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360" yWindow="120" windowWidth="11295" windowHeight="5595" tabRatio="742" activeTab="20"/>
  </bookViews>
  <sheets>
    <sheet name="1." sheetId="1" r:id="rId1"/>
    <sheet name="2." sheetId="2" r:id="rId2"/>
    <sheet name="3." sheetId="37" r:id="rId3"/>
    <sheet name="4." sheetId="3" r:id="rId4"/>
    <sheet name="5." sheetId="38" r:id="rId5"/>
    <sheet name="6." sheetId="39" r:id="rId6"/>
    <sheet name="7." sheetId="36" r:id="rId7"/>
    <sheet name="8." sheetId="10" r:id="rId8"/>
    <sheet name="9." sheetId="27" r:id="rId9"/>
    <sheet name="10." sheetId="11" r:id="rId10"/>
    <sheet name="11." sheetId="15" r:id="rId11"/>
    <sheet name="12." sheetId="8" r:id="rId12"/>
    <sheet name="13." sheetId="33" r:id="rId13"/>
    <sheet name="14." sheetId="40" r:id="rId14"/>
    <sheet name="15." sheetId="41" r:id="rId15"/>
    <sheet name="16." sheetId="42" r:id="rId16"/>
    <sheet name="17." sheetId="43" r:id="rId17"/>
    <sheet name="18." sheetId="46" r:id="rId18"/>
    <sheet name="19." sheetId="51" r:id="rId19"/>
    <sheet name="20." sheetId="52" r:id="rId20"/>
    <sheet name="21." sheetId="53" r:id="rId21"/>
  </sheets>
  <externalReferences>
    <externalReference r:id="rId22"/>
  </externalReferences>
  <definedNames>
    <definedName name="_xlnm.Print_Area" localSheetId="0">'1.'!$A$1:$E$170</definedName>
    <definedName name="_xlnm.Print_Area" localSheetId="9">'10.'!$A$1:$I$11</definedName>
    <definedName name="_xlnm.Print_Area" localSheetId="10">'11.'!$A$1:$C$23</definedName>
    <definedName name="_xlnm.Print_Area" localSheetId="11">'12.'!$A$1:$G$207</definedName>
    <definedName name="_xlnm.Print_Area" localSheetId="12">'13.'!$A$1:$F$137</definedName>
    <definedName name="_xlnm.Print_Area" localSheetId="1">'2.'!$A$1:$Z$29</definedName>
    <definedName name="_xlnm.Print_Area" localSheetId="19">'20.'!$A$1:$G$22</definedName>
    <definedName name="_xlnm.Print_Area" localSheetId="20">'21.'!$B$1:$H$21</definedName>
    <definedName name="_xlnm.Print_Area" localSheetId="2">'3.'!$A$1:$F$36</definedName>
    <definedName name="_xlnm.Print_Area" localSheetId="3">'4.'!$A$1:$W$31</definedName>
    <definedName name="_xlnm.Print_Area" localSheetId="4">'5.'!$A$1:$F$192</definedName>
    <definedName name="_xlnm.Print_Area" localSheetId="5">'6.'!$A$1:$H$19</definedName>
    <definedName name="_xlnm.Print_Area" localSheetId="6">'7.'!$A$1:$J$54</definedName>
    <definedName name="_xlnm.Print_Area" localSheetId="7">'8.'!$A$1:$H$11</definedName>
    <definedName name="_xlnm.Print_Area" localSheetId="8">'9.'!$A$1:$H$81</definedName>
  </definedNames>
  <calcPr calcId="125725"/>
</workbook>
</file>

<file path=xl/calcChain.xml><?xml version="1.0" encoding="utf-8"?>
<calcChain xmlns="http://schemas.openxmlformats.org/spreadsheetml/2006/main">
  <c r="E17" i="52"/>
  <c r="L17" i="3"/>
  <c r="N35" i="40"/>
  <c r="F89" i="33"/>
  <c r="H17" i="53"/>
  <c r="I14"/>
  <c r="F14"/>
  <c r="G14" s="1"/>
  <c r="D14"/>
  <c r="H13"/>
  <c r="G13"/>
  <c r="H12"/>
  <c r="G12"/>
  <c r="H11"/>
  <c r="G11"/>
  <c r="H10"/>
  <c r="G10"/>
  <c r="H9"/>
  <c r="G9"/>
  <c r="H8"/>
  <c r="G8"/>
  <c r="H7"/>
  <c r="G7"/>
  <c r="D7"/>
  <c r="H6"/>
  <c r="H14" s="1"/>
  <c r="H19" s="1"/>
  <c r="G6"/>
  <c r="E6"/>
  <c r="E14" s="1"/>
  <c r="D6"/>
  <c r="E18" i="52"/>
  <c r="F17"/>
  <c r="G18"/>
  <c r="G11"/>
  <c r="F11"/>
  <c r="G10"/>
  <c r="F10"/>
  <c r="G9"/>
  <c r="F9"/>
  <c r="F8"/>
  <c r="E8"/>
  <c r="G8" s="1"/>
  <c r="G12" s="1"/>
  <c r="G15" i="53" l="1"/>
  <c r="F20" i="52"/>
  <c r="C169" i="38"/>
  <c r="M44" i="46" l="1"/>
  <c r="L44"/>
  <c r="L17"/>
  <c r="L12"/>
  <c r="M12"/>
  <c r="F44"/>
  <c r="G44"/>
  <c r="F41"/>
  <c r="F35"/>
  <c r="F31"/>
  <c r="G31"/>
  <c r="F27"/>
  <c r="F23"/>
  <c r="F11"/>
  <c r="F77" i="38" l="1"/>
  <c r="F75"/>
  <c r="F76"/>
  <c r="E151" i="1"/>
  <c r="E31" i="42" l="1"/>
  <c r="M49" i="40"/>
  <c r="L62"/>
  <c r="L63"/>
  <c r="L64"/>
  <c r="L65"/>
  <c r="L66"/>
  <c r="L61"/>
  <c r="L52"/>
  <c r="M20" l="1"/>
  <c r="L35" l="1"/>
  <c r="K52"/>
  <c r="M8"/>
  <c r="C67" l="1"/>
  <c r="C48"/>
  <c r="C52" s="1"/>
  <c r="C68" s="1"/>
  <c r="L27" l="1"/>
  <c r="M27" s="1"/>
  <c r="F135" i="38" l="1"/>
  <c r="F136"/>
  <c r="F137"/>
  <c r="F138"/>
  <c r="F139"/>
  <c r="F140"/>
  <c r="F141"/>
  <c r="F142"/>
  <c r="F143"/>
  <c r="F145"/>
  <c r="F146"/>
  <c r="F147"/>
  <c r="E144"/>
  <c r="F144" s="1"/>
  <c r="H14" i="51" l="1"/>
  <c r="H20"/>
  <c r="H27" s="1"/>
  <c r="H29" s="1"/>
  <c r="H60"/>
  <c r="H66"/>
  <c r="H69"/>
  <c r="H71" s="1"/>
  <c r="H117"/>
  <c r="H119" s="1"/>
  <c r="H158"/>
  <c r="H165"/>
  <c r="H168"/>
  <c r="H170" s="1"/>
  <c r="H225"/>
  <c r="H251"/>
  <c r="H268" s="1"/>
  <c r="H259"/>
  <c r="H265"/>
  <c r="H303"/>
  <c r="H641" s="1"/>
  <c r="H434"/>
  <c r="H592"/>
  <c r="H630"/>
  <c r="H638"/>
  <c r="H839"/>
  <c r="H1138"/>
  <c r="H1144"/>
  <c r="H1155"/>
  <c r="H1167"/>
  <c r="H1171"/>
  <c r="H1173"/>
  <c r="H1184"/>
  <c r="H1210"/>
  <c r="H1158" l="1"/>
  <c r="H1192" s="1"/>
  <c r="F13" i="38"/>
  <c r="F59" l="1"/>
  <c r="F27"/>
  <c r="F28"/>
  <c r="F29"/>
  <c r="F30"/>
  <c r="F31"/>
  <c r="F32"/>
  <c r="F33"/>
  <c r="F34"/>
  <c r="F35"/>
  <c r="F36"/>
  <c r="F37"/>
  <c r="F38"/>
  <c r="F39"/>
  <c r="F40"/>
  <c r="F41"/>
  <c r="F80"/>
  <c r="F95"/>
  <c r="E110" l="1"/>
  <c r="F107"/>
  <c r="F108"/>
  <c r="F109"/>
  <c r="F106"/>
  <c r="F102"/>
  <c r="F160" l="1"/>
  <c r="F183"/>
  <c r="F184"/>
  <c r="D185"/>
  <c r="E185"/>
  <c r="C185"/>
  <c r="D161"/>
  <c r="E161"/>
  <c r="C161"/>
  <c r="F42"/>
  <c r="F161" l="1"/>
  <c r="F185"/>
  <c r="D118" l="1"/>
  <c r="E118"/>
  <c r="C118"/>
  <c r="F117"/>
  <c r="F114"/>
  <c r="F113"/>
  <c r="D96"/>
  <c r="E96"/>
  <c r="C96"/>
  <c r="F94"/>
  <c r="F67" l="1"/>
  <c r="F52" l="1"/>
  <c r="F53"/>
  <c r="F54"/>
  <c r="F48" l="1"/>
  <c r="F43" i="33" l="1"/>
  <c r="F33"/>
  <c r="F10"/>
  <c r="F11"/>
  <c r="F14"/>
  <c r="F15"/>
  <c r="F17"/>
  <c r="F19"/>
  <c r="F110"/>
  <c r="E162" i="8" l="1"/>
  <c r="F133"/>
  <c r="F109"/>
  <c r="F43"/>
  <c r="F34"/>
  <c r="F18"/>
  <c r="E180"/>
  <c r="F81" i="27" l="1"/>
  <c r="G81"/>
  <c r="E81"/>
  <c r="F64"/>
  <c r="D47" i="36"/>
  <c r="C47"/>
  <c r="D49"/>
  <c r="C49"/>
  <c r="D50"/>
  <c r="E142" i="1" l="1"/>
  <c r="E164"/>
  <c r="E156"/>
  <c r="E117" l="1"/>
  <c r="E108"/>
  <c r="B103"/>
  <c r="D90"/>
  <c r="C90"/>
  <c r="B90"/>
  <c r="E67"/>
  <c r="C63"/>
  <c r="D63"/>
  <c r="B63"/>
  <c r="E62"/>
  <c r="F18" i="39" l="1"/>
  <c r="G12"/>
  <c r="G13"/>
  <c r="G14"/>
  <c r="G11"/>
  <c r="M39" i="40"/>
  <c r="G18" i="39" l="1"/>
  <c r="L24" i="40"/>
  <c r="L25"/>
  <c r="L26"/>
  <c r="L28"/>
  <c r="L23"/>
  <c r="G29" l="1"/>
  <c r="C15" i="15" l="1"/>
  <c r="F101" i="38" l="1"/>
  <c r="F62" l="1"/>
  <c r="F63"/>
  <c r="F66"/>
  <c r="F17" l="1"/>
  <c r="F16"/>
  <c r="F51" l="1"/>
  <c r="F181" l="1"/>
  <c r="F182"/>
  <c r="D176"/>
  <c r="E176"/>
  <c r="C176"/>
  <c r="D169"/>
  <c r="E169"/>
  <c r="F150"/>
  <c r="F153"/>
  <c r="F156"/>
  <c r="F134"/>
  <c r="D157"/>
  <c r="E157"/>
  <c r="C157"/>
  <c r="D124"/>
  <c r="E124"/>
  <c r="C124"/>
  <c r="D110"/>
  <c r="C110"/>
  <c r="F100"/>
  <c r="F123"/>
  <c r="F72"/>
  <c r="F73"/>
  <c r="F74"/>
  <c r="F83"/>
  <c r="F86"/>
  <c r="F71"/>
  <c r="F10"/>
  <c r="F11"/>
  <c r="F12"/>
  <c r="F14"/>
  <c r="F15"/>
  <c r="F18"/>
  <c r="F19"/>
  <c r="F20"/>
  <c r="F21"/>
  <c r="F22"/>
  <c r="F23"/>
  <c r="F24"/>
  <c r="F25"/>
  <c r="F26"/>
  <c r="F57"/>
  <c r="F58"/>
  <c r="D87"/>
  <c r="E87"/>
  <c r="C87"/>
  <c r="F118" l="1"/>
  <c r="E126"/>
  <c r="F96"/>
  <c r="F124"/>
  <c r="E178"/>
  <c r="C126"/>
  <c r="D126"/>
  <c r="C178"/>
  <c r="D178"/>
  <c r="F110"/>
  <c r="F157"/>
  <c r="F87"/>
  <c r="F9"/>
  <c r="F178" l="1"/>
  <c r="E188"/>
  <c r="C188"/>
  <c r="F126"/>
  <c r="D188"/>
  <c r="D103" i="33"/>
  <c r="E103"/>
  <c r="C103"/>
  <c r="F63"/>
  <c r="F64"/>
  <c r="F66"/>
  <c r="F69"/>
  <c r="F45"/>
  <c r="F47"/>
  <c r="E20"/>
  <c r="D20"/>
  <c r="C20"/>
  <c r="H72" i="27"/>
  <c r="F188" i="38" l="1"/>
  <c r="F205" i="8"/>
  <c r="F135"/>
  <c r="H67" i="27" l="1"/>
  <c r="V30" i="3" l="1"/>
  <c r="U25"/>
  <c r="V25"/>
  <c r="T25"/>
  <c r="S24"/>
  <c r="U23"/>
  <c r="T23"/>
  <c r="R24"/>
  <c r="Q24"/>
  <c r="U28" i="2" l="1"/>
  <c r="T28"/>
  <c r="V22"/>
  <c r="U22"/>
  <c r="T22"/>
  <c r="E29" i="37" l="1"/>
  <c r="F34"/>
  <c r="D29"/>
  <c r="C29"/>
  <c r="E147" i="1" l="1"/>
  <c r="E148"/>
  <c r="E149"/>
  <c r="E150"/>
  <c r="C152"/>
  <c r="D152"/>
  <c r="B152"/>
  <c r="D99" l="1"/>
  <c r="D103" s="1"/>
  <c r="E98"/>
  <c r="C99"/>
  <c r="C103" s="1"/>
  <c r="E81"/>
  <c r="E82"/>
  <c r="E83"/>
  <c r="E84"/>
  <c r="E85"/>
  <c r="E86"/>
  <c r="E87"/>
  <c r="E88"/>
  <c r="E90" l="1"/>
  <c r="E80"/>
  <c r="B35"/>
  <c r="E65"/>
  <c r="E32"/>
  <c r="E33"/>
  <c r="D35"/>
  <c r="C35"/>
  <c r="E31"/>
  <c r="F123" i="33"/>
  <c r="F109"/>
  <c r="F102"/>
  <c r="F100"/>
  <c r="F93"/>
  <c r="F88"/>
  <c r="F87"/>
  <c r="F85"/>
  <c r="F82"/>
  <c r="F81"/>
  <c r="F79"/>
  <c r="F78"/>
  <c r="F76"/>
  <c r="F75"/>
  <c r="F74"/>
  <c r="F62"/>
  <c r="F54"/>
  <c r="F53"/>
  <c r="F52"/>
  <c r="F35"/>
  <c r="F34"/>
  <c r="F32"/>
  <c r="F25"/>
  <c r="F9"/>
  <c r="F197" i="8"/>
  <c r="F195"/>
  <c r="F193"/>
  <c r="F178"/>
  <c r="F170"/>
  <c r="F169"/>
  <c r="F168"/>
  <c r="F166"/>
  <c r="F161"/>
  <c r="F160"/>
  <c r="F159"/>
  <c r="F158"/>
  <c r="F157"/>
  <c r="F156"/>
  <c r="F155"/>
  <c r="F154"/>
  <c r="F152"/>
  <c r="F151"/>
  <c r="F150"/>
  <c r="F149"/>
  <c r="F148"/>
  <c r="F147"/>
  <c r="F142"/>
  <c r="F138"/>
  <c r="F136"/>
  <c r="F134"/>
  <c r="F131"/>
  <c r="F123"/>
  <c r="F122"/>
  <c r="F121"/>
  <c r="F120"/>
  <c r="F119"/>
  <c r="F113"/>
  <c r="F111"/>
  <c r="F110"/>
  <c r="F104"/>
  <c r="F103"/>
  <c r="F98"/>
  <c r="F97"/>
  <c r="F96"/>
  <c r="F95"/>
  <c r="F93"/>
  <c r="F91"/>
  <c r="F89"/>
  <c r="F88"/>
  <c r="F86"/>
  <c r="F85"/>
  <c r="F84"/>
  <c r="F83"/>
  <c r="F82"/>
  <c r="F81"/>
  <c r="F76"/>
  <c r="F75"/>
  <c r="F72"/>
  <c r="F71"/>
  <c r="F70"/>
  <c r="F69"/>
  <c r="F56"/>
  <c r="F55"/>
  <c r="F54"/>
  <c r="F52"/>
  <c r="F47"/>
  <c r="F44"/>
  <c r="F36"/>
  <c r="F35"/>
  <c r="F33"/>
  <c r="F32"/>
  <c r="F26"/>
  <c r="F25"/>
  <c r="F24"/>
  <c r="F23"/>
  <c r="F19"/>
  <c r="F17"/>
  <c r="F15"/>
  <c r="F14"/>
  <c r="F12"/>
  <c r="F9"/>
  <c r="H80" i="27"/>
  <c r="H77"/>
  <c r="H68"/>
  <c r="H66"/>
  <c r="H65"/>
  <c r="H62"/>
  <c r="H61"/>
  <c r="H60"/>
  <c r="H59"/>
  <c r="H58"/>
  <c r="H57"/>
  <c r="H56"/>
  <c r="H25"/>
  <c r="H19"/>
  <c r="H18"/>
  <c r="H17"/>
  <c r="H16"/>
  <c r="H15"/>
  <c r="H14"/>
  <c r="H13"/>
  <c r="H14" i="39"/>
  <c r="H13"/>
  <c r="H12"/>
  <c r="H11"/>
  <c r="F27" i="37"/>
  <c r="F26"/>
  <c r="F25"/>
  <c r="F19"/>
  <c r="F18"/>
  <c r="F17"/>
  <c r="F16"/>
  <c r="F15"/>
  <c r="F14"/>
  <c r="F13"/>
  <c r="E162" i="1"/>
  <c r="E155"/>
  <c r="E141"/>
  <c r="E136"/>
  <c r="E133"/>
  <c r="E132"/>
  <c r="E131"/>
  <c r="E130"/>
  <c r="E129"/>
  <c r="E128"/>
  <c r="E127"/>
  <c r="E125"/>
  <c r="E118"/>
  <c r="E112"/>
  <c r="E111"/>
  <c r="E110"/>
  <c r="E107"/>
  <c r="E97"/>
  <c r="E96"/>
  <c r="E21" i="37"/>
  <c r="G41" i="46"/>
  <c r="M17"/>
  <c r="G23"/>
  <c r="G35"/>
  <c r="G27"/>
  <c r="G11"/>
  <c r="I24" i="43"/>
  <c r="E22"/>
  <c r="G22"/>
  <c r="G26"/>
  <c r="D22"/>
  <c r="E21"/>
  <c r="F21"/>
  <c r="G21"/>
  <c r="H21"/>
  <c r="D21"/>
  <c r="I8"/>
  <c r="I9"/>
  <c r="I10"/>
  <c r="I12"/>
  <c r="I13"/>
  <c r="I16"/>
  <c r="I17"/>
  <c r="I19"/>
  <c r="I20"/>
  <c r="E18"/>
  <c r="F18"/>
  <c r="F22"/>
  <c r="F26"/>
  <c r="G18"/>
  <c r="H18"/>
  <c r="H22"/>
  <c r="D18"/>
  <c r="E14"/>
  <c r="F14"/>
  <c r="G14"/>
  <c r="H14"/>
  <c r="D14"/>
  <c r="E11"/>
  <c r="F11"/>
  <c r="F15" s="1"/>
  <c r="F25" s="1"/>
  <c r="G11"/>
  <c r="D11"/>
  <c r="D15" s="1"/>
  <c r="H11"/>
  <c r="H15" s="1"/>
  <c r="E22" i="42"/>
  <c r="E16"/>
  <c r="L67" i="40"/>
  <c r="L68" s="1"/>
  <c r="K67"/>
  <c r="K68" s="1"/>
  <c r="J67"/>
  <c r="I67"/>
  <c r="H67"/>
  <c r="G67"/>
  <c r="F67"/>
  <c r="E67"/>
  <c r="D67"/>
  <c r="M66"/>
  <c r="M65"/>
  <c r="M64"/>
  <c r="M63"/>
  <c r="M62"/>
  <c r="M61"/>
  <c r="J52"/>
  <c r="I52"/>
  <c r="H52"/>
  <c r="G52"/>
  <c r="F52"/>
  <c r="D52"/>
  <c r="M51"/>
  <c r="M50"/>
  <c r="M48"/>
  <c r="E52"/>
  <c r="M46"/>
  <c r="M45"/>
  <c r="M44"/>
  <c r="M43"/>
  <c r="M42"/>
  <c r="M41"/>
  <c r="M40"/>
  <c r="M38"/>
  <c r="K35"/>
  <c r="J35"/>
  <c r="I35"/>
  <c r="H35"/>
  <c r="G35"/>
  <c r="F35"/>
  <c r="E35"/>
  <c r="D35"/>
  <c r="C35"/>
  <c r="M34"/>
  <c r="M33"/>
  <c r="L32"/>
  <c r="M32" s="1"/>
  <c r="L29"/>
  <c r="K29"/>
  <c r="J29"/>
  <c r="I29"/>
  <c r="H29"/>
  <c r="F29"/>
  <c r="E29"/>
  <c r="D29"/>
  <c r="C29"/>
  <c r="M28"/>
  <c r="M26"/>
  <c r="M25"/>
  <c r="M24"/>
  <c r="M23"/>
  <c r="L21"/>
  <c r="L30" s="1"/>
  <c r="K21"/>
  <c r="K30" s="1"/>
  <c r="J21"/>
  <c r="J30" s="1"/>
  <c r="I21"/>
  <c r="I30" s="1"/>
  <c r="H21"/>
  <c r="H30" s="1"/>
  <c r="G21"/>
  <c r="F21"/>
  <c r="E21"/>
  <c r="D21"/>
  <c r="C21"/>
  <c r="L16"/>
  <c r="K16"/>
  <c r="J16"/>
  <c r="I16"/>
  <c r="H16"/>
  <c r="G16"/>
  <c r="F16"/>
  <c r="E16"/>
  <c r="D16"/>
  <c r="C16"/>
  <c r="N16" s="1"/>
  <c r="M15"/>
  <c r="L14"/>
  <c r="M14" s="1"/>
  <c r="L13"/>
  <c r="L17" s="1"/>
  <c r="K13"/>
  <c r="J13"/>
  <c r="J17" s="1"/>
  <c r="I13"/>
  <c r="I17" s="1"/>
  <c r="H13"/>
  <c r="H17" s="1"/>
  <c r="G13"/>
  <c r="G17" s="1"/>
  <c r="F13"/>
  <c r="F17" s="1"/>
  <c r="E13"/>
  <c r="D13"/>
  <c r="C13"/>
  <c r="M12"/>
  <c r="L9"/>
  <c r="L69" s="1"/>
  <c r="K9"/>
  <c r="J9"/>
  <c r="I9"/>
  <c r="H9"/>
  <c r="G9"/>
  <c r="F9"/>
  <c r="E9"/>
  <c r="D9"/>
  <c r="C9"/>
  <c r="E76" i="1"/>
  <c r="E75"/>
  <c r="E74"/>
  <c r="D77"/>
  <c r="C77"/>
  <c r="B53"/>
  <c r="B69" s="1"/>
  <c r="E61"/>
  <c r="E60"/>
  <c r="E50"/>
  <c r="E41"/>
  <c r="D53"/>
  <c r="D69" s="1"/>
  <c r="C53"/>
  <c r="C69" s="1"/>
  <c r="E38"/>
  <c r="E22"/>
  <c r="E24"/>
  <c r="E25"/>
  <c r="E26"/>
  <c r="E28"/>
  <c r="E30"/>
  <c r="E21"/>
  <c r="D17"/>
  <c r="C17"/>
  <c r="B17"/>
  <c r="E16"/>
  <c r="E8"/>
  <c r="D111" i="33"/>
  <c r="E111"/>
  <c r="C111"/>
  <c r="E124" i="8"/>
  <c r="D162"/>
  <c r="D139"/>
  <c r="E139"/>
  <c r="D124"/>
  <c r="F124" s="1"/>
  <c r="C165" i="1"/>
  <c r="D165"/>
  <c r="B165"/>
  <c r="C162" i="8"/>
  <c r="I31" i="3"/>
  <c r="J31"/>
  <c r="K31"/>
  <c r="L31"/>
  <c r="M31"/>
  <c r="N31"/>
  <c r="C22" i="15"/>
  <c r="E20" i="8"/>
  <c r="D20"/>
  <c r="E143"/>
  <c r="D201"/>
  <c r="E201"/>
  <c r="E48"/>
  <c r="E99"/>
  <c r="F146"/>
  <c r="V11" i="3"/>
  <c r="C139" i="8"/>
  <c r="C179"/>
  <c r="C180" s="1"/>
  <c r="E105"/>
  <c r="D114"/>
  <c r="E114"/>
  <c r="C114"/>
  <c r="E77"/>
  <c r="E57"/>
  <c r="E37"/>
  <c r="E27"/>
  <c r="C20"/>
  <c r="D143"/>
  <c r="C27"/>
  <c r="C29" s="1"/>
  <c r="C37"/>
  <c r="C48"/>
  <c r="C57"/>
  <c r="C77"/>
  <c r="C99"/>
  <c r="C105"/>
  <c r="C124"/>
  <c r="C201"/>
  <c r="E48" i="33"/>
  <c r="D48"/>
  <c r="F26"/>
  <c r="E27"/>
  <c r="D130"/>
  <c r="E36"/>
  <c r="E55"/>
  <c r="E70"/>
  <c r="E89"/>
  <c r="E95"/>
  <c r="E130"/>
  <c r="F130" s="1"/>
  <c r="F103"/>
  <c r="D95"/>
  <c r="D89"/>
  <c r="D70"/>
  <c r="D55"/>
  <c r="D36"/>
  <c r="D27"/>
  <c r="G64" i="27"/>
  <c r="G23"/>
  <c r="F23"/>
  <c r="F27" s="1"/>
  <c r="F55"/>
  <c r="G55"/>
  <c r="J45" i="36"/>
  <c r="J16"/>
  <c r="I16"/>
  <c r="I45"/>
  <c r="E16"/>
  <c r="D45"/>
  <c r="E45"/>
  <c r="E47" s="1"/>
  <c r="D16"/>
  <c r="D18" i="39"/>
  <c r="E18"/>
  <c r="C18"/>
  <c r="D21" i="37"/>
  <c r="F21" s="1"/>
  <c r="F29"/>
  <c r="V10" i="3"/>
  <c r="V27"/>
  <c r="V28"/>
  <c r="V29"/>
  <c r="U28"/>
  <c r="U29"/>
  <c r="U30"/>
  <c r="T28"/>
  <c r="T29"/>
  <c r="T30"/>
  <c r="U27"/>
  <c r="T27"/>
  <c r="V12"/>
  <c r="V13"/>
  <c r="V14"/>
  <c r="V15"/>
  <c r="V16"/>
  <c r="V20"/>
  <c r="V21"/>
  <c r="V22"/>
  <c r="U20"/>
  <c r="U21"/>
  <c r="U22"/>
  <c r="T22"/>
  <c r="T21"/>
  <c r="T20"/>
  <c r="U11"/>
  <c r="U12"/>
  <c r="U13"/>
  <c r="U14"/>
  <c r="U15"/>
  <c r="U16"/>
  <c r="U10"/>
  <c r="S17"/>
  <c r="S26" s="1"/>
  <c r="T11"/>
  <c r="T12"/>
  <c r="T13"/>
  <c r="T14"/>
  <c r="T15"/>
  <c r="T16"/>
  <c r="T10"/>
  <c r="R31"/>
  <c r="S31"/>
  <c r="R17"/>
  <c r="R26" s="1"/>
  <c r="N17"/>
  <c r="N24"/>
  <c r="M24"/>
  <c r="M17"/>
  <c r="M26" s="1"/>
  <c r="K17"/>
  <c r="K24"/>
  <c r="J24"/>
  <c r="J17"/>
  <c r="J26" s="1"/>
  <c r="G31"/>
  <c r="H31"/>
  <c r="H17"/>
  <c r="H24"/>
  <c r="G24"/>
  <c r="G17"/>
  <c r="D31"/>
  <c r="E31"/>
  <c r="E17"/>
  <c r="E24"/>
  <c r="D24"/>
  <c r="D17"/>
  <c r="V28" i="2"/>
  <c r="V14"/>
  <c r="V15"/>
  <c r="V16"/>
  <c r="V17"/>
  <c r="V18"/>
  <c r="V19"/>
  <c r="V20"/>
  <c r="V21"/>
  <c r="V23"/>
  <c r="V24"/>
  <c r="V25"/>
  <c r="V26"/>
  <c r="V13"/>
  <c r="V10"/>
  <c r="V11"/>
  <c r="V9"/>
  <c r="U14"/>
  <c r="U15"/>
  <c r="U16"/>
  <c r="U17"/>
  <c r="U18"/>
  <c r="U19"/>
  <c r="U20"/>
  <c r="U21"/>
  <c r="U23"/>
  <c r="U24"/>
  <c r="U25"/>
  <c r="U26"/>
  <c r="U13"/>
  <c r="U10"/>
  <c r="U11"/>
  <c r="U9"/>
  <c r="T14"/>
  <c r="T15"/>
  <c r="T16"/>
  <c r="T17"/>
  <c r="T18"/>
  <c r="T19"/>
  <c r="T21"/>
  <c r="T23"/>
  <c r="B144" i="1"/>
  <c r="T24" i="2" s="1"/>
  <c r="T25"/>
  <c r="B157" i="1"/>
  <c r="T26" i="2" s="1"/>
  <c r="T13"/>
  <c r="T10"/>
  <c r="T11"/>
  <c r="H12"/>
  <c r="H27" s="1"/>
  <c r="H29" s="1"/>
  <c r="J12"/>
  <c r="J27" s="1"/>
  <c r="J29" s="1"/>
  <c r="K12"/>
  <c r="K27" s="1"/>
  <c r="K29" s="1"/>
  <c r="I12"/>
  <c r="I27" s="1"/>
  <c r="I29" s="1"/>
  <c r="R12"/>
  <c r="R27" s="1"/>
  <c r="R29" s="1"/>
  <c r="S12"/>
  <c r="S27" s="1"/>
  <c r="S29" s="1"/>
  <c r="M12"/>
  <c r="M27" s="1"/>
  <c r="M29" s="1"/>
  <c r="N12"/>
  <c r="N27" s="1"/>
  <c r="N29" s="1"/>
  <c r="E12"/>
  <c r="E27" s="1"/>
  <c r="E29" s="1"/>
  <c r="F27"/>
  <c r="F29"/>
  <c r="D12"/>
  <c r="D27" s="1"/>
  <c r="D29" s="1"/>
  <c r="F12"/>
  <c r="G12"/>
  <c r="G27"/>
  <c r="G29"/>
  <c r="C113" i="1"/>
  <c r="C119"/>
  <c r="C137"/>
  <c r="C157"/>
  <c r="C144"/>
  <c r="D113"/>
  <c r="D119"/>
  <c r="D137"/>
  <c r="E152"/>
  <c r="D157"/>
  <c r="D144"/>
  <c r="B113"/>
  <c r="B119"/>
  <c r="B137"/>
  <c r="E71"/>
  <c r="C21" i="37"/>
  <c r="C31" s="1"/>
  <c r="C36" s="1"/>
  <c r="H45" i="36"/>
  <c r="D179" i="8"/>
  <c r="D180" s="1"/>
  <c r="F180" s="1"/>
  <c r="F17" i="3"/>
  <c r="I17"/>
  <c r="I24"/>
  <c r="Q17"/>
  <c r="L12" i="2"/>
  <c r="L27" s="1"/>
  <c r="L29" s="1"/>
  <c r="D99" i="8"/>
  <c r="D77"/>
  <c r="F77" s="1"/>
  <c r="D37"/>
  <c r="D27"/>
  <c r="D105"/>
  <c r="D57"/>
  <c r="D48"/>
  <c r="C24" i="3"/>
  <c r="C17"/>
  <c r="L24"/>
  <c r="F24"/>
  <c r="C130" i="33"/>
  <c r="C48"/>
  <c r="C55"/>
  <c r="C70"/>
  <c r="C95"/>
  <c r="C89"/>
  <c r="C27"/>
  <c r="C29" s="1"/>
  <c r="C12" i="2"/>
  <c r="C27" s="1"/>
  <c r="C29" s="1"/>
  <c r="F31" i="3"/>
  <c r="C31"/>
  <c r="C36" i="33"/>
  <c r="Q31" i="3"/>
  <c r="V19"/>
  <c r="V18"/>
  <c r="C6" i="10"/>
  <c r="D6"/>
  <c r="E6"/>
  <c r="F6"/>
  <c r="L26" i="3"/>
  <c r="E64" i="27"/>
  <c r="H16" i="36"/>
  <c r="E55" i="27"/>
  <c r="E59" i="33"/>
  <c r="M47" i="40"/>
  <c r="H26" i="43"/>
  <c r="I22"/>
  <c r="F27"/>
  <c r="I21"/>
  <c r="G27"/>
  <c r="T20" i="2"/>
  <c r="D26" i="43"/>
  <c r="E26"/>
  <c r="E27"/>
  <c r="E18" i="36"/>
  <c r="E49"/>
  <c r="E53" s="1"/>
  <c r="H27" i="43"/>
  <c r="I18"/>
  <c r="H81" i="27"/>
  <c r="I26" i="43"/>
  <c r="D27"/>
  <c r="I27"/>
  <c r="L70" i="40" l="1"/>
  <c r="L71" s="1"/>
  <c r="M35"/>
  <c r="N13"/>
  <c r="C17"/>
  <c r="N17" s="1"/>
  <c r="N9"/>
  <c r="N21"/>
  <c r="E30"/>
  <c r="E68"/>
  <c r="E24" i="42"/>
  <c r="G15" i="43"/>
  <c r="H23" i="27"/>
  <c r="I49" i="36"/>
  <c r="H49"/>
  <c r="H53" s="1"/>
  <c r="N26" i="3"/>
  <c r="V31"/>
  <c r="T24"/>
  <c r="G26"/>
  <c r="U24"/>
  <c r="T31"/>
  <c r="E144" i="1"/>
  <c r="E119"/>
  <c r="C92"/>
  <c r="E35"/>
  <c r="N29" i="40"/>
  <c r="H18" i="39"/>
  <c r="I70" i="40"/>
  <c r="K70"/>
  <c r="D30"/>
  <c r="F30"/>
  <c r="M16"/>
  <c r="F69"/>
  <c r="E70"/>
  <c r="I68"/>
  <c r="M9"/>
  <c r="G68"/>
  <c r="F68"/>
  <c r="I69"/>
  <c r="I71" s="1"/>
  <c r="K69"/>
  <c r="F70"/>
  <c r="H70"/>
  <c r="J70"/>
  <c r="E17"/>
  <c r="K17"/>
  <c r="C30"/>
  <c r="H68"/>
  <c r="G70"/>
  <c r="C69"/>
  <c r="D70"/>
  <c r="G30"/>
  <c r="H69"/>
  <c r="H71" s="1"/>
  <c r="D68"/>
  <c r="J69"/>
  <c r="C70"/>
  <c r="J68"/>
  <c r="M21"/>
  <c r="M13"/>
  <c r="M67"/>
  <c r="M52"/>
  <c r="M29"/>
  <c r="G69"/>
  <c r="E69"/>
  <c r="E71" s="1"/>
  <c r="D69"/>
  <c r="D17"/>
  <c r="I14" i="43"/>
  <c r="H25"/>
  <c r="H23"/>
  <c r="G25"/>
  <c r="G23"/>
  <c r="F23"/>
  <c r="E15"/>
  <c r="E25" s="1"/>
  <c r="I11"/>
  <c r="D23"/>
  <c r="D25"/>
  <c r="F55" i="33"/>
  <c r="F48"/>
  <c r="F111"/>
  <c r="F70"/>
  <c r="E29"/>
  <c r="F36"/>
  <c r="F95"/>
  <c r="E105"/>
  <c r="D59"/>
  <c r="F59" s="1"/>
  <c r="C59"/>
  <c r="C105" s="1"/>
  <c r="C115" s="1"/>
  <c r="C136" s="1"/>
  <c r="F27"/>
  <c r="D29"/>
  <c r="F20"/>
  <c r="F27" i="8"/>
  <c r="F114"/>
  <c r="C163"/>
  <c r="C182" s="1"/>
  <c r="F201"/>
  <c r="E163"/>
  <c r="E182" s="1"/>
  <c r="F143"/>
  <c r="E29"/>
  <c r="F20"/>
  <c r="F179"/>
  <c r="F162"/>
  <c r="D163"/>
  <c r="F105"/>
  <c r="F99"/>
  <c r="D61"/>
  <c r="D116" s="1"/>
  <c r="F57"/>
  <c r="F48"/>
  <c r="F37"/>
  <c r="D29"/>
  <c r="C61"/>
  <c r="C116" s="1"/>
  <c r="F139"/>
  <c r="E61"/>
  <c r="G70" i="27"/>
  <c r="G74" s="1"/>
  <c r="H64"/>
  <c r="H55"/>
  <c r="E70"/>
  <c r="E74" s="1"/>
  <c r="G27"/>
  <c r="H27" s="1"/>
  <c r="F70"/>
  <c r="F74" s="1"/>
  <c r="J49" i="36"/>
  <c r="E50" s="1"/>
  <c r="D53"/>
  <c r="I53"/>
  <c r="D18"/>
  <c r="K26" i="3"/>
  <c r="H26"/>
  <c r="V24"/>
  <c r="E26"/>
  <c r="U31"/>
  <c r="Q26"/>
  <c r="I26"/>
  <c r="F26"/>
  <c r="D26"/>
  <c r="C26"/>
  <c r="T17"/>
  <c r="U17"/>
  <c r="U26" s="1"/>
  <c r="V17"/>
  <c r="U12" i="2"/>
  <c r="U27" s="1"/>
  <c r="U29" s="1"/>
  <c r="V12"/>
  <c r="V27" s="1"/>
  <c r="V29" s="1"/>
  <c r="E31" i="37"/>
  <c r="E36" s="1"/>
  <c r="D31"/>
  <c r="D36" s="1"/>
  <c r="E113" i="1"/>
  <c r="B121"/>
  <c r="C121"/>
  <c r="E99"/>
  <c r="E165"/>
  <c r="D92"/>
  <c r="D121"/>
  <c r="E157"/>
  <c r="E137"/>
  <c r="E103"/>
  <c r="E77"/>
  <c r="C45" i="36"/>
  <c r="T12" i="2"/>
  <c r="E63" i="1"/>
  <c r="Q12" i="2"/>
  <c r="E53" i="1"/>
  <c r="E17"/>
  <c r="K71" i="40" l="1"/>
  <c r="M69"/>
  <c r="M30"/>
  <c r="E23" i="43"/>
  <c r="J53" i="36"/>
  <c r="V26" i="3"/>
  <c r="E92" i="1"/>
  <c r="C159"/>
  <c r="C167" s="1"/>
  <c r="F71" i="40"/>
  <c r="N30"/>
  <c r="M17"/>
  <c r="J71"/>
  <c r="G71"/>
  <c r="D71"/>
  <c r="C71"/>
  <c r="M68"/>
  <c r="M70"/>
  <c r="I23" i="43"/>
  <c r="I15"/>
  <c r="I25"/>
  <c r="E115" i="33"/>
  <c r="E136" s="1"/>
  <c r="F29"/>
  <c r="D105"/>
  <c r="F105" s="1"/>
  <c r="C186" i="8"/>
  <c r="C207" s="1"/>
  <c r="D182"/>
  <c r="F182" s="1"/>
  <c r="F163"/>
  <c r="F29"/>
  <c r="F61"/>
  <c r="E116"/>
  <c r="H74" i="27"/>
  <c r="H70"/>
  <c r="T26" i="3"/>
  <c r="F36" i="37"/>
  <c r="F31"/>
  <c r="E121" i="1"/>
  <c r="D159"/>
  <c r="D167" s="1"/>
  <c r="B92"/>
  <c r="B159" s="1"/>
  <c r="B167" s="1"/>
  <c r="E69"/>
  <c r="M71" i="40" l="1"/>
  <c r="D186" i="8"/>
  <c r="D207" s="1"/>
  <c r="D115" i="33"/>
  <c r="D136" s="1"/>
  <c r="F136" s="1"/>
  <c r="F116" i="8"/>
  <c r="E186"/>
  <c r="E207" s="1"/>
  <c r="E23" i="27"/>
  <c r="E27" s="1"/>
  <c r="E167" i="1"/>
  <c r="E159"/>
  <c r="T9" i="2"/>
  <c r="T27" s="1"/>
  <c r="T29" s="1"/>
  <c r="C16" i="36"/>
  <c r="Q27" i="2"/>
  <c r="Q29" s="1"/>
  <c r="F115" i="33" l="1"/>
  <c r="F186" i="8"/>
  <c r="F207"/>
  <c r="C18" i="36"/>
  <c r="C50" l="1"/>
  <c r="C53"/>
</calcChain>
</file>

<file path=xl/sharedStrings.xml><?xml version="1.0" encoding="utf-8"?>
<sst xmlns="http://schemas.openxmlformats.org/spreadsheetml/2006/main" count="3102" uniqueCount="1897">
  <si>
    <t>Polgármesteri Hivatal</t>
  </si>
  <si>
    <t>0</t>
  </si>
  <si>
    <t xml:space="preserve">I. Működési célú bevételek </t>
  </si>
  <si>
    <t>I. Működési célú  kiadások</t>
  </si>
  <si>
    <t xml:space="preserve">Önállóan működő és gazdálkodó, valamint önállóan működő intézmények </t>
  </si>
  <si>
    <t>A működési célú bevételek és kiadások</t>
  </si>
  <si>
    <t xml:space="preserve">II. Felhalmozási célú bevételek </t>
  </si>
  <si>
    <t>II. Felhalmozási célú kiadások</t>
  </si>
  <si>
    <t>Kiadások mindösszesen:</t>
  </si>
  <si>
    <t>Folyó évi kiadások összesen</t>
  </si>
  <si>
    <t xml:space="preserve">  Működési célú kiadások összesen:</t>
  </si>
  <si>
    <r>
      <t xml:space="preserve">            </t>
    </r>
    <r>
      <rPr>
        <b/>
        <sz val="12"/>
        <rFont val="Times New Roman"/>
        <family val="1"/>
        <charset val="238"/>
      </rPr>
      <t xml:space="preserve"> </t>
    </r>
  </si>
  <si>
    <t xml:space="preserve">Játékvár Óvoda és Bölcsőde  </t>
  </si>
  <si>
    <t>2017. év</t>
  </si>
  <si>
    <t>Intézmény, szervezet megnevezése</t>
  </si>
  <si>
    <t>Működési célú bevételek öszesen:</t>
  </si>
  <si>
    <t>Prémium évesek:</t>
  </si>
  <si>
    <t xml:space="preserve">Szolgáltatások ellenértéke </t>
  </si>
  <si>
    <t>Martfű Város Önkormányzatának</t>
  </si>
  <si>
    <t>pénzügyi mérlege</t>
  </si>
  <si>
    <t>BEVÉTELEK</t>
  </si>
  <si>
    <t>2016. év</t>
  </si>
  <si>
    <t>Játékvár Óvoda és Bölcsőde</t>
  </si>
  <si>
    <t>Önkormányzat</t>
  </si>
  <si>
    <t>Rehabilitációs hozzájárulás</t>
  </si>
  <si>
    <t>KIADÁSOK</t>
  </si>
  <si>
    <t>Működési, fenntartási kiadások</t>
  </si>
  <si>
    <t>Általános tartalék</t>
  </si>
  <si>
    <t>Céltartalék</t>
  </si>
  <si>
    <t>Felhalmozási és tőke jellegű kiadások</t>
  </si>
  <si>
    <t>Engedélyezett létszámkeret</t>
  </si>
  <si>
    <t>Prémium éves foglalkoztatott létszám</t>
  </si>
  <si>
    <t>Több éves elkötelezettséggel járó kiadási tételek évenkénti bontásban</t>
  </si>
  <si>
    <t>Tartós kötelezettség</t>
  </si>
  <si>
    <t>Bevételi jogcímek megnevezése</t>
  </si>
  <si>
    <t>-</t>
  </si>
  <si>
    <t>Helyi adók összesen: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</si>
  <si>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</si>
  <si>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</si>
  <si>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</si>
  <si>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</si>
  <si>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</si>
  <si>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</si>
  <si>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</si>
  <si>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</si>
  <si>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</si>
  <si>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</si>
  <si>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</si>
  <si>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</si>
  <si>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</si>
  <si>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</si>
  <si>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</si>
  <si>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I. Működési, fenntartási kiadások</t>
  </si>
  <si>
    <t xml:space="preserve">  - általános tartalék</t>
  </si>
  <si>
    <t xml:space="preserve">  - céltartalék</t>
  </si>
  <si>
    <t>Működési és fennt. kiad. összesen:</t>
  </si>
  <si>
    <t>II. Felhalmozási kiadások</t>
  </si>
  <si>
    <t>Felhalmozási kiadás összesen:</t>
  </si>
  <si>
    <t>Kiadások összesen:</t>
  </si>
  <si>
    <t>III. Tervezett létszám</t>
  </si>
  <si>
    <t xml:space="preserve">Ebből: </t>
  </si>
  <si>
    <t>Feladatok megnevezése</t>
  </si>
  <si>
    <t>15.</t>
  </si>
  <si>
    <t>16.</t>
  </si>
  <si>
    <t>Civil szervezetek támogatása</t>
  </si>
  <si>
    <t>Köztemetés</t>
  </si>
  <si>
    <t>Felhalmozási célú bevételek összesen:</t>
  </si>
  <si>
    <t xml:space="preserve">                 (07 + 23.)</t>
  </si>
  <si>
    <t>Felhalmozási célú kiadások összesen:</t>
  </si>
  <si>
    <t>Az Önkormányzat hitelállományának alakulása</t>
  </si>
  <si>
    <t>Feladat megnevezése</t>
  </si>
  <si>
    <t>Hitelező pénzintézet</t>
  </si>
  <si>
    <t>Folyószámla hitel</t>
  </si>
  <si>
    <t>Összesen:</t>
  </si>
  <si>
    <t>Megtérülések</t>
  </si>
  <si>
    <t>Tartalékok</t>
  </si>
  <si>
    <t>I.</t>
  </si>
  <si>
    <t>II.</t>
  </si>
  <si>
    <t>III.</t>
  </si>
  <si>
    <t>IV.</t>
  </si>
  <si>
    <t>V.</t>
  </si>
  <si>
    <t xml:space="preserve">Szociális hozzájárulási adó (27 %) </t>
  </si>
  <si>
    <t>Felhalmozási célú bevételek és kiadások</t>
  </si>
  <si>
    <t>I.A helyi önkormányzatok általános működésének és ágazati feladatainak támogatása</t>
  </si>
  <si>
    <t>IV. A települési önkormányzatok kulturális feladatainak támogatása</t>
  </si>
  <si>
    <t>2018. év</t>
  </si>
  <si>
    <t>Pályázatból foglalkoztatott létszám:</t>
  </si>
  <si>
    <t>TÁJÉKOZTATÓ</t>
  </si>
  <si>
    <t>Pályázat</t>
  </si>
  <si>
    <t>Gyermekjóléti és Szoc. SzK.</t>
  </si>
  <si>
    <t xml:space="preserve">Játékvár Óvoda és Bölcsőde </t>
  </si>
  <si>
    <t xml:space="preserve">Városi Művelődési Központ </t>
  </si>
  <si>
    <t>Áru- és készletértékesítés ellenértéke (B401)</t>
  </si>
  <si>
    <t>Szolgáltatások ellenértéke (B402)</t>
  </si>
  <si>
    <t>Közvetített szolgáltatások ellenértéke (B403)</t>
  </si>
  <si>
    <t>Államháztartáson belüli közv.szolgáltatás</t>
  </si>
  <si>
    <t>Államháztartáson kívüli közv.szolgáltatás</t>
  </si>
  <si>
    <t>Tulajdonosi bevételek (B404)</t>
  </si>
  <si>
    <t>Ellátási díjak (B405)</t>
  </si>
  <si>
    <t>Kiszámlázott ÁFA (B406)</t>
  </si>
  <si>
    <t>ÁFA visszatérítés (B407)</t>
  </si>
  <si>
    <t>Kamatbevételek (B408)</t>
  </si>
  <si>
    <t>Egyéb pénzügyi műveletek (B409)</t>
  </si>
  <si>
    <t>Vagyoni tipusú adók</t>
  </si>
  <si>
    <t>Termékek és szolgáltatások adói</t>
  </si>
  <si>
    <t>Telekadó</t>
  </si>
  <si>
    <t>Egyéb közhatalmi bevételek</t>
  </si>
  <si>
    <t>Igazgatási szolgáltatási díjak</t>
  </si>
  <si>
    <t>Egyéb közhatalmi bevételek össszesen:</t>
  </si>
  <si>
    <t>6. Működési célú átvett pénzeszközök (B6)</t>
  </si>
  <si>
    <t>7. Felhalmozási célú átvett pénzeszközök (B7)</t>
  </si>
  <si>
    <t>8. Finanszírozási bevételek (B8)</t>
  </si>
  <si>
    <t xml:space="preserve"> Felhalmozás célú támog. kölcsön visszatérülése</t>
  </si>
  <si>
    <t>7. Felhalmozási célú átvett pénzeszközök (B7) összesen:</t>
  </si>
  <si>
    <t>Előző évi maradvány igénybevétele</t>
  </si>
  <si>
    <t>8. Finanszírozási bevételek (B8) összesen:</t>
  </si>
  <si>
    <t>Felügyeleti díjak</t>
  </si>
  <si>
    <t>1. Működési célú támogatások ÁHT-on belűlről (B1)</t>
  </si>
  <si>
    <t>2. Felhalmozási célú támogatás ÁHT-on belűlről (B2)</t>
  </si>
  <si>
    <t>3. Közhatalmi bevételek (B3)</t>
  </si>
  <si>
    <t>3. Közhatalmi bevételek (B3) összesen:</t>
  </si>
  <si>
    <t>4. Működési bevételek (B4)</t>
  </si>
  <si>
    <t>5. Felhalmozási bevételek (B5)</t>
  </si>
  <si>
    <t>Immateriális javak értékesítése</t>
  </si>
  <si>
    <t>Ingatlanok értékesítése</t>
  </si>
  <si>
    <t>Egyéb tárgyi eszközök értékesítése</t>
  </si>
  <si>
    <t>5. Felhalmozási bevételek (B5) összesen:</t>
  </si>
  <si>
    <t>4 Működési bevételek (B4) összesen:</t>
  </si>
  <si>
    <t>6. Működési célú átvett pénzeszközök (B6) összesen:</t>
  </si>
  <si>
    <t>1. Működési c. tám. ÁHT-n belűlről (B1) összesen :</t>
  </si>
  <si>
    <t>Ezer Ft.</t>
  </si>
  <si>
    <t>Felhalmozási célú támogatás ÁHT-on belűlről (B2)</t>
  </si>
  <si>
    <t>Martfű Város Önkormányzata</t>
  </si>
  <si>
    <t>Önkormányzat mindösszesen</t>
  </si>
  <si>
    <t>Közhatalmi bevételek (B3)</t>
  </si>
  <si>
    <t>Közvetített szolgáltatások ellenértéke</t>
  </si>
  <si>
    <t>Áru- és készletértékesítés ellenértéke</t>
  </si>
  <si>
    <t>Tulajdonosi bevételek</t>
  </si>
  <si>
    <t>Ellátási díjak</t>
  </si>
  <si>
    <t>KiszámlázottÁFA</t>
  </si>
  <si>
    <t>ÁFA visszatérítés</t>
  </si>
  <si>
    <t>Kamatbevételek</t>
  </si>
  <si>
    <t>Egyéb pénzügyi műveletek</t>
  </si>
  <si>
    <t>Egyéb működési bevételek</t>
  </si>
  <si>
    <t>Működési bevételek (B4) összesen</t>
  </si>
  <si>
    <t>Felhalmozási bevételek (B5)</t>
  </si>
  <si>
    <t>Működési célú átvett pénzeszközök (B6)</t>
  </si>
  <si>
    <t>Felhalmozási célú átvett pénzeszközök (B7)</t>
  </si>
  <si>
    <t>Finanszírozási bevételek (B8)</t>
  </si>
  <si>
    <t xml:space="preserve">Gyermekjóléti és Szoc. SzK. </t>
  </si>
  <si>
    <t xml:space="preserve">Működési bevételek (B4) </t>
  </si>
  <si>
    <t>Költségvetési bevételek összesen (B1+…B7)</t>
  </si>
  <si>
    <t>Költségvetési bevételek összesen (B1+…+B7)</t>
  </si>
  <si>
    <t>Önkormányzat és Intézményei Bevételek összesen:(B1+…+B8)</t>
  </si>
  <si>
    <t>Költségvetési bevételek összesen:(B1+…+B7)</t>
  </si>
  <si>
    <t>2019. év</t>
  </si>
  <si>
    <t xml:space="preserve"> Finanszírozási bevételek (B8)</t>
  </si>
  <si>
    <t>Törvény szerinti alapilletmények, munkabér összesen (K1101)</t>
  </si>
  <si>
    <t>Normatív jutalmak (K1102)</t>
  </si>
  <si>
    <t>Céljuttatás, projektprémium (K1103)</t>
  </si>
  <si>
    <t>Készenléti, ügyeleti, helydíj, túlóra (K1104)</t>
  </si>
  <si>
    <t>Végkielégítés (K1105)</t>
  </si>
  <si>
    <t>Jubileumi jutalom (K1106)</t>
  </si>
  <si>
    <t>Béren kívüli juttatások-Cafetéria 23 fő (K1107)</t>
  </si>
  <si>
    <t>Ruházati költségtérítés (K1108)</t>
  </si>
  <si>
    <t>Közlekedési költségtérítés (K1109)</t>
  </si>
  <si>
    <t>II. Külső személyi juttatások (K12)</t>
  </si>
  <si>
    <t>Egyéb külső személyi juttatás -reprezentáció (K123)</t>
  </si>
  <si>
    <t>Külső személyi juttatások (K12) összesen:</t>
  </si>
  <si>
    <t>Munkaadókat terhelő egyéb járulék (Szja)</t>
  </si>
  <si>
    <t>Egészségügyi hozzájárulás (EHO)</t>
  </si>
  <si>
    <t>A./SZEMÉLYI JUTTATÁSOK ÖSSZESEN (K1)</t>
  </si>
  <si>
    <t>B. /MUNKAADÓKAT TERHELŐ JÁRULÉK (K2)</t>
  </si>
  <si>
    <t>B. /MUNKAADÓKAT TERHELŐ JÁRULÉK (K2) ÖSSZESEN</t>
  </si>
  <si>
    <t xml:space="preserve">A./SZEMÉLYI JUTTATÁSOK (K1) ÖSSZESEN </t>
  </si>
  <si>
    <t>Könyvbeszerzés</t>
  </si>
  <si>
    <t>Gyógyszerbeszerzés</t>
  </si>
  <si>
    <t>Vegyszerbeszerzés</t>
  </si>
  <si>
    <t xml:space="preserve">  Szakmai anyagok összesen:</t>
  </si>
  <si>
    <t xml:space="preserve">Élelmiszer beszerzés </t>
  </si>
  <si>
    <t>Irodaszer, nyomtatvány, sokszorosításához kapcs.anyagok</t>
  </si>
  <si>
    <t>Munkaruha, védőruha, formaruha, egyenruha beszerzés</t>
  </si>
  <si>
    <t xml:space="preserve">  Üzemeltetési anyagok beszerzése összesen:</t>
  </si>
  <si>
    <t xml:space="preserve">  Árubeszerzés (K313)</t>
  </si>
  <si>
    <t>1. Készletbeszerzések (K31)</t>
  </si>
  <si>
    <t>1. Készletbeszerzések (K31) összesen:</t>
  </si>
  <si>
    <t>2. Kommunikációs szolgáltatások (K32)</t>
  </si>
  <si>
    <t>Informatikai szolgáltatások (K321)</t>
  </si>
  <si>
    <t>Számítógépek, terv.,tanácsadási, üzembehelyezési szolg.</t>
  </si>
  <si>
    <t>Informatikai eszközök, szolg., bérleti díja</t>
  </si>
  <si>
    <t>Informatikai eszközök karbantartási szolg.</t>
  </si>
  <si>
    <t>Adatátviteli célú távközlési díjak (internet)</t>
  </si>
  <si>
    <t>Egyéb különféle informatikai szolg.</t>
  </si>
  <si>
    <t>Nem adatátviteli célú távközlési díjak (telefondíjak)</t>
  </si>
  <si>
    <t>2. Kommunikációs szolgáltatások (K32) összesen:</t>
  </si>
  <si>
    <t>3. Szolgáltatási kiadások (K33)</t>
  </si>
  <si>
    <t>Gázenergia-szolgáltatás díjai</t>
  </si>
  <si>
    <t>Villamosenergia-szolgáltatás díjai</t>
  </si>
  <si>
    <t>Víz- és csatornadíjak</t>
  </si>
  <si>
    <t>Bérleti és lízing díjak (K333 )</t>
  </si>
  <si>
    <t>Karbantartási, kisjavítási szolgáltatások (K334)</t>
  </si>
  <si>
    <t>Államháztartáson belüli közvetített szolgáltatás</t>
  </si>
  <si>
    <t>Államháztartáson kívüli közvetített szolgáltatás</t>
  </si>
  <si>
    <t>Számlázott szellemi tevékenység</t>
  </si>
  <si>
    <t>Egyéb szakmai szolgáltatások</t>
  </si>
  <si>
    <t>Szállítási szolgáltatási díjak</t>
  </si>
  <si>
    <t>Egyéb üzemeltetési, fenntartási szolgáltatások</t>
  </si>
  <si>
    <t>3. Szolgáltatási kiadások (K33) összesen:</t>
  </si>
  <si>
    <t xml:space="preserve">4. Kiküldetések, reklám-és propag. Kiadások (K34) </t>
  </si>
  <si>
    <t xml:space="preserve">  Kiküldetések kiadásai (K341)</t>
  </si>
  <si>
    <t>Belföldi kiküldetések</t>
  </si>
  <si>
    <t xml:space="preserve">  Reklám-és propaganda kiadások (K342)</t>
  </si>
  <si>
    <t>4. Kiküldetések, reklám-és propag. Kiadások (K34) összesen:</t>
  </si>
  <si>
    <t>5. Különféle befizetések és egyéb dologi kiadások (K35)</t>
  </si>
  <si>
    <t>Működéci célú előzet.felszámított le nem vonható ÁFA</t>
  </si>
  <si>
    <t>Működéci célú előzet.felszámított levonható ÁFA</t>
  </si>
  <si>
    <t xml:space="preserve">  Működéci célú előzet.felszámított ÁFA (K351)</t>
  </si>
  <si>
    <t>Egyéb dologi kiadások (K355)</t>
  </si>
  <si>
    <t>5. Különféle befizetések és egyéb dologi kiadások (K35) összesen:</t>
  </si>
  <si>
    <t>C./ DOLOGI KIADÁSOK (K3)</t>
  </si>
  <si>
    <t>C./ DOLOGI KIADÁSOK (K3) ÖSSZESEN</t>
  </si>
  <si>
    <t>D./ELLÁTOTTAK PÉNZBELI JUTTATÁSA (K4)</t>
  </si>
  <si>
    <t>Adósságkez.szolg.során nyújtott lakásfenntart.támog.</t>
  </si>
  <si>
    <t>D./ELLÁTOTTAK PÉNZBELI JUTTATÁSA (K4) ÖSSZESEN</t>
  </si>
  <si>
    <t>E./EGYÉB MŰKÖDÉSI CÉLÚ KIADÁSOK (K5)</t>
  </si>
  <si>
    <t>MŰKÖDÉSI KIADÁSOK ÖSSZESEN:</t>
  </si>
  <si>
    <t>FELHALMOZÁSI KIADÁSOK</t>
  </si>
  <si>
    <t>A/ Beruházások (K6)</t>
  </si>
  <si>
    <t>B./ Felújítások (K7)</t>
  </si>
  <si>
    <t>C./ Egyéb felhalmozási célú kiadások (K8)</t>
  </si>
  <si>
    <t>D./ Finanszírozási kiadások (K9)</t>
  </si>
  <si>
    <t xml:space="preserve">FELHALMOZÁSI KIADÁSOK ÖSSZESEN: </t>
  </si>
  <si>
    <t>KIADÁSOK MINDÖSSZESEN:</t>
  </si>
  <si>
    <t>Személyi juttatások (K1)</t>
  </si>
  <si>
    <t>Dologi kiadás (K3)</t>
  </si>
  <si>
    <t>Egyéb működési célú kiadások (K5)</t>
  </si>
  <si>
    <t>Beruházás (K6)</t>
  </si>
  <si>
    <t>Felújítás (K7)</t>
  </si>
  <si>
    <t>Egyéb felhalmozási célú kiadások (K8)</t>
  </si>
  <si>
    <t>Finanszírozási kiadások (K9)</t>
  </si>
  <si>
    <t>Munkaadót terhelő járulékok (K2)</t>
  </si>
  <si>
    <t>Dologi kiadások (K3)</t>
  </si>
  <si>
    <t>Beruházási kiadások (ÁFA-val) (K6)</t>
  </si>
  <si>
    <t>Felújítási kiadások (ÁFA-val) (K7)</t>
  </si>
  <si>
    <t>Ellátottak pénzbeni juttása (K4)</t>
  </si>
  <si>
    <t>Személyi juttatás (K1)</t>
  </si>
  <si>
    <t>Munkáltatót terhelő járulékok (K2)</t>
  </si>
  <si>
    <t>Ellátottak pénzbeni juttatásai (K4)</t>
  </si>
  <si>
    <t xml:space="preserve">Egyéb külső személyi juttatás </t>
  </si>
  <si>
    <t>Tüzelőanyag beszerzés</t>
  </si>
  <si>
    <t>Hajtó-és kenőanyag besz.</t>
  </si>
  <si>
    <t>Egyéb különféle komm.szolg.</t>
  </si>
  <si>
    <t>Vásárolt közszolgáltatás</t>
  </si>
  <si>
    <t>Biztosítási szolg. Díjak</t>
  </si>
  <si>
    <t>Pénzügyi befektetési szolg. Díjak</t>
  </si>
  <si>
    <t>Adósságcsökkentési támogatás</t>
  </si>
  <si>
    <t>Egyéb működési célú tám. ÁHT-n belülre (K506)</t>
  </si>
  <si>
    <t>E./EGYÉB MŰKÖDÉSI CÉLÚ KIADÁSOK (K5) ÖSSZESEN</t>
  </si>
  <si>
    <t>I.Foglalkoztatottak személyi juttatásai (K11)</t>
  </si>
  <si>
    <t>Állományba nem tartozók megbízási díja (K122)</t>
  </si>
  <si>
    <t>Választott tisztségviselők juttatása  (K121)</t>
  </si>
  <si>
    <t>Egyéb kommunikációs szolgáltatások (K322)</t>
  </si>
  <si>
    <t>Szakmai anyagok (K311)</t>
  </si>
  <si>
    <t>Közüzemi díjak (K331)</t>
  </si>
  <si>
    <t>Vásárolt élelmezés (K332)</t>
  </si>
  <si>
    <t>Közvetített szolgáltatások (K335)</t>
  </si>
  <si>
    <t>Szakmai tevékenységet segítő szolgáltatások (K336)</t>
  </si>
  <si>
    <t>Egyéb szolgáltatások (K337)</t>
  </si>
  <si>
    <t>Fizetendő ÁFA (K352)</t>
  </si>
  <si>
    <t xml:space="preserve">Rendőrségi támogatás, üzemanyag </t>
  </si>
  <si>
    <t xml:space="preserve">Történelmi egyházak támogatása </t>
  </si>
  <si>
    <t>Sport támogatás összesen:</t>
  </si>
  <si>
    <t>Kamatkiadások (K354)</t>
  </si>
  <si>
    <t>1-4-ig összesen:</t>
  </si>
  <si>
    <t xml:space="preserve">Építményadó                                                                              </t>
  </si>
  <si>
    <t xml:space="preserve">Idegenforgalmi adó                                                                              </t>
  </si>
  <si>
    <t>Munkáltatót terh.járulék (K2)</t>
  </si>
  <si>
    <t>Ellátottak pénzbeli jutt. (K4)</t>
  </si>
  <si>
    <t xml:space="preserve">Működési c. tám. ÁHT-n belülről (B1) </t>
  </si>
  <si>
    <t>Felhalmozási célú támogatás ÁHT-on belülről (B2)</t>
  </si>
  <si>
    <t>I.Foglalkoztatottak személyi juttatásai (K11) összesen:</t>
  </si>
  <si>
    <t>Egyéb üzemeltetési, fenntartási anyagbeszerzés</t>
  </si>
  <si>
    <t>Önkormányzat és Intézményei Bevételek mindösszesen:(B1+…+B8)</t>
  </si>
  <si>
    <t>Béren kívüli juttatások (K1107)</t>
  </si>
  <si>
    <t>Üzemeltetési anyagok beszerzése (K312)</t>
  </si>
  <si>
    <t>Helyi megállapítású ápolási díj</t>
  </si>
  <si>
    <t>Rendszeres pénzbeli szociális segély (ösztöndíjak)</t>
  </si>
  <si>
    <t>a) Általános tartalék</t>
  </si>
  <si>
    <t>b) Céltartalék</t>
  </si>
  <si>
    <t>Vállalkozói Alap felhasználása</t>
  </si>
  <si>
    <t xml:space="preserve">Polgármesteri keret </t>
  </si>
  <si>
    <t>Környezetvédelmi Alap felhasználása</t>
  </si>
  <si>
    <t>b) Céltartalék összesen:</t>
  </si>
  <si>
    <t xml:space="preserve">Martfűi Labdarugó Sportegyesület                                       </t>
  </si>
  <si>
    <t xml:space="preserve">Martfűi Városi Sportegyesület                                            </t>
  </si>
  <si>
    <t xml:space="preserve">Victory Martfűi Kyokushin Karate Klub                             </t>
  </si>
  <si>
    <t xml:space="preserve">Martfűi Úszó és Triatlon Klub                                           </t>
  </si>
  <si>
    <t xml:space="preserve">József Attila Általános Iskola DSE                                   </t>
  </si>
  <si>
    <t>Módosított előirányzat</t>
  </si>
  <si>
    <t>Teljesítés</t>
  </si>
  <si>
    <t>Teljesítés %-a</t>
  </si>
  <si>
    <t>I. Működési, fenntartási kiadások összesen:</t>
  </si>
  <si>
    <t>II. Felhalmozási kiadások összesen:</t>
  </si>
  <si>
    <t>Eredeti előirány-zat</t>
  </si>
  <si>
    <t>Teljesítés       e Ft</t>
  </si>
  <si>
    <t>II. A település önkor. köznevelési  feladatainak támogatása</t>
  </si>
  <si>
    <t>I. Felhalmozási célú önkormányzati támogatás</t>
  </si>
  <si>
    <t>II. Egyéb felhalmozási célú támogatás ÁHT-n belűlről</t>
  </si>
  <si>
    <t>2. Felhalmozási célú támogatás ÁHT-on belűlről (B2) összesen:</t>
  </si>
  <si>
    <t xml:space="preserve">Helyi iparűzési adó                                                                              </t>
  </si>
  <si>
    <t xml:space="preserve">   Gépjármű adó</t>
  </si>
  <si>
    <t>Eredeti előirányzat</t>
  </si>
  <si>
    <t>Városi Művelődési Központ és Könyvtár</t>
  </si>
  <si>
    <t>Eredeti előir.</t>
  </si>
  <si>
    <t>Mód. előir</t>
  </si>
  <si>
    <t>I.   BERUHÁZÁSOK</t>
  </si>
  <si>
    <t>Önkormányzat beruházásai</t>
  </si>
  <si>
    <t>Játékvár Óvoda és Bölcsőde beruházásai</t>
  </si>
  <si>
    <t>Játékvár Óvoda és Bölcsőde beruházásai összesen:</t>
  </si>
  <si>
    <t>Martfű Városi Művelődési Központ és Könyvtár beruházásai</t>
  </si>
  <si>
    <t>Városi Műv. Kp. és Könyvtár beruházásai össz.:</t>
  </si>
  <si>
    <t>Gyermekjóléti és Szociális Szolgáltató Központ beruházásai</t>
  </si>
  <si>
    <t>GySzSzK beruházásai összesen:</t>
  </si>
  <si>
    <t>Önkormányzati Hivatal beruházásai</t>
  </si>
  <si>
    <t xml:space="preserve">      Önkormányzati Hivatal beruházásai összesen:</t>
  </si>
  <si>
    <t>I. Beruházások mindösszesen:</t>
  </si>
  <si>
    <t>II.  FELÚJÍTÁSOK</t>
  </si>
  <si>
    <t>Önkormányzat felújításai</t>
  </si>
  <si>
    <t>Önkormányzat felújításai összesen:</t>
  </si>
  <si>
    <t>Játékvár Óvoda és Bölcsőde felújításai</t>
  </si>
  <si>
    <t>Játékvár Óvoda és Bölcsőde felújításai össz.</t>
  </si>
  <si>
    <t>Városi Művelődési Központ és Könyvtár felújításai</t>
  </si>
  <si>
    <t>Városi Művelődési Központ és Könyvtár felújításai össz</t>
  </si>
  <si>
    <t>Gyermekjóléti és Szociális Szolgáltató Központ felújításai</t>
  </si>
  <si>
    <t>GySzSzK  felújításai összesen:</t>
  </si>
  <si>
    <t>Önkormányzati Hivatal felújításai</t>
  </si>
  <si>
    <t>II. Felújítások mindösszesen:</t>
  </si>
  <si>
    <t>III.  EGYÉB FELHALMOZÁSI KIADÁSOK</t>
  </si>
  <si>
    <t>Egyéb felhalmozási kiadások összesen:</t>
  </si>
  <si>
    <t xml:space="preserve">  - céltartalék </t>
  </si>
  <si>
    <t xml:space="preserve">  - személyi juttatás (K1)</t>
  </si>
  <si>
    <t xml:space="preserve">  - munkáltatót terhelő járulék (K2)</t>
  </si>
  <si>
    <t xml:space="preserve">  - dologi kiadások (K3)</t>
  </si>
  <si>
    <t xml:space="preserve">  - ellátottak pénzbeli juttatása (K4)</t>
  </si>
  <si>
    <t xml:space="preserve">  - egyéb működési célú kiadások (K5) </t>
  </si>
  <si>
    <t xml:space="preserve">  - beruházás (K6)</t>
  </si>
  <si>
    <t xml:space="preserve">  - felújítás (K7)</t>
  </si>
  <si>
    <t xml:space="preserve">  - egyéb felh.kiadások (K8)</t>
  </si>
  <si>
    <t>Gyermekjóléti és Szoc. Szolg. Központ</t>
  </si>
  <si>
    <t>Városi Műv. Központ és Könyvtár</t>
  </si>
  <si>
    <t xml:space="preserve"> Teljesítés %-a</t>
  </si>
  <si>
    <t>Önkormányzati Hivatal felújításai összesen:</t>
  </si>
  <si>
    <t>Felhalmozási kiadások mindösszesen:</t>
  </si>
  <si>
    <t xml:space="preserve">Egyéb információhordozó-beszerzés </t>
  </si>
  <si>
    <t>Állományba nem tartozók megbízási díja(K122)</t>
  </si>
  <si>
    <t>Egyéb működési célú tám. ÁHT-n belülre (K506) összesen:</t>
  </si>
  <si>
    <t>Visszatérítendő támogatások, külcsönök ÁHT-n kívülre (K508)</t>
  </si>
  <si>
    <t>Visszatérítendő támogatások, külcsönök ÁHT-n kívülre (K508) összesen:</t>
  </si>
  <si>
    <t>Egyéb költségtérítések (K110)</t>
  </si>
  <si>
    <t xml:space="preserve">Táppénz hozzájárulás </t>
  </si>
  <si>
    <t>Tiszazugi Ivóvízminőség-Javító Társulás tagdíj</t>
  </si>
  <si>
    <t>HEROSZ Szentesi Szervezete támog. (kóbor ebek befogása)</t>
  </si>
  <si>
    <t>Egyéb szakmai anyag besz.</t>
  </si>
  <si>
    <t>Polgármesteri Hivatal tételes  kiadásai</t>
  </si>
  <si>
    <t xml:space="preserve">Tájékoztató az Önkormányzat tételes kiadásairól </t>
  </si>
  <si>
    <t>A létszám adatok teljesítés oszlopa az éves átlagos statisztikai állományi létszámot tartalmazza.</t>
  </si>
  <si>
    <t>Kiadások</t>
  </si>
  <si>
    <t>Sporttartalék</t>
  </si>
  <si>
    <t>Tiszaföldvári Önkormányzati Tüzoltó Parancsnokság támog.</t>
  </si>
  <si>
    <t xml:space="preserve">I.1.a Önkormányzati hivatal működésének támogatása </t>
  </si>
  <si>
    <t xml:space="preserve">      12 havi összeg elismert hivatali létszám alapján</t>
  </si>
  <si>
    <t xml:space="preserve">I.1.b Település üzemeltetés támogatása </t>
  </si>
  <si>
    <t>I.1.ba) Zöldterület-gazd. kapcs.feladat ellátás támogatása</t>
  </si>
  <si>
    <t>I.1.bb) Közvilágítás fenntartás támogatása</t>
  </si>
  <si>
    <t>I.1.bc) Köztemető fenntartásával kapcsolatos feladatok támogatása</t>
  </si>
  <si>
    <t>I.1.bd) Közutak fenntartás támogatása</t>
  </si>
  <si>
    <t>I.1.c Beszámítás összege</t>
  </si>
  <si>
    <t>I.1.d Egyéb kötelező önkormányzati feladatok támogatása</t>
  </si>
  <si>
    <t>I.A helyi önkormányzatok működésének  általános támogatása összesen:</t>
  </si>
  <si>
    <t>8 havi</t>
  </si>
  <si>
    <t>Pedagógusok bértámogatása</t>
  </si>
  <si>
    <t>Segítők bértámogatása</t>
  </si>
  <si>
    <t>4 havi</t>
  </si>
  <si>
    <t xml:space="preserve">8 havi </t>
  </si>
  <si>
    <t>Óvoda működési támogatás összesen</t>
  </si>
  <si>
    <t xml:space="preserve">4 havi </t>
  </si>
  <si>
    <t>II. A település önkor.köznevelési és gyermekétk.feladatainak tám.összesen:</t>
  </si>
  <si>
    <t>III. A település önkor.szoc.és gyermekjóléti feladatainak támogatása</t>
  </si>
  <si>
    <t>III. 3. Egyes szociális és gyermekjóléti feladatok támogatása összesen:</t>
  </si>
  <si>
    <t>III. 4.a Szociális ágazatban bértámogatás</t>
  </si>
  <si>
    <t>III. 4.b Szociális ágazatban üzemeltetési támogatás</t>
  </si>
  <si>
    <t>III. 4. Tartós szociális szakosított ellátási feladatok támogatás összesen:</t>
  </si>
  <si>
    <t>III. 5. Gyermekétkeztetés  támogatása</t>
  </si>
  <si>
    <t>III. 5.a  Gyermekétkeztetés  elismert dolgozók bértámogatása</t>
  </si>
  <si>
    <t xml:space="preserve">      5.b  Gyermekétkeztetés  üzemeltetési támogatása </t>
  </si>
  <si>
    <t>III. 5. Gyermekétkeztetés  támogatása összesen:</t>
  </si>
  <si>
    <t>III. A település önkor.szoc.és gyermekjóléti feladatainak támogatása összesen:</t>
  </si>
  <si>
    <t xml:space="preserve">      3.c Szociális étkeztetés</t>
  </si>
  <si>
    <t xml:space="preserve">      3.d Házi segítségnyújtás</t>
  </si>
  <si>
    <t xml:space="preserve">      3.e Falugondnoki, vagy tanyagondnoki szolgáltatás</t>
  </si>
  <si>
    <t xml:space="preserve">      3. f. Időskorúak nappali int.ellátása</t>
  </si>
  <si>
    <t xml:space="preserve">      3. g. Fogyatékos és demens szem.nappali int. ellátása</t>
  </si>
  <si>
    <t xml:space="preserve">      3. h. Pszichiátriai és szenvedélybetegeknappali  int.ellátása</t>
  </si>
  <si>
    <t xml:space="preserve">      3. i. Hajléktalanok nappali int.ellátása</t>
  </si>
  <si>
    <t xml:space="preserve">      3. j. Gyermekek napközbeni ellátása (bölcsődei ellátás)</t>
  </si>
  <si>
    <t xml:space="preserve">      3. k. Hajléktalanok átmeneti szállása</t>
  </si>
  <si>
    <t xml:space="preserve">      3.l. Gyermekek átmeneti int.összesen</t>
  </si>
  <si>
    <t>Egészségügyi Pénztár feladattámogatása</t>
  </si>
  <si>
    <t>Munkaerőpiaci alaptól közfoglalkoztatási támogatása</t>
  </si>
  <si>
    <t>Nyári diákmunka elősegítése program pályázati támogatás</t>
  </si>
  <si>
    <t>Rendszeres gyermekvédelmi tám.részesülők pénbeli juttatása</t>
  </si>
  <si>
    <t>VII. Egyéb működési célú támogatások ÁHT-n belűlről összesen:</t>
  </si>
  <si>
    <t>I. Felhalmozási célú önkormányzati támogatás össz.:</t>
  </si>
  <si>
    <t xml:space="preserve"> Önkormányzat kötelező és önként vállalt feladatai</t>
  </si>
  <si>
    <t>KIADÁS</t>
  </si>
  <si>
    <t>Intézmények, Szakfeladatok</t>
  </si>
  <si>
    <t>Működési célú tám. ÁHT-n bel. (B1)</t>
  </si>
  <si>
    <t>Felhalmozási célú tám. ÁHT-n bel. (B2)</t>
  </si>
  <si>
    <t>Működési bevételek (B4)</t>
  </si>
  <si>
    <t>Működési célú átvett pénzeszk. (B6)</t>
  </si>
  <si>
    <t>Felhalmozási célú átvett pénzeszk. (B7)</t>
  </si>
  <si>
    <t>Finanszírozási bevétel (B8)</t>
  </si>
  <si>
    <t>Kötelezően ellátandó feladat</t>
  </si>
  <si>
    <t>Óvoda nevelés, ellátás, éteztetés</t>
  </si>
  <si>
    <t>Kötelezően ellátandó feladat összesen:</t>
  </si>
  <si>
    <t>Önként vállalt feladat</t>
  </si>
  <si>
    <t>Önként vállalt feladat összesen:</t>
  </si>
  <si>
    <t>Közművelődési tevékenységek, intézmények, könyvtár működtetése</t>
  </si>
  <si>
    <t>Újság</t>
  </si>
  <si>
    <t>Városi TV.</t>
  </si>
  <si>
    <t>Múzeum</t>
  </si>
  <si>
    <t>Önk.m.n.s.nemzetközi kapcsol.</t>
  </si>
  <si>
    <t>Mozi</t>
  </si>
  <si>
    <t>Polgármesteri Hívatal</t>
  </si>
  <si>
    <t>Önkormányzati jogalkotás, igazgatási tevékenység</t>
  </si>
  <si>
    <t xml:space="preserve">Önkormányzat </t>
  </si>
  <si>
    <t>Köztemető fenntartás, üzemeltetés</t>
  </si>
  <si>
    <t>Közutak, hidak, alagutak üzemeltetése, fenntartása</t>
  </si>
  <si>
    <t>Közvilágítás</t>
  </si>
  <si>
    <t>Zöldterület kezelése</t>
  </si>
  <si>
    <t>Önkormányzati vagyongazdálkodás</t>
  </si>
  <si>
    <t>Városgazdálkodás</t>
  </si>
  <si>
    <t>József Attila Általános Iskola üzemeltetés</t>
  </si>
  <si>
    <t>Központi, gyermekorvosi rendelő, ügyelet, foglalkozás-és iskola eü, védőnői szolg.</t>
  </si>
  <si>
    <t>Sportpálya működtetése, versenysport tám.</t>
  </si>
  <si>
    <t>Út- és járda építés, felújítás</t>
  </si>
  <si>
    <t>Piac üzemeltetés</t>
  </si>
  <si>
    <t>Lakáshozjutást segítő támogatások</t>
  </si>
  <si>
    <t>Kollégium</t>
  </si>
  <si>
    <t>Üdülői szálláshely szolg.</t>
  </si>
  <si>
    <t>Civil szervezetek, alapítványok támogatása</t>
  </si>
  <si>
    <t>Egyházak támogatása</t>
  </si>
  <si>
    <t>.</t>
  </si>
  <si>
    <t>Önkormányzat mindösszesen:</t>
  </si>
  <si>
    <t>Ssz.</t>
  </si>
  <si>
    <t>Intézmények megnevezése</t>
  </si>
  <si>
    <t>Megítélt támogatás</t>
  </si>
  <si>
    <t>Pályázati önerő</t>
  </si>
  <si>
    <t>Saját önerő vagy ÁFA</t>
  </si>
  <si>
    <t>Pályázat keretében elszámolhatóköltség</t>
  </si>
  <si>
    <t>Leutalt pályázati támogatás</t>
  </si>
  <si>
    <t>I. Helyi adókedvezmények</t>
  </si>
  <si>
    <t>Kedvezmények:</t>
  </si>
  <si>
    <r>
      <t xml:space="preserve">1. </t>
    </r>
    <r>
      <rPr>
        <u/>
        <sz val="12"/>
        <rFont val="Times New Roman"/>
        <family val="1"/>
      </rPr>
      <t>Környezetvédelmi osztálykód alapján</t>
    </r>
  </si>
  <si>
    <t>- Tehergépkocsi</t>
  </si>
  <si>
    <t>- Nyergesvontató</t>
  </si>
  <si>
    <t>- Autóbusz</t>
  </si>
  <si>
    <t>Adómentesség:</t>
  </si>
  <si>
    <t>3. Egyházi mentesség</t>
  </si>
  <si>
    <t>4. Költségvetési szerv, egyesület</t>
  </si>
  <si>
    <t>Kedvezmények és mentességek együttes összege:</t>
  </si>
  <si>
    <t>II. Egyéb támogatások</t>
  </si>
  <si>
    <t>Rendőrségi székház bérleti díjának elengedése</t>
  </si>
  <si>
    <t>Közvetett támogatások összesen:</t>
  </si>
  <si>
    <t>Városi Művelődési Központ</t>
  </si>
  <si>
    <t>01.</t>
  </si>
  <si>
    <t>02.</t>
  </si>
  <si>
    <t>03.</t>
  </si>
  <si>
    <t>17.</t>
  </si>
  <si>
    <t>18.</t>
  </si>
  <si>
    <t>Alaptevékenység költségvetési bevételei</t>
  </si>
  <si>
    <t>Alaptevékenység költségvetési kiadásai</t>
  </si>
  <si>
    <t>04.</t>
  </si>
  <si>
    <t>05.</t>
  </si>
  <si>
    <t>06.</t>
  </si>
  <si>
    <t>07.</t>
  </si>
  <si>
    <t>08.</t>
  </si>
  <si>
    <t>09.</t>
  </si>
  <si>
    <t>Alaptevékenység finanszírozási bevételei</t>
  </si>
  <si>
    <t>Alaptevékenység finanszírozási kiadásai</t>
  </si>
  <si>
    <t>A)</t>
  </si>
  <si>
    <t>Alaptevékenység maradványa (=+-I+-II)</t>
  </si>
  <si>
    <t>Vállalkozási tevékenység költségvetési bevételei</t>
  </si>
  <si>
    <t>Vállalkozási tevékenység költségvetési kiadásai</t>
  </si>
  <si>
    <t>Vállalkozási tevékenység költségvetési egyenlege (=05-06)</t>
  </si>
  <si>
    <t>Alaptevékenység költségvetési egyenlege (=01-02)</t>
  </si>
  <si>
    <t>Alaptevékenység finanszírozási egyenlege (=03-04)</t>
  </si>
  <si>
    <t>Vállalkozási tevékenység finanszrozási bevételei</t>
  </si>
  <si>
    <t>Vállalkozási tevékenység finanszrozási kiadásai</t>
  </si>
  <si>
    <t>Vállalkozási tevékenység finanszrozási egyenlege (=07-08)</t>
  </si>
  <si>
    <t>B)</t>
  </si>
  <si>
    <t>Vállalkozási tevékenység maradványa (=+-III+-IV)</t>
  </si>
  <si>
    <t>C)</t>
  </si>
  <si>
    <t>Összes maradvány (=A+B)</t>
  </si>
  <si>
    <t>D)</t>
  </si>
  <si>
    <t>Alaptevékenység kötelezettségvállalással terhelt maradványa</t>
  </si>
  <si>
    <t>E)</t>
  </si>
  <si>
    <t>F)</t>
  </si>
  <si>
    <t>Vállalkozási tevékenységet terhelő befizetési kötelezettség (=B*0,1)</t>
  </si>
  <si>
    <t>G)</t>
  </si>
  <si>
    <t>Vállalkozási tevékenység felhasználható maradványa (=B-F)</t>
  </si>
  <si>
    <t>19.</t>
  </si>
  <si>
    <t>Alaptevékenység szabad maradványa (=A-D)</t>
  </si>
  <si>
    <t>Vagyonkimutatás</t>
  </si>
  <si>
    <t>Eszközök</t>
  </si>
  <si>
    <t>Források</t>
  </si>
  <si>
    <t>Immateriális javak</t>
  </si>
  <si>
    <t>Saját tőke összesen</t>
  </si>
  <si>
    <t>Immateriális javak összesen:</t>
  </si>
  <si>
    <t>Tárgyi eszközök</t>
  </si>
  <si>
    <t xml:space="preserve">I. </t>
  </si>
  <si>
    <t>Üzleti (forg.k.) ingatlanok és a kapcs. vagyoni értékű jogok</t>
  </si>
  <si>
    <t>(intézményenként részletes vagyonkimutatás szerint)</t>
  </si>
  <si>
    <t>Korlátozottan forgalomképes ing. és a kapcs. vagy. ért. jogok</t>
  </si>
  <si>
    <t>Forgalomképtelen ingatlanok és a kapcs. vagy. ért. jogok</t>
  </si>
  <si>
    <t>Kötelezettségek összesen:</t>
  </si>
  <si>
    <t>Korlátozottan forgalomképes beruházások</t>
  </si>
  <si>
    <t>Tárgyi eszközök összesen:</t>
  </si>
  <si>
    <t>Befektetett pénzügyi eszközök</t>
  </si>
  <si>
    <t>Üzleti (forg.k.)vagyon:: Tartós részesedés</t>
  </si>
  <si>
    <t>Korlátozottan forg.képes  tartós részesedés</t>
  </si>
  <si>
    <t>Befektetett pénzügyi eszközök összesen:</t>
  </si>
  <si>
    <t>Üzleti (forg.képes) átadott eszközök</t>
  </si>
  <si>
    <t>Készletek</t>
  </si>
  <si>
    <t>Követelések</t>
  </si>
  <si>
    <t>Értékpapírok</t>
  </si>
  <si>
    <t>Pénzeszközök</t>
  </si>
  <si>
    <t>Eszközök összesen:</t>
  </si>
  <si>
    <t>Források összesen:</t>
  </si>
  <si>
    <t>A</t>
  </si>
  <si>
    <t>Nemzeti vagyonba tartozó befektetett eszközök</t>
  </si>
  <si>
    <t>I/1</t>
  </si>
  <si>
    <t>I/2</t>
  </si>
  <si>
    <t>Koncesszióba, vagyonkezelésbe adott eszközök</t>
  </si>
  <si>
    <t>Üzleti (forg.k.) gépek, berendezések, felszerelések, járművek</t>
  </si>
  <si>
    <t>Korlátozottan forgalomképes gépek, berend. és felszerelések, járművek</t>
  </si>
  <si>
    <t>II/1</t>
  </si>
  <si>
    <t>II/2</t>
  </si>
  <si>
    <t>B</t>
  </si>
  <si>
    <t>C</t>
  </si>
  <si>
    <t>II/4</t>
  </si>
  <si>
    <t>Nemzeti vagyonba tartozó befektetett eszközök összesen:</t>
  </si>
  <si>
    <t>Nemzeti vagyonba tartozó forgóeszközök (törzsvagyonon kívüli egyéb vagyon)</t>
  </si>
  <si>
    <t>Nemzeti vagyonba tartozó forgóeszközök összesen:</t>
  </si>
  <si>
    <t>D</t>
  </si>
  <si>
    <t>E</t>
  </si>
  <si>
    <t>Egyéb sajátos eszközoldali elszámolások</t>
  </si>
  <si>
    <t>F</t>
  </si>
  <si>
    <t>Aktív időbeli elhatárolások</t>
  </si>
  <si>
    <t xml:space="preserve"> Saját tőke</t>
  </si>
  <si>
    <t>G</t>
  </si>
  <si>
    <t>I</t>
  </si>
  <si>
    <t>H</t>
  </si>
  <si>
    <t xml:space="preserve"> Kötelezettségek</t>
  </si>
  <si>
    <t>Költségvetési évben esedékes kötelezettségek</t>
  </si>
  <si>
    <t>Nemzeti vagyon induláskori értéke</t>
  </si>
  <si>
    <t>Egyéb eszközök induláskori értéke és változásai</t>
  </si>
  <si>
    <t>Felhalmozott eredmény</t>
  </si>
  <si>
    <t>Mérleg szerinti eredmény</t>
  </si>
  <si>
    <t>Egyéb sajátos forrásoldali elszámolások</t>
  </si>
  <si>
    <t>J</t>
  </si>
  <si>
    <t>Passzív időbeli elhatárolások</t>
  </si>
  <si>
    <t>Korlátozottan forgalomképes átadott eszközök</t>
  </si>
  <si>
    <t>III/1</t>
  </si>
  <si>
    <t>IV/1</t>
  </si>
  <si>
    <t>Költségvetési évben esedékes követelések</t>
  </si>
  <si>
    <t>Költségvetési évet követően esedékes követelések</t>
  </si>
  <si>
    <t>Követelés jellegű sajátos elszámolások</t>
  </si>
  <si>
    <t>Követelések összesen:</t>
  </si>
  <si>
    <t>Kötelezettség jellegű sajátos elszámolások</t>
  </si>
  <si>
    <t>VI.</t>
  </si>
  <si>
    <t>Korlátozottan forgalomképes vagyoni értékű jogok</t>
  </si>
  <si>
    <t>Korlátozottan forgalomképes szellemi termékek</t>
  </si>
  <si>
    <t>Sorsz.</t>
  </si>
  <si>
    <t>Intézmény, vagyontárgy megnevezése</t>
  </si>
  <si>
    <t>Martfű Városi Művelődési Központ és Könyvtár</t>
  </si>
  <si>
    <t>B/ Korlátozottan forgalomképes vagyona</t>
  </si>
  <si>
    <t>Alaptevékenység szellemi termékei</t>
  </si>
  <si>
    <t>Gépek, berendezések és felszerelések</t>
  </si>
  <si>
    <t>Egyéb gépek, berendezések</t>
  </si>
  <si>
    <t>Korlátozottan forgalomképes vagyon összesen:</t>
  </si>
  <si>
    <t>Városi Művelődési Központ és Könyvtár összesen:</t>
  </si>
  <si>
    <t xml:space="preserve"> Martfű Város Önkormányzata Gyermekjóléti és Szociális Szolgáltató Központ</t>
  </si>
  <si>
    <t xml:space="preserve">                vagyoni értékű jogok</t>
  </si>
  <si>
    <t>Számítógépek, számítástechnikai eszközök</t>
  </si>
  <si>
    <t>Járművek</t>
  </si>
  <si>
    <t>Martfű Város Önkormányzata Gyermekjóléti és Szoiális Szolgáltató Központ összesen:</t>
  </si>
  <si>
    <t>egyéb gépek berendezések</t>
  </si>
  <si>
    <t>Játékvár Óvoda és Bölcsőde összesen:</t>
  </si>
  <si>
    <t>Alaptevékenységhez kapcsolódó vagyoni értékű jogok</t>
  </si>
  <si>
    <t>Alaptevékenység ügyviteli és számítástechnikai eszközei</t>
  </si>
  <si>
    <t>Alaptevékenység egyéb gépei, berendezései , felszerelései</t>
  </si>
  <si>
    <t>Képzőművészeti alkotások</t>
  </si>
  <si>
    <t>Polgármesteri Hivatal összesen:</t>
  </si>
  <si>
    <t>Sorsz</t>
  </si>
  <si>
    <t>A/ Forgalomképes vagyona</t>
  </si>
  <si>
    <t>Ingatlanok</t>
  </si>
  <si>
    <t xml:space="preserve">Alaptevékenység üzleti (forg.) földterületei </t>
  </si>
  <si>
    <t>Iparterület</t>
  </si>
  <si>
    <t>710/84</t>
  </si>
  <si>
    <t>Templomok mögötti földterület</t>
  </si>
  <si>
    <t>349/95</t>
  </si>
  <si>
    <t>Ipari park földterület</t>
  </si>
  <si>
    <t>1659/2</t>
  </si>
  <si>
    <t>Beépítetlen terület</t>
  </si>
  <si>
    <t>1670/55</t>
  </si>
  <si>
    <t>1670/57</t>
  </si>
  <si>
    <t>1670/58</t>
  </si>
  <si>
    <t>1670/59</t>
  </si>
  <si>
    <t>1670/78</t>
  </si>
  <si>
    <t>1670/80</t>
  </si>
  <si>
    <t>1670/82</t>
  </si>
  <si>
    <t>1670/79</t>
  </si>
  <si>
    <t>1670/81</t>
  </si>
  <si>
    <t>1670/56</t>
  </si>
  <si>
    <t>1668</t>
  </si>
  <si>
    <t xml:space="preserve">Alaptevékenység üzleti (forg.) telkei </t>
  </si>
  <si>
    <t>Vendégház körüli telek</t>
  </si>
  <si>
    <t>Szolnok Holt Tisza parti üdülőtelek</t>
  </si>
  <si>
    <t>Tisza-Hús Kft. telek</t>
  </si>
  <si>
    <t>Fonyód- Bélatelepi üdülő telek</t>
  </si>
  <si>
    <t>Alaptevékenység lakótelkei és egyéb célú telkei</t>
  </si>
  <si>
    <t>Beépített ingatlan</t>
  </si>
  <si>
    <t>716/7</t>
  </si>
  <si>
    <t>Gépek, berendezések, felszerelések és járművek</t>
  </si>
  <si>
    <t>Alaptevékenység egyéb gépei, berendezései, felszerelései</t>
  </si>
  <si>
    <t>Alaptevékenység járművei</t>
  </si>
  <si>
    <t>Forgalomképes vagyon összesen:</t>
  </si>
  <si>
    <t>Alaptevékenységhez kapcs. vagyoni értékű jogok</t>
  </si>
  <si>
    <t>Alaptevékenység földterületei, telkei</t>
  </si>
  <si>
    <t>Szántó 4</t>
  </si>
  <si>
    <t>011/9</t>
  </si>
  <si>
    <t>011/10</t>
  </si>
  <si>
    <t>Szántó 2</t>
  </si>
  <si>
    <t>022/19</t>
  </si>
  <si>
    <t>Szántó 3,4</t>
  </si>
  <si>
    <t>011/11</t>
  </si>
  <si>
    <t>Szántó</t>
  </si>
  <si>
    <t>022/24</t>
  </si>
  <si>
    <t>022/26</t>
  </si>
  <si>
    <t>011/19</t>
  </si>
  <si>
    <t>022/32</t>
  </si>
  <si>
    <r>
      <t xml:space="preserve">Gyümölcsös     </t>
    </r>
    <r>
      <rPr>
        <sz val="10"/>
        <rFont val="Calibri"/>
        <family val="2"/>
        <charset val="238"/>
      </rPr>
      <t>022/46</t>
    </r>
  </si>
  <si>
    <t>011/21</t>
  </si>
  <si>
    <t>022/20</t>
  </si>
  <si>
    <t>022/22</t>
  </si>
  <si>
    <t>05/1</t>
  </si>
  <si>
    <t>022/17</t>
  </si>
  <si>
    <t>022/16</t>
  </si>
  <si>
    <t>022/1</t>
  </si>
  <si>
    <t>022/11</t>
  </si>
  <si>
    <t>022/10</t>
  </si>
  <si>
    <t>022/9</t>
  </si>
  <si>
    <t>022/8</t>
  </si>
  <si>
    <t>09/13</t>
  </si>
  <si>
    <t>09/23</t>
  </si>
  <si>
    <r>
      <t xml:space="preserve">Műv.Közp és Mártírok út közti zöldterület  </t>
    </r>
    <r>
      <rPr>
        <sz val="10"/>
        <rFont val="Calibri"/>
        <family val="2"/>
        <charset val="238"/>
      </rPr>
      <t>796/13</t>
    </r>
  </si>
  <si>
    <r>
      <t xml:space="preserve">Műv.Közp és Mártírok út közti zöldterület   </t>
    </r>
    <r>
      <rPr>
        <sz val="10"/>
        <rFont val="Calibri"/>
        <family val="2"/>
        <charset val="238"/>
      </rPr>
      <t>796/15</t>
    </r>
  </si>
  <si>
    <t>Szolnoki út melletti terület</t>
  </si>
  <si>
    <t>800/1</t>
  </si>
  <si>
    <t>Tisza ABC melletti földterület</t>
  </si>
  <si>
    <t>802/2</t>
  </si>
  <si>
    <t>Ságvári úti lakótelep zöldterület</t>
  </si>
  <si>
    <t>804/1</t>
  </si>
  <si>
    <t>Béke úti lakótelep zöldterület</t>
  </si>
  <si>
    <t>806/1</t>
  </si>
  <si>
    <t>Lenin úti lakótelep zöldterület</t>
  </si>
  <si>
    <t>810/13</t>
  </si>
  <si>
    <t>Garzonház melletti földterület</t>
  </si>
  <si>
    <t>815/4</t>
  </si>
  <si>
    <t>Ifjúság úti lakótelep zöldterület</t>
  </si>
  <si>
    <t>823/1</t>
  </si>
  <si>
    <t>Bajcsy Zs. úti lakótelep zöldterület</t>
  </si>
  <si>
    <t>831/1</t>
  </si>
  <si>
    <t>Földterület Simon F. úton</t>
  </si>
  <si>
    <t>823/11</t>
  </si>
  <si>
    <t>Május 1. úti zöldterület</t>
  </si>
  <si>
    <t>834/21</t>
  </si>
  <si>
    <t>Közterület Szolnoki úton</t>
  </si>
  <si>
    <t>835/5</t>
  </si>
  <si>
    <t>Földterület közterületen</t>
  </si>
  <si>
    <t>835/9</t>
  </si>
  <si>
    <t>Május 1. út földterülete</t>
  </si>
  <si>
    <t>Szolnoki úti földterület</t>
  </si>
  <si>
    <t>1135/4</t>
  </si>
  <si>
    <t>Dobó K. út melletti földterület</t>
  </si>
  <si>
    <t>Földterület Szabó Pál út mellett</t>
  </si>
  <si>
    <t>1309/4</t>
  </si>
  <si>
    <t>Szabó Pál út melletti földterület</t>
  </si>
  <si>
    <t>1309/5</t>
  </si>
  <si>
    <t>1309/6</t>
  </si>
  <si>
    <t>Kun Béla út melletti földterület</t>
  </si>
  <si>
    <t>Vasút mellettti terület Nógrádiút</t>
  </si>
  <si>
    <t>1438/2</t>
  </si>
  <si>
    <t>Hunyadi út melletti földterület</t>
  </si>
  <si>
    <t>1438/7</t>
  </si>
  <si>
    <t>Új temető földterület</t>
  </si>
  <si>
    <t>1440/3</t>
  </si>
  <si>
    <t>Temető út melletti földterület</t>
  </si>
  <si>
    <t>1440/6</t>
  </si>
  <si>
    <t>Garázsok melletti földterület</t>
  </si>
  <si>
    <t>1440/7</t>
  </si>
  <si>
    <t>1453</t>
  </si>
  <si>
    <t>Ipari park melletti földterület</t>
  </si>
  <si>
    <t>1658/1</t>
  </si>
  <si>
    <t>Vasút melletti terület</t>
  </si>
  <si>
    <t>2001</t>
  </si>
  <si>
    <t>Zsófia zártkertek melletti földterület</t>
  </si>
  <si>
    <t>2100/1</t>
  </si>
  <si>
    <t>Vasút melletti védőerdő földterület</t>
  </si>
  <si>
    <t>332</t>
  </si>
  <si>
    <t>343/8</t>
  </si>
  <si>
    <t xml:space="preserve">Beépítetlen terület Május 1 úton </t>
  </si>
  <si>
    <t>808/2</t>
  </si>
  <si>
    <t>Szennyvíztisztító melletti földterület</t>
  </si>
  <si>
    <t>818/13</t>
  </si>
  <si>
    <t>Transzformátorház alatti földterület</t>
  </si>
  <si>
    <t>349/48</t>
  </si>
  <si>
    <t>Épület alatti földter. (VG)</t>
  </si>
  <si>
    <t>835/4</t>
  </si>
  <si>
    <t>OTP körüli park zöldterület</t>
  </si>
  <si>
    <t>791/13</t>
  </si>
  <si>
    <t>068/11</t>
  </si>
  <si>
    <t>Külterületi ingatlan</t>
  </si>
  <si>
    <t>0118/19</t>
  </si>
  <si>
    <t>Földterület</t>
  </si>
  <si>
    <t>068/48</t>
  </si>
  <si>
    <t>Csatorna alatti földterület</t>
  </si>
  <si>
    <t>057</t>
  </si>
  <si>
    <t>Öntöző csatorna földterület</t>
  </si>
  <si>
    <t>058/3</t>
  </si>
  <si>
    <t>059</t>
  </si>
  <si>
    <t>Földterület Kivett út</t>
  </si>
  <si>
    <t>061</t>
  </si>
  <si>
    <t>080</t>
  </si>
  <si>
    <t>Mártírok út házsor mögötti földterüle</t>
  </si>
  <si>
    <t>349/25</t>
  </si>
  <si>
    <t>Városközpont földter. Mártírok út</t>
  </si>
  <si>
    <t>349/58</t>
  </si>
  <si>
    <t>Tigáz előtti terület földterület</t>
  </si>
  <si>
    <t>350/9</t>
  </si>
  <si>
    <t>Ibolya virágszalon földterület</t>
  </si>
  <si>
    <t>368/4</t>
  </si>
  <si>
    <t>Munkácsy úti zöldterület</t>
  </si>
  <si>
    <t>370/12</t>
  </si>
  <si>
    <t>Telek Rendőrségnél</t>
  </si>
  <si>
    <t>Telek Kossuth Nyugd. Klubnál</t>
  </si>
  <si>
    <t>270/1</t>
  </si>
  <si>
    <t>Telek "ÁFÉSZ Diszkontnál"</t>
  </si>
  <si>
    <t>Telek Rózsaszín ovi körül</t>
  </si>
  <si>
    <t>349/50</t>
  </si>
  <si>
    <t>Kertészte telek</t>
  </si>
  <si>
    <t>791/9</t>
  </si>
  <si>
    <t>Kresszpark Lenin út</t>
  </si>
  <si>
    <t>806/3</t>
  </si>
  <si>
    <t>Telek új autóbuszváró</t>
  </si>
  <si>
    <t>798/24</t>
  </si>
  <si>
    <t>Autóbusz pu.aszfaltút telk.</t>
  </si>
  <si>
    <t>798/25</t>
  </si>
  <si>
    <t>Telek Martos ált.isk.</t>
  </si>
  <si>
    <t>Telek Martos kazánháznál</t>
  </si>
  <si>
    <t>Telek gyermekorvosi rendelő</t>
  </si>
  <si>
    <t>Telek Eü. Háznál</t>
  </si>
  <si>
    <t>Műv. Központ telke</t>
  </si>
  <si>
    <t>796/17</t>
  </si>
  <si>
    <t>Telek Kossuth út 22.</t>
  </si>
  <si>
    <t>Telek Május 1. út 19.</t>
  </si>
  <si>
    <t>808/5</t>
  </si>
  <si>
    <t>Telek Munkácsy út 79.</t>
  </si>
  <si>
    <t>349/14</t>
  </si>
  <si>
    <t>Telek Kossuth út 24</t>
  </si>
  <si>
    <r>
      <t xml:space="preserve">Volt Mártírok úti ált. isk. </t>
    </r>
    <r>
      <rPr>
        <sz val="10"/>
        <rFont val="Calibri"/>
        <family val="2"/>
        <charset val="238"/>
      </rPr>
      <t>349/47</t>
    </r>
  </si>
  <si>
    <t>Ipartelep</t>
  </si>
  <si>
    <t>09/2</t>
  </si>
  <si>
    <t>015</t>
  </si>
  <si>
    <t>Vízmű</t>
  </si>
  <si>
    <t>010</t>
  </si>
  <si>
    <t>Beépítetlen terület (Szolnoki út 123.)</t>
  </si>
  <si>
    <t>Központi játszótér földterület</t>
  </si>
  <si>
    <t>Bölcsőde földterülete (telek)</t>
  </si>
  <si>
    <t>Tiszaparti garázsok alatti földterület</t>
  </si>
  <si>
    <t>Hunyadi út 9/c. Belterületi földter</t>
  </si>
  <si>
    <t>Bélatelep</t>
  </si>
  <si>
    <t>AC Raktár</t>
  </si>
  <si>
    <t>Mentőállomás</t>
  </si>
  <si>
    <t>Családsegítő telek</t>
  </si>
  <si>
    <t>Alaptevékenység egyéb épületei, építményei</t>
  </si>
  <si>
    <t>Városháza</t>
  </si>
  <si>
    <t>Új telephely kialakítása</t>
  </si>
  <si>
    <t>Művelődési Központ fejlesztése</t>
  </si>
  <si>
    <t>Május 1.úti Óvoda tetőfel.</t>
  </si>
  <si>
    <t>Bélatelep faház</t>
  </si>
  <si>
    <t>Fiú kollégium</t>
  </si>
  <si>
    <t>Fűtés kialakítás Szolnoki ú.</t>
  </si>
  <si>
    <t>Ipartelep és 3 üzemi épület</t>
  </si>
  <si>
    <t>716/8</t>
  </si>
  <si>
    <t>AC-Raktár Május 1 út 1.</t>
  </si>
  <si>
    <t>349/2</t>
  </si>
  <si>
    <t>251/1</t>
  </si>
  <si>
    <t>Rendőrség</t>
  </si>
  <si>
    <t>835/6</t>
  </si>
  <si>
    <t>Kossuth Nyugdíjas Klub</t>
  </si>
  <si>
    <t>251/2</t>
  </si>
  <si>
    <t>Volt Rózsaszín óvoda/Munkácsy</t>
  </si>
  <si>
    <t>Volt Mártírok úti ált.isk</t>
  </si>
  <si>
    <t>349/47</t>
  </si>
  <si>
    <t>Önkormányzati bérlakás Szol.</t>
  </si>
  <si>
    <t>Faház/Kresszparkban/</t>
  </si>
  <si>
    <t>Ravatalozó</t>
  </si>
  <si>
    <t>Bölcsőde</t>
  </si>
  <si>
    <t>806/2</t>
  </si>
  <si>
    <t>Régi temetőben épület</t>
  </si>
  <si>
    <t>094</t>
  </si>
  <si>
    <t>Szivattyúház</t>
  </si>
  <si>
    <t>791/12</t>
  </si>
  <si>
    <t>Családsegítő épülete</t>
  </si>
  <si>
    <t>Autóbuszváró</t>
  </si>
  <si>
    <t>Belterületi ingatlan Martfű</t>
  </si>
  <si>
    <t>798/23</t>
  </si>
  <si>
    <t>konyha erőátviteli berend</t>
  </si>
  <si>
    <t>Kazánház</t>
  </si>
  <si>
    <t>József A. Ált. Isk. épülete</t>
  </si>
  <si>
    <t>Egészségház</t>
  </si>
  <si>
    <t>808/7</t>
  </si>
  <si>
    <t>Gyermekorvosi rendelő Május 1. út</t>
  </si>
  <si>
    <t>Sportöltöző</t>
  </si>
  <si>
    <t>822/1</t>
  </si>
  <si>
    <t>KEOP-4.2.0 napelem</t>
  </si>
  <si>
    <t>KEOP-4.4.0 napelem</t>
  </si>
  <si>
    <t xml:space="preserve">Cipőgyári parkban járda </t>
  </si>
  <si>
    <t>Bat'a tér kialakítás</t>
  </si>
  <si>
    <t>Út (átvétel sz.vízműtől)</t>
  </si>
  <si>
    <t>Térvilágítás</t>
  </si>
  <si>
    <t>Hunyadi úti nyílt belvízelv.</t>
  </si>
  <si>
    <t>Csapadékelvezető árok</t>
  </si>
  <si>
    <t>Csapadékvíz átemelő Zrínyi</t>
  </si>
  <si>
    <t>Hunyadi úti játszótér átere.</t>
  </si>
  <si>
    <t>Kérész úti buszmegálló járda</t>
  </si>
  <si>
    <t>Strand út építése</t>
  </si>
  <si>
    <t>Ifjúság úti parkoló</t>
  </si>
  <si>
    <t>823/2</t>
  </si>
  <si>
    <t>Szabadidőpark kialakítása</t>
  </si>
  <si>
    <t>Kerti sütögető</t>
  </si>
  <si>
    <t>Bélatelep kerítés</t>
  </si>
  <si>
    <t>Garázs /III.Inter mögött/</t>
  </si>
  <si>
    <t>810/4</t>
  </si>
  <si>
    <t>Kerítés AC-Raktárnál</t>
  </si>
  <si>
    <t>Kerítés Kossuth Nyugdíjas K.</t>
  </si>
  <si>
    <t>Kerítés Mentőállomásnál</t>
  </si>
  <si>
    <t>Kerítés volt Rózsaszín ovin</t>
  </si>
  <si>
    <t>Udvari fajátékok Mártírok u.</t>
  </si>
  <si>
    <t>Kerítés Mártírok sulinál</t>
  </si>
  <si>
    <t>Gazdasági buszváró felújítása</t>
  </si>
  <si>
    <t>Öntözőrendszer felújítása</t>
  </si>
  <si>
    <t>Polg. Hivatalnál 2db ivókút</t>
  </si>
  <si>
    <t>Hajókikötő tér</t>
  </si>
  <si>
    <t>Bata tér kialakítása</t>
  </si>
  <si>
    <t>Móló felújítása</t>
  </si>
  <si>
    <t>Kikötőtér kialakítása</t>
  </si>
  <si>
    <t>Munkácsy úti buszmegálló 2db</t>
  </si>
  <si>
    <t>Járda Régi temetőben</t>
  </si>
  <si>
    <t>Öntöző csatorna</t>
  </si>
  <si>
    <t>Árok (belvizi csatorna)</t>
  </si>
  <si>
    <t>Öntözőcsatorna</t>
  </si>
  <si>
    <t>Régi temető kerítés</t>
  </si>
  <si>
    <t>Ipari park-kiépítetlen út</t>
  </si>
  <si>
    <t>1658/2</t>
  </si>
  <si>
    <t>Transzformátor Ált. Isk.</t>
  </si>
  <si>
    <t>Piactér szennyvízelvezetése</t>
  </si>
  <si>
    <t>Játszótér (Babits M úton)</t>
  </si>
  <si>
    <t>III. számú lakótömb közmű</t>
  </si>
  <si>
    <t>Szeméttelep hulladék tároló</t>
  </si>
  <si>
    <t>Munkácsy úti játszópark ker</t>
  </si>
  <si>
    <t>580/10</t>
  </si>
  <si>
    <t>Szabadidőpark melletti belv.</t>
  </si>
  <si>
    <t>710/20</t>
  </si>
  <si>
    <t>Ravatalozó belső kerítés</t>
  </si>
  <si>
    <t>Bölcsőde kerítés</t>
  </si>
  <si>
    <t>Bölcsőde melletti garázs ép</t>
  </si>
  <si>
    <t>Gázcseretelep</t>
  </si>
  <si>
    <t>Közvilágítás korszerűsítése</t>
  </si>
  <si>
    <t>Kommunális hulladéklerakó</t>
  </si>
  <si>
    <t>Városháza külső vízközmű</t>
  </si>
  <si>
    <t>349/59</t>
  </si>
  <si>
    <t>Szolnoki út gázvezeték</t>
  </si>
  <si>
    <t>Új temető belső útépítés</t>
  </si>
  <si>
    <t>Villanyhálózat Simon F. út</t>
  </si>
  <si>
    <t>Urnatartófal</t>
  </si>
  <si>
    <t>Temető út közvilágítás</t>
  </si>
  <si>
    <t>Köztemető útépítés</t>
  </si>
  <si>
    <t>Központi játszótér</t>
  </si>
  <si>
    <t>810/11</t>
  </si>
  <si>
    <t>Lenin úti transzformátor</t>
  </si>
  <si>
    <t>074/42</t>
  </si>
  <si>
    <t>Kerékpártároló</t>
  </si>
  <si>
    <t>Új köztemetőben útépítés</t>
  </si>
  <si>
    <t>Nyilvános WC</t>
  </si>
  <si>
    <t>Vízelvezető árok és földter.</t>
  </si>
  <si>
    <t>Közvilágítás létesítés</t>
  </si>
  <si>
    <t>349/81</t>
  </si>
  <si>
    <t>Városközpont közművei</t>
  </si>
  <si>
    <t>Munkácsy úti játszópark fel.</t>
  </si>
  <si>
    <t xml:space="preserve">Hunyadi úti játszótér </t>
  </si>
  <si>
    <t>1454/6</t>
  </si>
  <si>
    <t>Közvilágítás korszerűsítés M</t>
  </si>
  <si>
    <t>Nógrádi-Deák gázcsatl.</t>
  </si>
  <si>
    <t>307/3</t>
  </si>
  <si>
    <t>Cipőgyári ltp. Ivóvízhálózata</t>
  </si>
  <si>
    <t>793/1</t>
  </si>
  <si>
    <t>Szennyvíztelepi út közvilág</t>
  </si>
  <si>
    <t>818/10</t>
  </si>
  <si>
    <t>Kétüléses lengőhinta</t>
  </si>
  <si>
    <t>Martfű-Vezseny kompjárat</t>
  </si>
  <si>
    <t>Kosárlabdapálya-aszfaltozási munkák</t>
  </si>
  <si>
    <t>Hunyadi úti játszótér Unile</t>
  </si>
  <si>
    <t>Dózsa György szobor</t>
  </si>
  <si>
    <t>Griff szobor</t>
  </si>
  <si>
    <t>Aszfalt út buszpu-nál</t>
  </si>
  <si>
    <t>798/19</t>
  </si>
  <si>
    <t>járda buszpu-nál</t>
  </si>
  <si>
    <t>Garázs Eü.háznál /dupla/</t>
  </si>
  <si>
    <t>Fémvázas mobilszínpad+szí.</t>
  </si>
  <si>
    <t>Kerítés Sport</t>
  </si>
  <si>
    <t>Labdarúgó pálya salakos</t>
  </si>
  <si>
    <t>Sportpálya labdafogó háló</t>
  </si>
  <si>
    <t>Babits úti játszótér</t>
  </si>
  <si>
    <t>Művelődési Központ és Könyvtár</t>
  </si>
  <si>
    <t>796/14</t>
  </si>
  <si>
    <t>Teniszpálya</t>
  </si>
  <si>
    <t>Garázs</t>
  </si>
  <si>
    <t>Óvoda Kossuth út 22</t>
  </si>
  <si>
    <t>Óvoda Május 1. út 19</t>
  </si>
  <si>
    <t>808/3</t>
  </si>
  <si>
    <t>Óvoda Munkácsy út 79</t>
  </si>
  <si>
    <t>Óvoda Kossuth út 24</t>
  </si>
  <si>
    <t>Faház Május 1. út 19</t>
  </si>
  <si>
    <t>Kerítés 265 fm Munkácsy út 79</t>
  </si>
  <si>
    <t>Garázs 18 m2 Munkácsy út 79</t>
  </si>
  <si>
    <t>Kerítés 263 fm Május 1 út 19</t>
  </si>
  <si>
    <t>Garázs 10 m2 Május 1 út 19</t>
  </si>
  <si>
    <t>Kazánház 13 m2 Kossuth út 22</t>
  </si>
  <si>
    <t>Tároló 15 m2 Kossuth út 22</t>
  </si>
  <si>
    <t>Kerítés 122 fm Kossuth út 22</t>
  </si>
  <si>
    <t>Kerítés 47 fm Kossuth út 24</t>
  </si>
  <si>
    <t>Ingatlanokhoz kapcsolódó folyamatban maradó beruházások</t>
  </si>
  <si>
    <t>Alaptevékenység egyéb gépei, berendezései és felszerelései</t>
  </si>
  <si>
    <t>Egyéb állom-ba vett, értéket nem csökkentő eszközök</t>
  </si>
  <si>
    <t>C/ Forgalomképtelen vagyona</t>
  </si>
  <si>
    <t>Alaptevékenység földterületei</t>
  </si>
  <si>
    <t>Városközpont földterület</t>
  </si>
  <si>
    <t>349</t>
  </si>
  <si>
    <t>Városközpont</t>
  </si>
  <si>
    <t>Virág út alatti földterület</t>
  </si>
  <si>
    <t>507/17</t>
  </si>
  <si>
    <t>Liliom út alatti földterület</t>
  </si>
  <si>
    <t>520</t>
  </si>
  <si>
    <t>Széchenyi út alatti földterület</t>
  </si>
  <si>
    <t>543</t>
  </si>
  <si>
    <t>Madách út alatti földterület</t>
  </si>
  <si>
    <t>561</t>
  </si>
  <si>
    <t>Déryné út alatti földterület</t>
  </si>
  <si>
    <t>581</t>
  </si>
  <si>
    <t>580/9</t>
  </si>
  <si>
    <t>Zalka M. út alatti földterület</t>
  </si>
  <si>
    <t>592</t>
  </si>
  <si>
    <t>Kölcsey út alatti földterület</t>
  </si>
  <si>
    <t>15</t>
  </si>
  <si>
    <t>625</t>
  </si>
  <si>
    <t>Táncsics M. út alatti földterület</t>
  </si>
  <si>
    <t>603</t>
  </si>
  <si>
    <t>636</t>
  </si>
  <si>
    <t>Bercsényi út alatti földterület</t>
  </si>
  <si>
    <t>614</t>
  </si>
  <si>
    <t>Damjanich út alatti földterület</t>
  </si>
  <si>
    <t>647</t>
  </si>
  <si>
    <t>717</t>
  </si>
  <si>
    <t>Landler J. út alatti földterület</t>
  </si>
  <si>
    <t>678</t>
  </si>
  <si>
    <t>790</t>
  </si>
  <si>
    <t>Kerékpárút és járda alatti földterület</t>
  </si>
  <si>
    <t>707</t>
  </si>
  <si>
    <t>Külterületi út földterület</t>
  </si>
  <si>
    <t>024</t>
  </si>
  <si>
    <t>Móricz Zs. út alatti földterület</t>
  </si>
  <si>
    <t>709/24</t>
  </si>
  <si>
    <t>Krúdy Gy. út alatti földterület</t>
  </si>
  <si>
    <t>709/34</t>
  </si>
  <si>
    <t>Tóth Árpád út alatti földterület</t>
  </si>
  <si>
    <t>709/42</t>
  </si>
  <si>
    <t>Vajda J. út alatti földterület</t>
  </si>
  <si>
    <t>709/68</t>
  </si>
  <si>
    <t>709/74</t>
  </si>
  <si>
    <t xml:space="preserve">Járda alatti földterület </t>
  </si>
  <si>
    <t>710/42</t>
  </si>
  <si>
    <t>Tüzép út alatti földterület</t>
  </si>
  <si>
    <t>710/43</t>
  </si>
  <si>
    <t>Ady E. út alatti földterület</t>
  </si>
  <si>
    <t>28</t>
  </si>
  <si>
    <t>Erdő út alatti földterület</t>
  </si>
  <si>
    <t>710/46</t>
  </si>
  <si>
    <t>Kassák L. út alatti földterület</t>
  </si>
  <si>
    <t>710/53</t>
  </si>
  <si>
    <t>Babits M. út alatti földterület</t>
  </si>
  <si>
    <t>710/64</t>
  </si>
  <si>
    <t>1367</t>
  </si>
  <si>
    <t>1384</t>
  </si>
  <si>
    <t>710/65</t>
  </si>
  <si>
    <t>710/71</t>
  </si>
  <si>
    <t>Lenin út ipartelepi út alatti földterület</t>
  </si>
  <si>
    <t>716/5</t>
  </si>
  <si>
    <t>716/10</t>
  </si>
  <si>
    <t>64</t>
  </si>
  <si>
    <t>716/33</t>
  </si>
  <si>
    <t>716/35</t>
  </si>
  <si>
    <t>716/37</t>
  </si>
  <si>
    <t>716/40</t>
  </si>
  <si>
    <t>Munkácsy út alatti földterület</t>
  </si>
  <si>
    <t>718</t>
  </si>
  <si>
    <t>Szamuely T. út alatti földterület</t>
  </si>
  <si>
    <t>762</t>
  </si>
  <si>
    <t>779</t>
  </si>
  <si>
    <t>Lenin út járda alatti földterület</t>
  </si>
  <si>
    <t>793/2</t>
  </si>
  <si>
    <t>104</t>
  </si>
  <si>
    <t>Mártírok út alatti földterület</t>
  </si>
  <si>
    <t>795</t>
  </si>
  <si>
    <t>Hősök tere út alatti földterület</t>
  </si>
  <si>
    <t>803/1</t>
  </si>
  <si>
    <t>809</t>
  </si>
  <si>
    <t>Simon F. út alatti földterület</t>
  </si>
  <si>
    <t>803/2</t>
  </si>
  <si>
    <t>Ságvári út alatti földterület</t>
  </si>
  <si>
    <t>805</t>
  </si>
  <si>
    <t>028/30</t>
  </si>
  <si>
    <t>811</t>
  </si>
  <si>
    <t>Béke út alatti földterület</t>
  </si>
  <si>
    <t>807</t>
  </si>
  <si>
    <t>Tiszavirág út alatti földterület</t>
  </si>
  <si>
    <t>816/10</t>
  </si>
  <si>
    <t>Tisza-parti út alatti földterület</t>
  </si>
  <si>
    <t>817</t>
  </si>
  <si>
    <t>Ifjúság út alatti földterület</t>
  </si>
  <si>
    <t>818/1</t>
  </si>
  <si>
    <t>Jókai út földterület</t>
  </si>
  <si>
    <t>42/5</t>
  </si>
  <si>
    <t>028/67</t>
  </si>
  <si>
    <t>Strand út alatti földterület</t>
  </si>
  <si>
    <t>820/4</t>
  </si>
  <si>
    <t>Szolnoki út földterület</t>
  </si>
  <si>
    <t>823/30</t>
  </si>
  <si>
    <t>Bajcsy Zs. út alatti földterület</t>
  </si>
  <si>
    <t>830</t>
  </si>
  <si>
    <t>Kertes ABC melletti parkoló alatti</t>
  </si>
  <si>
    <t>250/1</t>
  </si>
  <si>
    <t>028/68</t>
  </si>
  <si>
    <t>Garázssor melletti út földterület</t>
  </si>
  <si>
    <t>838</t>
  </si>
  <si>
    <t>907/3</t>
  </si>
  <si>
    <t>Dr. Münnich F. út alatti földterület</t>
  </si>
  <si>
    <t>1133</t>
  </si>
  <si>
    <t>Váci Mihályút alatti földterület</t>
  </si>
  <si>
    <t>1136</t>
  </si>
  <si>
    <t>Radnóti út alatti földterület</t>
  </si>
  <si>
    <t>1146</t>
  </si>
  <si>
    <t>Csók István út alatti földterület</t>
  </si>
  <si>
    <t>1157/1</t>
  </si>
  <si>
    <t>029</t>
  </si>
  <si>
    <t>Varga Katalin út alatti földterület</t>
  </si>
  <si>
    <t>1157/3</t>
  </si>
  <si>
    <t>Dobó K. út alatti földterület</t>
  </si>
  <si>
    <t>1186</t>
  </si>
  <si>
    <t>Kun Béla út alatti földterület</t>
  </si>
  <si>
    <t>Szabó Pál út alatti földterület</t>
  </si>
  <si>
    <t>Veres P. út alatti földterület</t>
  </si>
  <si>
    <t>1267</t>
  </si>
  <si>
    <t>Bem J. út alatti földterület</t>
  </si>
  <si>
    <t>1284</t>
  </si>
  <si>
    <t>Móra F. út alatti földterület</t>
  </si>
  <si>
    <t>1308</t>
  </si>
  <si>
    <t>030</t>
  </si>
  <si>
    <t>Mikszáth K. út alatti földterület</t>
  </si>
  <si>
    <t>1396</t>
  </si>
  <si>
    <t>1412</t>
  </si>
  <si>
    <t>Juhász Gy. út alatti földterület</t>
  </si>
  <si>
    <t>1423/1</t>
  </si>
  <si>
    <t>Szolnoki út út alatti földterület</t>
  </si>
  <si>
    <t>1423/2</t>
  </si>
  <si>
    <t>Földterület út földterület</t>
  </si>
  <si>
    <t>035</t>
  </si>
  <si>
    <t>Rákóczi út t alatti földterület</t>
  </si>
  <si>
    <t>Temetőhöz vezető út alatti föld</t>
  </si>
  <si>
    <t>1440/2</t>
  </si>
  <si>
    <t>Vasvári Pál út alatti földterület</t>
  </si>
  <si>
    <t>Kossuth út alatti földterület</t>
  </si>
  <si>
    <t>Tompa M. út alatti földterület</t>
  </si>
  <si>
    <t>036</t>
  </si>
  <si>
    <t>Deák F. út alatti földterület</t>
  </si>
  <si>
    <t>1493</t>
  </si>
  <si>
    <t>Nógrádi út alatti földterület</t>
  </si>
  <si>
    <t>1504</t>
  </si>
  <si>
    <t>1560</t>
  </si>
  <si>
    <t>Új garázsokhoz vezető út földt.</t>
  </si>
  <si>
    <t>1615/52</t>
  </si>
  <si>
    <t>Ipari parkhoz vezető út alatti földt</t>
  </si>
  <si>
    <t>1657</t>
  </si>
  <si>
    <t>Ipari-park út földterület</t>
  </si>
  <si>
    <t>037/5</t>
  </si>
  <si>
    <t>Zsófia út földterület</t>
  </si>
  <si>
    <t>2039</t>
  </si>
  <si>
    <t>2109</t>
  </si>
  <si>
    <t>2138</t>
  </si>
  <si>
    <t>2148</t>
  </si>
  <si>
    <t>67/1</t>
  </si>
  <si>
    <t>110/1</t>
  </si>
  <si>
    <t>037/21</t>
  </si>
  <si>
    <t>037/26</t>
  </si>
  <si>
    <t>Strand út 8/a közterület</t>
  </si>
  <si>
    <t>818/18</t>
  </si>
  <si>
    <t>Közút</t>
  </si>
  <si>
    <t>819/2</t>
  </si>
  <si>
    <t>Közpark</t>
  </si>
  <si>
    <t>1650</t>
  </si>
  <si>
    <t>Géza fejedelem út alatti földt</t>
  </si>
  <si>
    <t>349/96</t>
  </si>
  <si>
    <t>Református templom melletti f</t>
  </si>
  <si>
    <t>349/97</t>
  </si>
  <si>
    <t>039/2</t>
  </si>
  <si>
    <t>Zsófia első út földterület</t>
  </si>
  <si>
    <t>2021/5</t>
  </si>
  <si>
    <t>Kállai Éva út alatti földterület</t>
  </si>
  <si>
    <t>52</t>
  </si>
  <si>
    <t>Beépítetlen földterület</t>
  </si>
  <si>
    <t>1670/1</t>
  </si>
  <si>
    <t>Külterületi út földút</t>
  </si>
  <si>
    <t>058/4</t>
  </si>
  <si>
    <t>060</t>
  </si>
  <si>
    <t>065</t>
  </si>
  <si>
    <t>067</t>
  </si>
  <si>
    <t>068/12</t>
  </si>
  <si>
    <t>068/16</t>
  </si>
  <si>
    <t>068/19</t>
  </si>
  <si>
    <t>070/1</t>
  </si>
  <si>
    <t>070/2</t>
  </si>
  <si>
    <t>074/19</t>
  </si>
  <si>
    <t>074/44</t>
  </si>
  <si>
    <t>074/66</t>
  </si>
  <si>
    <t>076/1</t>
  </si>
  <si>
    <t>076/2</t>
  </si>
  <si>
    <t>87</t>
  </si>
  <si>
    <t>Temető és kövér major közötti f</t>
  </si>
  <si>
    <t>093/1</t>
  </si>
  <si>
    <t>Szeméttelepi út földterület</t>
  </si>
  <si>
    <t>093/2</t>
  </si>
  <si>
    <t>Régi temető földterület</t>
  </si>
  <si>
    <t>098</t>
  </si>
  <si>
    <t>Rákóczi út kerékpárút-járda</t>
  </si>
  <si>
    <t>134/2</t>
  </si>
  <si>
    <t>Rákóczi út járda alatti földterület</t>
  </si>
  <si>
    <t>134/3</t>
  </si>
  <si>
    <t>134/19</t>
  </si>
  <si>
    <t>134/21</t>
  </si>
  <si>
    <t>Bocskai út alatti földterület</t>
  </si>
  <si>
    <t>145</t>
  </si>
  <si>
    <t>195</t>
  </si>
  <si>
    <t>Rózsa F. út alatti földterület</t>
  </si>
  <si>
    <t>149/2</t>
  </si>
  <si>
    <t>159/3</t>
  </si>
  <si>
    <t>183</t>
  </si>
  <si>
    <t>Zrínyi út alatti földterület</t>
  </si>
  <si>
    <t>196/1</t>
  </si>
  <si>
    <t>Arany J. út alatti földterület</t>
  </si>
  <si>
    <t>220</t>
  </si>
  <si>
    <t>Tisza A. út alatti földterület</t>
  </si>
  <si>
    <t>222/2</t>
  </si>
  <si>
    <t>249</t>
  </si>
  <si>
    <t>József A. út alatti földterület</t>
  </si>
  <si>
    <t>255/2</t>
  </si>
  <si>
    <t>269</t>
  </si>
  <si>
    <t>270/3</t>
  </si>
  <si>
    <t>Petőfi út alatti földterület</t>
  </si>
  <si>
    <t>305</t>
  </si>
  <si>
    <t>306/1</t>
  </si>
  <si>
    <t>Vasúti átjáró földterület</t>
  </si>
  <si>
    <t>343/3</t>
  </si>
  <si>
    <t>Martos Flóra út alatti földterület</t>
  </si>
  <si>
    <t>349/4</t>
  </si>
  <si>
    <t>Városközpont melletti kerékpárút f</t>
  </si>
  <si>
    <t>349/35</t>
  </si>
  <si>
    <t>Szent István körút út-járda alatti f</t>
  </si>
  <si>
    <t>349/60</t>
  </si>
  <si>
    <t>Géza fejedelem út alatti f</t>
  </si>
  <si>
    <t>349/85</t>
  </si>
  <si>
    <t>Szolnoki út kerékpárút alatti f</t>
  </si>
  <si>
    <t>350/4</t>
  </si>
  <si>
    <t>350/7</t>
  </si>
  <si>
    <t>Május 1 út alatti földterület</t>
  </si>
  <si>
    <t>Szolnoki út kerékpárút alatti föld</t>
  </si>
  <si>
    <t>Rekultivált földterület</t>
  </si>
  <si>
    <t>092/5</t>
  </si>
  <si>
    <t>Nefelejcs út földterület</t>
  </si>
  <si>
    <t>Szolnoki út járda kerékpárút</t>
  </si>
  <si>
    <t>382/1</t>
  </si>
  <si>
    <t>Kőrizs út alatti földterület</t>
  </si>
  <si>
    <t>Rózsa út alatti földterület</t>
  </si>
  <si>
    <t>Akácfa út alatti földterület</t>
  </si>
  <si>
    <t>Hársfa út alatti földterület</t>
  </si>
  <si>
    <t>Zöldfa út alatti földterület</t>
  </si>
  <si>
    <t>Szegfű út alatti földterület</t>
  </si>
  <si>
    <t>Tulipán út alatti földterület</t>
  </si>
  <si>
    <t>Sallai út alatti földterület</t>
  </si>
  <si>
    <t>Alaptevékenység egyéb építményei</t>
  </si>
  <si>
    <t>Széchenyi úti járda építés</t>
  </si>
  <si>
    <t>Fekvőrendőr (Munkácsy út)</t>
  </si>
  <si>
    <t>Munkácsy út aszfaltút</t>
  </si>
  <si>
    <t>Jókai út járda</t>
  </si>
  <si>
    <t>042/5</t>
  </si>
  <si>
    <t>Jókai út aszfaltút</t>
  </si>
  <si>
    <t>067/1</t>
  </si>
  <si>
    <t>Rekultivált földterület kör</t>
  </si>
  <si>
    <t>Ady E. út aszfalút</t>
  </si>
  <si>
    <t>Ady E. út járda</t>
  </si>
  <si>
    <t>Dr. Münnich F. út aszfalút</t>
  </si>
  <si>
    <t>Váci M. út aszfalút</t>
  </si>
  <si>
    <t>Váci M. út járda</t>
  </si>
  <si>
    <t>Radnóti út aszfaltút</t>
  </si>
  <si>
    <t>Városközpont útépítés</t>
  </si>
  <si>
    <t>Radnóti út járda</t>
  </si>
  <si>
    <t>Csók I. út járda</t>
  </si>
  <si>
    <t>Csók I. út aszfaltút</t>
  </si>
  <si>
    <t>Varga K. út járda</t>
  </si>
  <si>
    <t>Dobó K. út aszfaltút</t>
  </si>
  <si>
    <t>Dobó K. út járda</t>
  </si>
  <si>
    <t>Kun B. aszfaltút</t>
  </si>
  <si>
    <t>Kun B. út járda</t>
  </si>
  <si>
    <t>Szabó P. út aszfalút</t>
  </si>
  <si>
    <t>Földút hunyadi út</t>
  </si>
  <si>
    <t>Parkoló (martos Flóra Ált. isk)</t>
  </si>
  <si>
    <t>Hunyadi út aszfaltút</t>
  </si>
  <si>
    <t>Rákóczi út járda</t>
  </si>
  <si>
    <t>Kerékpár út Rákóczi út</t>
  </si>
  <si>
    <t>Rákóczi út kerékpár út</t>
  </si>
  <si>
    <t>Babits M. út járda</t>
  </si>
  <si>
    <t>Mikszáth K. út járda</t>
  </si>
  <si>
    <t>Útpadka és út (Május 1. úton)</t>
  </si>
  <si>
    <t>Krudy Gy. út járda</t>
  </si>
  <si>
    <t>Szolnoki aszfaltút</t>
  </si>
  <si>
    <t>Temetőhöz vezető aszfaltút</t>
  </si>
  <si>
    <t>Hunyadi út aszfalút</t>
  </si>
  <si>
    <t>Kossuth út járda</t>
  </si>
  <si>
    <t>Tompa M. út aszfalút</t>
  </si>
  <si>
    <t>Tompa M. út járda</t>
  </si>
  <si>
    <t>Kölcsey út aszfalút</t>
  </si>
  <si>
    <t>Járda:Petőfi S. és Münnich</t>
  </si>
  <si>
    <t>305/1133</t>
  </si>
  <si>
    <t>Nógrádi út aszfaltút</t>
  </si>
  <si>
    <t>Garázssor melletti földút</t>
  </si>
  <si>
    <t>Rózsa F. út aszfaltút</t>
  </si>
  <si>
    <t>Rózsa F. út járda</t>
  </si>
  <si>
    <t>Ipari parkhoz vezető út asz</t>
  </si>
  <si>
    <t>Bocskai út aszfaltút</t>
  </si>
  <si>
    <t>145, 195</t>
  </si>
  <si>
    <t>Zrínyi út járda</t>
  </si>
  <si>
    <t>Arany J. út járda és út</t>
  </si>
  <si>
    <t>Tisza A. út aszfaltút</t>
  </si>
  <si>
    <t>Tisza A. út járda</t>
  </si>
  <si>
    <t>Parkoló Kertes ABC mellett</t>
  </si>
  <si>
    <t>Kertes ABC melletti út-park</t>
  </si>
  <si>
    <t>József A. út aszfaltút</t>
  </si>
  <si>
    <t>József A. út járda</t>
  </si>
  <si>
    <t>Ady E. aszfaltút</t>
  </si>
  <si>
    <t>Nógrádi S. út aszfaltút</t>
  </si>
  <si>
    <t>Városközpont melletti járda</t>
  </si>
  <si>
    <t>Városközpont melletti kerék</t>
  </si>
  <si>
    <t>Martos F. út aszfaltút</t>
  </si>
  <si>
    <t>Martos F. út járda</t>
  </si>
  <si>
    <t>Mártírok úti aszfaltozott p</t>
  </si>
  <si>
    <t>Városközpont, Mártírok út e</t>
  </si>
  <si>
    <t xml:space="preserve">Mártírok előtti járda </t>
  </si>
  <si>
    <t>349/87</t>
  </si>
  <si>
    <t>Géza fejedelem út</t>
  </si>
  <si>
    <t>Kerékpár út Szolnoki út</t>
  </si>
  <si>
    <t>TIGÁZ előtti terület parkol</t>
  </si>
  <si>
    <t>TIGÁZ előtti területen út</t>
  </si>
  <si>
    <t>Út Május 1. úton</t>
  </si>
  <si>
    <t>Járda Szolnoki út</t>
  </si>
  <si>
    <t>Nefelecs út aszfaltút</t>
  </si>
  <si>
    <t>Nefelejcs út járda</t>
  </si>
  <si>
    <t>Szolnoki út járda</t>
  </si>
  <si>
    <t>Rózsa út aszfaltút</t>
  </si>
  <si>
    <t>Rózsa út járda</t>
  </si>
  <si>
    <t>Akácfa út aszfaltút</t>
  </si>
  <si>
    <t>Akácfa út járda</t>
  </si>
  <si>
    <t>Hársfa út járda</t>
  </si>
  <si>
    <t>Zöldfa út járda</t>
  </si>
  <si>
    <t>Szegfű út járda</t>
  </si>
  <si>
    <t>Virág út aszfaltút</t>
  </si>
  <si>
    <t>Virág út járda</t>
  </si>
  <si>
    <t>Széchenyi út járda</t>
  </si>
  <si>
    <t>Madách út járda</t>
  </si>
  <si>
    <t>Déryné út aszfaltút</t>
  </si>
  <si>
    <t>Déryné út járda</t>
  </si>
  <si>
    <t>Zalka M út járda</t>
  </si>
  <si>
    <t>Táncsics M. út járda</t>
  </si>
  <si>
    <t>Bercsényi út járda</t>
  </si>
  <si>
    <t>Zalka M. út járda</t>
  </si>
  <si>
    <t>Ady Endre út aszfaltút</t>
  </si>
  <si>
    <t>Ady Endre út járda</t>
  </si>
  <si>
    <t>Damjanich út járda</t>
  </si>
  <si>
    <t>LandLer J. út járda</t>
  </si>
  <si>
    <t xml:space="preserve">Kerékpár út Szolnoki </t>
  </si>
  <si>
    <t>Móricz Zs. út aszfaltút</t>
  </si>
  <si>
    <t>Krúdy Gy. út járda</t>
  </si>
  <si>
    <t>Tóth Á. út járda</t>
  </si>
  <si>
    <t>Vajda J. út járda</t>
  </si>
  <si>
    <t>Tüzép út-út</t>
  </si>
  <si>
    <t>Kassák út járda</t>
  </si>
  <si>
    <t>Babits M út aszfaltút</t>
  </si>
  <si>
    <t>Babits M út járda</t>
  </si>
  <si>
    <t>Kassák L. út aszfaltút</t>
  </si>
  <si>
    <t>Kassák L. út járda</t>
  </si>
  <si>
    <t xml:space="preserve">Lenin út Ipartelepi út </t>
  </si>
  <si>
    <t>Lenin út Ipartelepi út</t>
  </si>
  <si>
    <t>Ipartelepi út Lenin út aszfalt</t>
  </si>
  <si>
    <t>Szamuely T. út járda</t>
  </si>
  <si>
    <t>Landler J út járda</t>
  </si>
  <si>
    <t>Lenin út aszfalt út</t>
  </si>
  <si>
    <t>Lenin út járda</t>
  </si>
  <si>
    <t>Mártírok út</t>
  </si>
  <si>
    <t>Szolnoki út melletti aszfaltút</t>
  </si>
  <si>
    <t>Parkoló és út Tisza ABC mellett</t>
  </si>
  <si>
    <t>Hősök tere aszfaltút</t>
  </si>
  <si>
    <t>Simon F. út aszfaltút</t>
  </si>
  <si>
    <t>Ságvári E. út aszfaltút</t>
  </si>
  <si>
    <t>Béke út aszfaltút</t>
  </si>
  <si>
    <t>Járdák Rózsa F. út</t>
  </si>
  <si>
    <t>Május 1 út aszfaltút</t>
  </si>
  <si>
    <t>812</t>
  </si>
  <si>
    <t>Tiszavirág út aszfaltút</t>
  </si>
  <si>
    <t>Tisza parti út aszfaltút</t>
  </si>
  <si>
    <t>Ifjúság út aszfaltút</t>
  </si>
  <si>
    <t>Strand út aszfaltút</t>
  </si>
  <si>
    <t>Járda-kerékpárút Szolnoki út</t>
  </si>
  <si>
    <t>823/20</t>
  </si>
  <si>
    <t>Parkoló Szolnoki úti ltp.</t>
  </si>
  <si>
    <t>Bajcsy Zs. aszfaltút</t>
  </si>
  <si>
    <t>Sallai út aszfaltút</t>
  </si>
  <si>
    <t>832</t>
  </si>
  <si>
    <t>Közterületen út parkoló</t>
  </si>
  <si>
    <t>Garázssor melletti út (föld</t>
  </si>
  <si>
    <t>Kossuth út aszfaltút</t>
  </si>
  <si>
    <t>Veres P. út aszfaltút</t>
  </si>
  <si>
    <t>Hunyadi út járda</t>
  </si>
  <si>
    <t>Tulipán út járda</t>
  </si>
  <si>
    <t>506</t>
  </si>
  <si>
    <t>Móricz Zs. út betonjárda</t>
  </si>
  <si>
    <t>Földút Zsófia első út jobbra</t>
  </si>
  <si>
    <t>Tiszaparti garázssor útalap</t>
  </si>
  <si>
    <t>Nógrádi út járda</t>
  </si>
  <si>
    <t>Árpád fejedelem út közművesítés</t>
  </si>
  <si>
    <t>Ravatalozó gázellátó</t>
  </si>
  <si>
    <t>Gyalog átkelőhely</t>
  </si>
  <si>
    <t>367</t>
  </si>
  <si>
    <t>Eü parkoló</t>
  </si>
  <si>
    <t>Szent István út melletti parkoló</t>
  </si>
  <si>
    <t>Hajóállomás</t>
  </si>
  <si>
    <t>810/2</t>
  </si>
  <si>
    <t>Autóbusz váró</t>
  </si>
  <si>
    <t>Szent István út melletti járda</t>
  </si>
  <si>
    <t>Szent István tér</t>
  </si>
  <si>
    <t>Déli főtér</t>
  </si>
  <si>
    <t>349/83</t>
  </si>
  <si>
    <t>Szent István út bekötés</t>
  </si>
  <si>
    <t>346</t>
  </si>
  <si>
    <t>Hunyadi úti járda</t>
  </si>
  <si>
    <t>1505</t>
  </si>
  <si>
    <t>Deák F. úti járda</t>
  </si>
  <si>
    <t>Vasvári P. út járda</t>
  </si>
  <si>
    <t>1452</t>
  </si>
  <si>
    <t>Táncsics út járda</t>
  </si>
  <si>
    <t>Liliom úti járda</t>
  </si>
  <si>
    <t>Munkácsy úti járda</t>
  </si>
  <si>
    <t>379</t>
  </si>
  <si>
    <t>Új garázsokhoz útalap építés</t>
  </si>
  <si>
    <t>Zsófia zártkert útalap</t>
  </si>
  <si>
    <t>Szabó Pál út járda</t>
  </si>
  <si>
    <t>1250</t>
  </si>
  <si>
    <t>Veres P. út járda</t>
  </si>
  <si>
    <t>Móra F. út járda</t>
  </si>
  <si>
    <t>Bocskai út járda</t>
  </si>
  <si>
    <t>145,195</t>
  </si>
  <si>
    <t>Kölcsey út járda</t>
  </si>
  <si>
    <t>Autóbusz végállomás</t>
  </si>
  <si>
    <t>Szent István tér parkosítás</t>
  </si>
  <si>
    <t>Móricz Zs. út járda</t>
  </si>
  <si>
    <t>87,249</t>
  </si>
  <si>
    <t>Városközpont leállósáv</t>
  </si>
  <si>
    <t>Körforgalom</t>
  </si>
  <si>
    <t>Deák F. út lezárása aszfalt</t>
  </si>
  <si>
    <t>1455</t>
  </si>
  <si>
    <t>Vasvári P. út</t>
  </si>
  <si>
    <t>Mikszáth út aszfaltút</t>
  </si>
  <si>
    <t>Babits M. út aszfaltút</t>
  </si>
  <si>
    <t>1367,1384</t>
  </si>
  <si>
    <t>Móra F. út aszfaltút</t>
  </si>
  <si>
    <t>Kun Béla út aszfaltút</t>
  </si>
  <si>
    <t>1200</t>
  </si>
  <si>
    <t>Erdő út aszfaltút</t>
  </si>
  <si>
    <t>710/71,710/53</t>
  </si>
  <si>
    <t>Vajda J. út aszfaltú</t>
  </si>
  <si>
    <t>Tóth Árpád út aszfaltút</t>
  </si>
  <si>
    <t>Damjanich út aszfaltút</t>
  </si>
  <si>
    <t>647,717</t>
  </si>
  <si>
    <t>Táncsics M. út aszfaltút</t>
  </si>
  <si>
    <t>603,636</t>
  </si>
  <si>
    <t>Liliom út aszfaltút</t>
  </si>
  <si>
    <t>Hársfa út aszfaltút</t>
  </si>
  <si>
    <t>455</t>
  </si>
  <si>
    <t>Zöldfa út aszfaltút</t>
  </si>
  <si>
    <t>472</t>
  </si>
  <si>
    <t>Szegfű út aszfaltút</t>
  </si>
  <si>
    <t>489</t>
  </si>
  <si>
    <t>Tulipán út aszfaltút</t>
  </si>
  <si>
    <t>Krúdy Gy. út aszfaltút</t>
  </si>
  <si>
    <t>1412,709/34</t>
  </si>
  <si>
    <t>Széchenyi út aszfaltút</t>
  </si>
  <si>
    <t>Madách út aszfaltút</t>
  </si>
  <si>
    <t>Zrínyi út aszfaltút</t>
  </si>
  <si>
    <t>Juhász Gy. út aszfaltút</t>
  </si>
  <si>
    <t>Deák F. út aszfaltút</t>
  </si>
  <si>
    <t>Vasvári út aszfaltút</t>
  </si>
  <si>
    <t>Varga Katalin út aszfaltút</t>
  </si>
  <si>
    <t>Zalka M. út aszfaltút</t>
  </si>
  <si>
    <t>592,625</t>
  </si>
  <si>
    <t>Bercsényi út aszfaltút</t>
  </si>
  <si>
    <t>Kállai Éva út aszfaltút</t>
  </si>
  <si>
    <t>Kőrizs út aszfaltút</t>
  </si>
  <si>
    <t>396</t>
  </si>
  <si>
    <t>Petőfi út aszfaltút</t>
  </si>
  <si>
    <t>Szamuely T. út aszfaltút</t>
  </si>
  <si>
    <t>Bem út aszfaltút</t>
  </si>
  <si>
    <t>183,269,1284</t>
  </si>
  <si>
    <t>Landler J. út aszfaltút</t>
  </si>
  <si>
    <t>678,790</t>
  </si>
  <si>
    <t>Városközpont közpark építés</t>
  </si>
  <si>
    <t>Kerékpárút aszfaltozás május 1 út</t>
  </si>
  <si>
    <t>Kőrizs út-Déryné út járda</t>
  </si>
  <si>
    <t>396,580/9</t>
  </si>
  <si>
    <t>Városközpont közpark</t>
  </si>
  <si>
    <t>Parképítés Vendégház körül</t>
  </si>
  <si>
    <t>709/23</t>
  </si>
  <si>
    <t>Zsófia zártkert útalapépítés</t>
  </si>
  <si>
    <t>Hunyadi út járdajavítás</t>
  </si>
  <si>
    <t>Sportpálya járdajavítás</t>
  </si>
  <si>
    <t>Rákóczi út járda javítás</t>
  </si>
  <si>
    <t>1439</t>
  </si>
  <si>
    <t>Hunyadi út betonjárda építés</t>
  </si>
  <si>
    <t>Május 1 út járda aszfaltozás</t>
  </si>
  <si>
    <t>366</t>
  </si>
  <si>
    <t>Lenin út járda aszfaltozás</t>
  </si>
  <si>
    <t>Kérész út járda</t>
  </si>
  <si>
    <t>Sportpálya - buszöböl kialakítása</t>
  </si>
  <si>
    <t>Buszpályaudvar belső peron</t>
  </si>
  <si>
    <t>Piactérnél buszöböl</t>
  </si>
  <si>
    <t>Szolnoki út 16. sz. előtt járda</t>
  </si>
  <si>
    <t>Forgalomképtelen egyéb telkek</t>
  </si>
  <si>
    <t>Parkoló építés 2x5 állás</t>
  </si>
  <si>
    <t>Garázstelek (14db)</t>
  </si>
  <si>
    <t>Városháza alatti földterület</t>
  </si>
  <si>
    <t>Beépítetlen terület Trafóház</t>
  </si>
  <si>
    <t>összesen:</t>
  </si>
  <si>
    <t>Alaptevékenység erdő területei</t>
  </si>
  <si>
    <t>Erdő rekultivált területen</t>
  </si>
  <si>
    <t xml:space="preserve">Vasút melletti védőerdő Nógrádi </t>
  </si>
  <si>
    <t>333</t>
  </si>
  <si>
    <t>Vasút melletti védőerdő</t>
  </si>
  <si>
    <t>323/2</t>
  </si>
  <si>
    <t>323/1</t>
  </si>
  <si>
    <t>Vasút melletti védőerdő Nógrádi</t>
  </si>
  <si>
    <t>341</t>
  </si>
  <si>
    <t>Erdőterület Móricz Zs. út</t>
  </si>
  <si>
    <t>Forgalomképtelen vagyon összesen:</t>
  </si>
  <si>
    <t>D/ Üzemelt.-re átadott ingatlanok, gépek, berendezések</t>
  </si>
  <si>
    <t>Telek ( forg.képes)</t>
  </si>
  <si>
    <t>Telek (korl.forg.képes)</t>
  </si>
  <si>
    <t>Épületek, építmények ( forg. képes)</t>
  </si>
  <si>
    <t>Épületek, építmények (korl.forg.képes)</t>
  </si>
  <si>
    <t>Öszesen:</t>
  </si>
  <si>
    <t>Gépek, berendezések, felszerelések</t>
  </si>
  <si>
    <t>Gépek, berendezések, felszerelések (korl.forg.képes)</t>
  </si>
  <si>
    <t xml:space="preserve">Összesen: </t>
  </si>
  <si>
    <t>Üzemelt.-re átadott vagyon összesen:</t>
  </si>
  <si>
    <t>E/ Vagyonkez-be adott immateriális javak, ingatlanok, gépek, berendezések</t>
  </si>
  <si>
    <t>Immateriális javak (korl.forg.képes)</t>
  </si>
  <si>
    <t>Épületek, építmények ( forg.képes)</t>
  </si>
  <si>
    <t>Épületek, építmények (korl. forg.képes)</t>
  </si>
  <si>
    <t>Vagyonkez-be adott vagyon összesen:</t>
  </si>
  <si>
    <t xml:space="preserve"> Önkormányzat összesen:</t>
  </si>
  <si>
    <t>Martfű Város Önkormányzata mindösszesen vagyona:</t>
  </si>
  <si>
    <t>ebből:</t>
  </si>
  <si>
    <t>A) Üzleti (forg.képes) vagyon összesen:</t>
  </si>
  <si>
    <t>B) Korlátozottan forgalomképes vagyon összesen:</t>
  </si>
  <si>
    <t>C) Forgalomképtelen vagyon összesen:</t>
  </si>
  <si>
    <t>III. Befektetett pénzügyi eszközök</t>
  </si>
  <si>
    <t xml:space="preserve"> Tartós részesedés (üzleti)</t>
  </si>
  <si>
    <t xml:space="preserve"> Tartós részesedés korl.forg.képes</t>
  </si>
  <si>
    <t>Kiegészítő adatok:</t>
  </si>
  <si>
    <t>0-ra leíródott immateriális javak bruttó értéke</t>
  </si>
  <si>
    <t>0-ra leíródott ingatlanok bruttó értéke</t>
  </si>
  <si>
    <t>0-ra leíródott  gépek, ber., felsz. járművek bruttó értéke</t>
  </si>
  <si>
    <t>0-ra leíródott  üzem.-re, vagyonkez.-be adott eszközök bruttó értéke</t>
  </si>
  <si>
    <t>Forráshiány, többlet</t>
  </si>
  <si>
    <t>Teljesítés   %-a</t>
  </si>
  <si>
    <t>Jogcím</t>
  </si>
  <si>
    <t xml:space="preserve"> </t>
  </si>
  <si>
    <t>Köznevelési intézmények működtetéséhez kapcsolódó támogatás</t>
  </si>
  <si>
    <t>II. kategóriába sorolt óvodapedagógus kiegészítő támogatása</t>
  </si>
  <si>
    <t>Mesterpedagógus kategóriába sorolt óvodaped. Kiegészítő támogatása</t>
  </si>
  <si>
    <t xml:space="preserve">III. 1. Egyes jövedelempótló támogatások kiegészítése </t>
  </si>
  <si>
    <t>V.Működési célú költségvetési és kiegészítő támogatás</t>
  </si>
  <si>
    <t>Prémium évek program támogatása</t>
  </si>
  <si>
    <t>Állammal szembeni elszámolásból származó bevétel</t>
  </si>
  <si>
    <t>V.Működési célú költségvetési és kiegészítő támogatás összesen:</t>
  </si>
  <si>
    <r>
      <t xml:space="preserve"> </t>
    </r>
    <r>
      <rPr>
        <u/>
        <sz val="12"/>
        <rFont val="Times New Roman"/>
        <family val="1"/>
        <charset val="238"/>
      </rPr>
      <t>VI. Egyéb működési célú támogatások ÁHT-n belűlről</t>
    </r>
  </si>
  <si>
    <t>Muzeális intézmények szakmai támogatása (Kubinyi program)</t>
  </si>
  <si>
    <t>Közművelődési érdekeltésgnövelő pályázat</t>
  </si>
  <si>
    <t>Adósságkonszolidációban nem részesült önkormányzatok fejlesztési támogatása</t>
  </si>
  <si>
    <t>Biztosító által fizetett kártérítés (B410)</t>
  </si>
  <si>
    <t>Egyéb működési bevételek (B411)</t>
  </si>
  <si>
    <t>Működési célú átvett pénzeszköz lakosságtól, háztartástól</t>
  </si>
  <si>
    <t>Működési célú átvett pénzeszköz vállalkozástól</t>
  </si>
  <si>
    <t>SZJA 1% felajánlás</t>
  </si>
  <si>
    <t xml:space="preserve">  - Felhalmozási célú céltartalék</t>
  </si>
  <si>
    <t>I-II. Tárgy évi kiadások összesen:</t>
  </si>
  <si>
    <t>Finanszírozási kiadások  (K9)</t>
  </si>
  <si>
    <t>Biztosító által fizetett kártérítés</t>
  </si>
  <si>
    <t xml:space="preserve"> Biztosító által fizetett kártérítés</t>
  </si>
  <si>
    <t>Felhalmozási célú céltartalék</t>
  </si>
  <si>
    <t>Felhalmozási célú hiány vagy többlet:</t>
  </si>
  <si>
    <t>Működési célú többletbevétel vagy hiány:</t>
  </si>
  <si>
    <t>Települési segély</t>
  </si>
  <si>
    <t xml:space="preserve">Katasztrófavédelem támog. </t>
  </si>
  <si>
    <t xml:space="preserve">Egyéb működési célú tám. ÁHT-n kívülre (K512) </t>
  </si>
  <si>
    <t xml:space="preserve">Martfűi Férfi Kézilabda Egyesület            </t>
  </si>
  <si>
    <t>Egyéb működési támogatások összesenh (K502-K512):</t>
  </si>
  <si>
    <t>Egyéb működési célú tám. ÁHT-n kívülre (K512) összesen:</t>
  </si>
  <si>
    <t>Tartalékok (K513)</t>
  </si>
  <si>
    <t>Béren kívüli juttatás</t>
  </si>
  <si>
    <t>Helyi adó 1%-ának felhaználásra</t>
  </si>
  <si>
    <t>D./</t>
  </si>
  <si>
    <t>Állami támogatás megelőlegezésének visszafizetése</t>
  </si>
  <si>
    <t>Foglalkoztatottak egyéb személyi juttatása (K1113)</t>
  </si>
  <si>
    <t>Tisza Cipő Horgász Egyesület támogatása</t>
  </si>
  <si>
    <t>Egyéb alapítványok támogatása</t>
  </si>
  <si>
    <t>Egyéb költségtérítések (K1110)</t>
  </si>
  <si>
    <t>Folyóirat-beszerzés</t>
  </si>
  <si>
    <t xml:space="preserve">Számítástechn.szoftverekhez kapcs.inform. szolg. </t>
  </si>
  <si>
    <t>Táppénz hozzájárulás</t>
  </si>
  <si>
    <t>Egészségház ingatlan</t>
  </si>
  <si>
    <t>József Attila Általános Iskola  ingatlan</t>
  </si>
  <si>
    <t>Óvoda ingatlan</t>
  </si>
  <si>
    <t>Művelődési Központ és Könyvtár ingatlan</t>
  </si>
  <si>
    <t>Kisértékű tárgyieszköz beszerzés</t>
  </si>
  <si>
    <t>Damjanich János Szakiskola - Kollégium, konyha ingatlan</t>
  </si>
  <si>
    <t>Önkormányzat beruházásai összesen:</t>
  </si>
  <si>
    <t xml:space="preserve">Kisértékű tárgyi eszköz </t>
  </si>
  <si>
    <t>3D "art" Mozi</t>
  </si>
  <si>
    <t>Kisértékű tárgyi eszköz</t>
  </si>
  <si>
    <t>Kisértékű tárgyi eszköz beszerzés</t>
  </si>
  <si>
    <t>Művelődési Központ ingatlan</t>
  </si>
  <si>
    <t>Felhalmozási célú tartalék</t>
  </si>
  <si>
    <t xml:space="preserve">      </t>
  </si>
  <si>
    <t>791/8</t>
  </si>
  <si>
    <t>349/93</t>
  </si>
  <si>
    <t>Garázstelek (50db)</t>
  </si>
  <si>
    <t>086/31</t>
  </si>
  <si>
    <t>086/32</t>
  </si>
  <si>
    <t>Belterületi ingatlan</t>
  </si>
  <si>
    <t>1670/86</t>
  </si>
  <si>
    <t>Belterületi ingatlan (15db)</t>
  </si>
  <si>
    <t xml:space="preserve">Park a TCRT és a Mártírok út között  </t>
  </si>
  <si>
    <t>794/1</t>
  </si>
  <si>
    <t>349/56</t>
  </si>
  <si>
    <t>810/5</t>
  </si>
  <si>
    <t>808/6</t>
  </si>
  <si>
    <t>749/1</t>
  </si>
  <si>
    <t>Buszmegálló Kérész út</t>
  </si>
  <si>
    <t>Buszvárók (fedett-nyitott)</t>
  </si>
  <si>
    <t>Piactér és piactéri parkoló</t>
  </si>
  <si>
    <t>798/23;346</t>
  </si>
  <si>
    <t>Kerékpártárolók kialakítása</t>
  </si>
  <si>
    <t>796/13</t>
  </si>
  <si>
    <t>Bölcsőde udvarán Játszótéri komb. Torony LUCA</t>
  </si>
  <si>
    <t>Korl.forg.kép.egy.ép.id.kiv.foly.m.ber.e.éáll</t>
  </si>
  <si>
    <t>Hulladéklerakó szakmai terv el. évi áll.</t>
  </si>
  <si>
    <t>Martfű-Cibakháza kerékpárút ép. el. évi áll</t>
  </si>
  <si>
    <t>Szolnok-Martfű kerékpárút ép. el. évi áll</t>
  </si>
  <si>
    <t>Kerékpárút kivitelezési terv el. évi áll</t>
  </si>
  <si>
    <t>Munkácsy úti óvoda bővítés</t>
  </si>
  <si>
    <t>Bef.tlen vás. egyéb építmények beruh. tárgyévi</t>
  </si>
  <si>
    <t>Hőszigetelés Damjanich el. évi áll.</t>
  </si>
  <si>
    <t>Hőszigetelés Orvosi Rendelő el. évi áll.</t>
  </si>
  <si>
    <t>Hőszigetelés Művközpont el. évi áll.</t>
  </si>
  <si>
    <t>KEOP-2012-4.10.0/A Hő- és villamosenergia el</t>
  </si>
  <si>
    <t>Épületenergetika KEOP-5.5.0 el. évi áll.</t>
  </si>
  <si>
    <t>Gesztenye sor - Május 1 út burkolat el. évi áll.</t>
  </si>
  <si>
    <t>Bef.tlen vás. Egyéb épületek felúj. tárgyévi áll</t>
  </si>
  <si>
    <t>Sportpálya parkoló építés el. évi. áll.</t>
  </si>
  <si>
    <t>Május 1 úti parkoló építés</t>
  </si>
  <si>
    <t>Befektetett eszközök összesen:</t>
  </si>
  <si>
    <r>
      <t xml:space="preserve">Öntöző csatorna földterület                           </t>
    </r>
    <r>
      <rPr>
        <sz val="10"/>
        <rFont val="Calibri"/>
        <family val="2"/>
        <charset val="238"/>
      </rPr>
      <t xml:space="preserve">06 </t>
    </r>
  </si>
  <si>
    <r>
      <t xml:space="preserve">Liliom út mögötti földterület                         </t>
    </r>
    <r>
      <rPr>
        <sz val="10"/>
        <rFont val="Calibri"/>
        <family val="2"/>
        <charset val="238"/>
      </rPr>
      <t>519/13</t>
    </r>
  </si>
  <si>
    <r>
      <t xml:space="preserve">Madách út mögötti földterület                   </t>
    </r>
    <r>
      <rPr>
        <sz val="10"/>
        <rFont val="Calibri"/>
        <family val="2"/>
        <charset val="238"/>
      </rPr>
      <t>519/17</t>
    </r>
  </si>
  <si>
    <r>
      <t xml:space="preserve">Munkácsy úti játszópark földterület         </t>
    </r>
    <r>
      <rPr>
        <sz val="10"/>
        <rFont val="Calibri"/>
        <family val="2"/>
        <charset val="238"/>
      </rPr>
      <t>580/10</t>
    </r>
  </si>
  <si>
    <r>
      <t xml:space="preserve">Gazdaság melletti földút földterület          </t>
    </r>
    <r>
      <rPr>
        <sz val="10"/>
        <rFont val="Calibri"/>
        <family val="2"/>
        <charset val="238"/>
      </rPr>
      <t>709/2</t>
    </r>
  </si>
  <si>
    <r>
      <t xml:space="preserve">Szolnoki út melletti földterület                </t>
    </r>
    <r>
      <rPr>
        <sz val="10"/>
        <rFont val="Calibri"/>
        <family val="2"/>
        <charset val="238"/>
      </rPr>
      <t>709/65</t>
    </r>
  </si>
  <si>
    <r>
      <t xml:space="preserve">Juhász Gy. út melletti földterület            </t>
    </r>
    <r>
      <rPr>
        <sz val="10"/>
        <rFont val="Calibri"/>
        <family val="2"/>
        <charset val="238"/>
      </rPr>
      <t>709/77</t>
    </r>
  </si>
  <si>
    <r>
      <t xml:space="preserve">Szabadidőpark melletti belvízcsat fö         </t>
    </r>
    <r>
      <rPr>
        <sz val="10"/>
        <rFont val="Calibri"/>
        <family val="2"/>
        <charset val="238"/>
      </rPr>
      <t>710/20</t>
    </r>
  </si>
  <si>
    <t>Bevétel összesen:</t>
  </si>
  <si>
    <t>Bevételek</t>
  </si>
  <si>
    <t>e Ft</t>
  </si>
  <si>
    <t>Kiadás összesen:</t>
  </si>
  <si>
    <t>Nemzeti vagyon változásai</t>
  </si>
  <si>
    <t>Költségvetési évet követően esedékes kötelezettségek</t>
  </si>
  <si>
    <t xml:space="preserve"> Bölcsődei ellátás</t>
  </si>
  <si>
    <t>Ellátottak pénzbeli juttatásai</t>
  </si>
  <si>
    <t>Közfoglalkoztatás</t>
  </si>
  <si>
    <t>Ebből állami támogatás</t>
  </si>
  <si>
    <t>Ebből önkormányzati költségvetési kiegészítés</t>
  </si>
  <si>
    <t>Teljesítés %-a (3./2.)</t>
  </si>
  <si>
    <t>Önkormányzati finanszírozás (állami támogatás nélkül)</t>
  </si>
  <si>
    <t>Önkorm. finanszírozás az össz.kiadás %-ában</t>
  </si>
  <si>
    <t>Az önkormányzat 2016. évi  bevételei</t>
  </si>
  <si>
    <t>2016. évi eredeti előirányzat e Ft</t>
  </si>
  <si>
    <t>2016.évi módosított előirányzat e Ft</t>
  </si>
  <si>
    <t>Pedagógusok bértámogatása (pótlólagos összeg)</t>
  </si>
  <si>
    <t xml:space="preserve">III. 3. Egyes szociális és gyermekjóléti feladatok </t>
  </si>
  <si>
    <t>III. 2. A települési önkormányzatok szociális feladatainak egyéb támogatása</t>
  </si>
  <si>
    <t xml:space="preserve">      3.b Család- és gyermekjóléti központ</t>
  </si>
  <si>
    <t xml:space="preserve">      3.a Család- és gyermekjóléti szolgálat</t>
  </si>
  <si>
    <t xml:space="preserve">      5.c  Rászoruló gyermekek intézményen kívüli szünidei étkeztetésének támog.</t>
  </si>
  <si>
    <t>III. 6. Szociális ágazati pótlék, kiegészítő pótlék</t>
  </si>
  <si>
    <t>III.7. Kieg.tám.a bölcsődében fogl.felsőfokú végzettségű nevelők béréhez</t>
  </si>
  <si>
    <t>2016. évi bérkompenzáció támogatása</t>
  </si>
  <si>
    <t>Műv.Kp.és Könyvtár NKA pályázati tám.</t>
  </si>
  <si>
    <t>Emberi Erőforrások M.-hoz benyújtott pály.tám.az "art mozi" kiadásaihoz</t>
  </si>
  <si>
    <t>2016.10.02-i népszavazás támogatása</t>
  </si>
  <si>
    <t>2015.évi Autómentes Nap és Mobilitási Hét pályázati tám.2016-ban érkezett össz.</t>
  </si>
  <si>
    <t>Rákócziújfalu kerékpárút építés megfizetése</t>
  </si>
  <si>
    <t>2015.évi Nemzetközi Ifjúsági Találkozó pályázati támogatás</t>
  </si>
  <si>
    <t>Önkorm. megillető helyszíni, szabálysértési és környezetvédelmi bírság</t>
  </si>
  <si>
    <t xml:space="preserve">Pótlék, bírság  és egyéb települési adók                                                                 </t>
  </si>
  <si>
    <t>2015. évi Nemzetközi Ifjúsági Találkozó pályázati támog.</t>
  </si>
  <si>
    <t>Fel nem használt Önk.támogatás visszafizetése</t>
  </si>
  <si>
    <t>"Sportból a legtöbbet" pályázat-tornaterem kialakítására</t>
  </si>
  <si>
    <t>2017. 01. havi állami támogatás megelőlegezése</t>
  </si>
  <si>
    <t>Az önkormányzat 2016. évi költségvetési kiadásainak alakulása</t>
  </si>
  <si>
    <t>2016.01. havi állami támog.megelől.visszafiz.</t>
  </si>
  <si>
    <t>Önállóan működő és gazdálkodó, valamint önállóan működő intézmények bevételei 2016. évben</t>
  </si>
  <si>
    <t>Önállóan működő és gazdálkodó, valamint önállóan működő intézmények kiadásai  2016. évben</t>
  </si>
  <si>
    <t>2016.évi tervezett közfoglalkoztatottak:</t>
  </si>
  <si>
    <t>2016.évi tervezett össz létszám:</t>
  </si>
  <si>
    <t>I.6. 2015. évről áthúzódó bérkompenzáció támogatása</t>
  </si>
  <si>
    <t>2016.évi költségvetési támogatása</t>
  </si>
  <si>
    <t xml:space="preserve">2016. évi Önkormányzati költségv.támog. finanszírozás eredeti eir. </t>
  </si>
  <si>
    <t xml:space="preserve">2016. évi Önkormányzati költségv.támog. finanszírozás mód.eir. </t>
  </si>
  <si>
    <t>2016. évi Önkormányzati költségv.támog. finanszírozás teljesítés (4.+5.)</t>
  </si>
  <si>
    <t>2016. évi  mérlege</t>
  </si>
  <si>
    <t>2016. december 31-i állapot</t>
  </si>
  <si>
    <t xml:space="preserve">A 2016. évi  hitel alakulás: </t>
  </si>
  <si>
    <t>2016. évi költségvetésének</t>
  </si>
  <si>
    <t>2016.  évi költségvetésének</t>
  </si>
  <si>
    <t>2016. év eredeti előirányzat</t>
  </si>
  <si>
    <t>2016. módosított előirányzat</t>
  </si>
  <si>
    <t>2016. évi tervezett közfoglalkoztatottak létszám:</t>
  </si>
  <si>
    <t>2016. évi tervezett össz létszám:</t>
  </si>
  <si>
    <t>2020. év</t>
  </si>
  <si>
    <t>Az önkormányzat 2016. évi maradvány kimutatása</t>
  </si>
  <si>
    <t xml:space="preserve">Szám.techn.szovtverekhez kapcsolódó informatikai szolg. </t>
  </si>
  <si>
    <t>Elvonások és befizetések(K502)</t>
  </si>
  <si>
    <t>Kőrös-Tisza Menti Önkormányzatok 2016.évi hozzájárulás</t>
  </si>
  <si>
    <t>Tiszazugi Önkormányzatok Társulása 2016.évi hozzájárulás</t>
  </si>
  <si>
    <t>Szolnoki Kistérség Többcélú Társulása támogatása</t>
  </si>
  <si>
    <t>Tiszazugi-Leader Egyesület támogatása</t>
  </si>
  <si>
    <t xml:space="preserve">Egyéb nonprofit szervezetek (Polgárőr E. 300e Ft,Máltai Szer.Szolg.200e Ft) </t>
  </si>
  <si>
    <t>Ingatlankezelői és Hulladékgazdálkodási Nonprofit Kft.2016.évi támogatása</t>
  </si>
  <si>
    <t>Kistérségi Társuláshoz átkerült feladatok támogatása</t>
  </si>
  <si>
    <t>Építményadó módosítás visszafizetése</t>
  </si>
  <si>
    <t>2016. évi várható iparűzési adó bevételingadozás</t>
  </si>
  <si>
    <t>Városüzem.előző évről áthúzódó és tárgyévben felm. előre nem látható fela.</t>
  </si>
  <si>
    <t>Általános Iskola úszástámogatása a KLIK-kel kötendő szerződéshez</t>
  </si>
  <si>
    <t>2017.évi állami támogatás előlege</t>
  </si>
  <si>
    <t>Tartalékok (K513) összesen:</t>
  </si>
  <si>
    <t xml:space="preserve">Rendszeres gyermekvéd. kedv.részes. pénzbeni támog. </t>
  </si>
  <si>
    <t>Kerékpárút forgalomba helyezés</t>
  </si>
  <si>
    <t>Környezetvédelmi program készítése</t>
  </si>
  <si>
    <t xml:space="preserve">Sportcsarnok -esővízelvezetés </t>
  </si>
  <si>
    <t>Május 1. út szélesítés és járdafelújítás (adósságkonszolid.pályázat)</t>
  </si>
  <si>
    <t>Mandula út szélesítés, felújítás (adósságkonszolid.pályázat)</t>
  </si>
  <si>
    <t>Napelemek telepítése -PH, Műv.Kp., Óvoda (adósságkonszolid.pályázat)</t>
  </si>
  <si>
    <t>Légkezelő+klímák -Műv.Kp., (adósságkonszolid.pályázat)</t>
  </si>
  <si>
    <t>Gyógyhellyé minősítés költségei</t>
  </si>
  <si>
    <t xml:space="preserve">Szolnoki úti parkolók építése, csap.víz elvezetés+régi piac területe </t>
  </si>
  <si>
    <t>Építési telek kialakítása, vásárlás, közművesítés</t>
  </si>
  <si>
    <t xml:space="preserve">Fekvőrendőr Móricz Zs.út, Mandula út - 2 db </t>
  </si>
  <si>
    <t>Mobil színpad</t>
  </si>
  <si>
    <t>ISEKI TXG 237 kistraktos vásárlás</t>
  </si>
  <si>
    <t xml:space="preserve">Garázshely csapadékvíz elvezetés, útkiépítés </t>
  </si>
  <si>
    <t>Bélatelepi üdülőbe játszóeszköz beszerzés</t>
  </si>
  <si>
    <t>Városháza épületenergetikai felújítás-tervdokumentáció, önerő</t>
  </si>
  <si>
    <t>Martfűi iparterület fejlesztése pályázat-előkészítő feladatai.önerő</t>
  </si>
  <si>
    <t>Műfüves pályaépítés</t>
  </si>
  <si>
    <t>Városüzemeltetés</t>
  </si>
  <si>
    <t>Rézsűvágó adapter</t>
  </si>
  <si>
    <t>Gk. indító bika</t>
  </si>
  <si>
    <t>Elektromos bontókalapács</t>
  </si>
  <si>
    <t>Ebédlő kialakítás AC raktár</t>
  </si>
  <si>
    <t>Iskolakonyha olajfogó kialakítása</t>
  </si>
  <si>
    <t>Előtető készítés</t>
  </si>
  <si>
    <t>Udvari játéktároló kialakítása járdával (Kossuth út)</t>
  </si>
  <si>
    <t>Udvari mozgásfejlesztő játékok-bölcsőde</t>
  </si>
  <si>
    <t>Bölcsőde kialakítás</t>
  </si>
  <si>
    <t xml:space="preserve"> Közművelődési érdekeltségnövelő pályázat - önerő</t>
  </si>
  <si>
    <t>Kamera rendszer kiépítés</t>
  </si>
  <si>
    <t>KRESZ táblák pótlása, cseréje</t>
  </si>
  <si>
    <t>Karácsonyi díszkivilágítás</t>
  </si>
  <si>
    <t>Egyéb kisértékű eszközbeszerzés (közcélú fogl.)</t>
  </si>
  <si>
    <t>Sörpadok (36 db)</t>
  </si>
  <si>
    <t>20 db szemétgyűjtő</t>
  </si>
  <si>
    <t>Egyéb kisértékű eszközbeszerzés (kollégiumi ágyak, eszközök)</t>
  </si>
  <si>
    <t>Fényképezőgép és tartozékai</t>
  </si>
  <si>
    <t>Szünetmentes tápegység</t>
  </si>
  <si>
    <t>Paszírozó, szeletelő, reszelő gép</t>
  </si>
  <si>
    <t>Keverő, dagasztó sgédgép</t>
  </si>
  <si>
    <t>Kerékpárút és járdafelújítás (adósságkonszolid.pályázat)</t>
  </si>
  <si>
    <t>Kérész út felújítás (adósságkonszolid.pályázat)</t>
  </si>
  <si>
    <t>Kondenzációs kazánok - Polgm.Hiv. (adósságkonszolid.pályázat)</t>
  </si>
  <si>
    <t>Sportcsarnok garanciális visszatartás</t>
  </si>
  <si>
    <t>Zsófia út felújítás</t>
  </si>
  <si>
    <t>Tornaterem padozatfelújítás</t>
  </si>
  <si>
    <t>Az intézmény szélfogójának burkolása</t>
  </si>
  <si>
    <t>Szennyvízcsatorna felújítás (Kossuth út)</t>
  </si>
  <si>
    <t>Az önkormányzat 2016. évi felhalmozási kiadásai</t>
  </si>
  <si>
    <t>Egyéb felhalm. kiadás - ingatlan korszerűsítési pályázat</t>
  </si>
  <si>
    <t>Városi Sportpálya kerítés-felújítás pályázatához önrész</t>
  </si>
  <si>
    <t>Járdafelújítás - Szolnoki út</t>
  </si>
  <si>
    <t>2016-os adósságkonszolidáció - pályázati dokumentáció</t>
  </si>
  <si>
    <t>Kubinyi pályázat 2015. évi</t>
  </si>
  <si>
    <t>Ingatlanok vásárlása</t>
  </si>
  <si>
    <t>TOP-os pályázatok előkészítéséhez, benyújtásához szükséges dokum.</t>
  </si>
  <si>
    <t>Simon F.út útburkolat építés,tervdok.</t>
  </si>
  <si>
    <t>Volt munkásszálló energetikai terv felülvizsg.</t>
  </si>
  <si>
    <t>Tüzép és Ifjúság út közötti járda felújítási tervdok.</t>
  </si>
  <si>
    <t>Gyár melletti kerítés építéséhez hozzájárulás</t>
  </si>
  <si>
    <t>Egyéb gép,berendezés felújítása</t>
  </si>
  <si>
    <t>Zsófia-halom összekötőút-tervdok.</t>
  </si>
  <si>
    <t>Bükkzsérci ingatlancsere</t>
  </si>
  <si>
    <t>Civil szervezet felhalmozási célú támogatása</t>
  </si>
  <si>
    <t xml:space="preserve">Május 1. úti járdafelújítás, parkoló kialak, kapu ép. -Ált. Isk. előtt </t>
  </si>
  <si>
    <t>Martfos F. út-csapadékvíz elvezető csatorna építés</t>
  </si>
  <si>
    <t xml:space="preserve">Járdafelújítás </t>
  </si>
  <si>
    <t>Közterületi hirdetőtáblák</t>
  </si>
  <si>
    <t>Akkumlátor töltő</t>
  </si>
  <si>
    <t>Zsófia közterület villanylekötés</t>
  </si>
  <si>
    <t>Sportból a legtöbbet! pályázat Ált.Isk.tornaterem kial.</t>
  </si>
  <si>
    <t>Riasztórendszer felújítás</t>
  </si>
  <si>
    <t>Egyéb kisértékű eszközbeszerzés (jkv.vez.inform.rendszer, salgópolc)</t>
  </si>
  <si>
    <t>Könyv beszerzés</t>
  </si>
  <si>
    <t>KÉ informatikai gép, ber.,felsz.(monitor, nyomtató, külső merevlemez)</t>
  </si>
  <si>
    <t>Egyéb kisértékű eszközbeszerzés (foglalk.asztalok, mágneses tábla, páratartalom mérő, diktafon, pavilon, sínrendszer kiállításokhoz, légfűtő, tűzoltó készülék,pad, hősugárzó, szék)</t>
  </si>
  <si>
    <t>Gép, berendezés, felszerelés vás. (múzeumi világítás)</t>
  </si>
  <si>
    <t>Egyéb kisértékű eszközbeszerzés(acél üstmerő, porszívó, szék)</t>
  </si>
  <si>
    <t>KÉ informatikai gép, ber. (számítógép, monitor)</t>
  </si>
  <si>
    <t>Egyéb kisértékű eszközbeszerzés (gyermekfektető lepedővel, tároló, lézerlámpa álvánnyal, szőnyeg, babakonyha-bútor, lamináló, kompresszor)</t>
  </si>
  <si>
    <t>Nyilvántartási érték (Ft)</t>
  </si>
  <si>
    <t>Számítógépek és számítástechnikai eszközök</t>
  </si>
  <si>
    <t>Szobor</t>
  </si>
  <si>
    <t>Nyilvántarási érték (Ft)</t>
  </si>
  <si>
    <t>Külterületi ingatalan</t>
  </si>
  <si>
    <t>088/12</t>
  </si>
  <si>
    <t>074/109</t>
  </si>
  <si>
    <t>086/1</t>
  </si>
  <si>
    <t>086/8</t>
  </si>
  <si>
    <t>Belterületi ingatlan (22db)</t>
  </si>
  <si>
    <t>Korona étterem udvar</t>
  </si>
  <si>
    <t>Játszótéri eszköz üdülőbe</t>
  </si>
  <si>
    <t>Tisza Ipartelep kerítés</t>
  </si>
  <si>
    <t>Rekultivált szilárdhulladéklerakó</t>
  </si>
  <si>
    <t>090/1</t>
  </si>
  <si>
    <t>Bölcsőde udvarán játszótéri eszköz</t>
  </si>
  <si>
    <t>Kapu bejárati -Általános Iskola</t>
  </si>
  <si>
    <t>7.sz.280m mély kút</t>
  </si>
  <si>
    <t>1440/5</t>
  </si>
  <si>
    <t>Vízműtelep ívóvízmin.-javító</t>
  </si>
  <si>
    <t>Ivóvízellátó hálózat rekultiváció</t>
  </si>
  <si>
    <t>Idősek otthona kialakítás</t>
  </si>
  <si>
    <t>Május 1. út parkoló (iskola előtt)</t>
  </si>
  <si>
    <t>Május 1. út szélesítés, parkoló</t>
  </si>
  <si>
    <t>Szökőkutas parképítés (volt piactér)</t>
  </si>
  <si>
    <t>Simon F. út (Ifjúság-Május 1. út) útbukolat felújítás</t>
  </si>
  <si>
    <t>Szolnoki út (Május 1.-Ifjúság út) parkolók építése</t>
  </si>
  <si>
    <t>Martfos F. utcai cspadékv.elvezető csatorna</t>
  </si>
  <si>
    <t>Műv.Kp.légkezelő+klíma</t>
  </si>
  <si>
    <t>Műv.Kp. épület felújítás (TOP-2.1.2-15)</t>
  </si>
  <si>
    <t>Polg.Hiv.ép.külső rekonst.energ.korsz.VP-6-7.4</t>
  </si>
  <si>
    <t>AC raktár energetikai korszerűsítés</t>
  </si>
  <si>
    <t>Műv.Kp. Parkjának felújítás (TOP-2.1.2-15)</t>
  </si>
  <si>
    <t>Műfüves pálya - sportpálya</t>
  </si>
  <si>
    <t>Május 1. út - Vasúti átjáró kerékpárút, járda felújítása</t>
  </si>
  <si>
    <t>Simon F. utca (Május 1. út - Piac tér) burkolat felújítás</t>
  </si>
  <si>
    <t>Rákóczi út - Mandula út kerékpárút, járda felújítás</t>
  </si>
  <si>
    <t>Buszpályaudvar út és járda felújítás</t>
  </si>
  <si>
    <t>Mandula út (volt Nógrádi út) aszfaltút</t>
  </si>
  <si>
    <t>Rákóczi úti hirdetőtábla alatti terület</t>
  </si>
  <si>
    <t>Kerékpárút és járda Május 1.-Mártírok</t>
  </si>
  <si>
    <t>350/16</t>
  </si>
  <si>
    <t xml:space="preserve">Rendezési terv készítés </t>
  </si>
  <si>
    <t>TOP-os pályázatok (Idősek otthona kialakítás, Munkácsy út óvoda bővítés, Bölcsőde kialakítás) előkészítéséhez, benyújtásához szükséges dokumentumok</t>
  </si>
  <si>
    <t>Egyéb kisértékű eszközbeszerzés (televízió álvánnyal, vérnyomásmérő, csecsemő mérleg)</t>
  </si>
  <si>
    <t>Egyéb kisértékű eszközbeszerzés (kézilabdaháló, kávéfőző, irodai szék)</t>
  </si>
  <si>
    <t>Ledes,napelemes világítás 1 meglévő oszlopon, lámpatestek</t>
  </si>
  <si>
    <t>Egyéb kisértékű eszközbeszerzés (telefon, bogrács, gázégő, fűnyíró,  kávéfőző, kézilabdaháló, strandzászlók))</t>
  </si>
  <si>
    <t>Az Önkormányzatnál 2016. évben megvalósult európai forrásból finanszírozott programok, projektek</t>
  </si>
  <si>
    <t xml:space="preserve">Közvetett támogatások 2016. évben </t>
  </si>
  <si>
    <t>Gyermekjóléti szolg.,családsegítés, szoc.étk.,  közétkeztetés</t>
  </si>
  <si>
    <t>Más szerv részére végzett szolgáltatás</t>
  </si>
  <si>
    <t>Kerékpárutak üzemeltetése, fenntartása</t>
  </si>
  <si>
    <t>Máltai Szeretet Szolgálat által igénybevett épület bérleti díjának elengedése</t>
  </si>
  <si>
    <t>Nyilvántatrási érték ( Ft)</t>
  </si>
  <si>
    <t>Nyilvántartási érték (Ft.)</t>
  </si>
  <si>
    <t>Nyilvántatrási érték (Ft)</t>
  </si>
  <si>
    <t>Nyilvántartási érték ( Ft)</t>
  </si>
  <si>
    <t>Környezetvédelmi Alap felhasználás 2016. év</t>
  </si>
  <si>
    <t>Végh András felajánlása</t>
  </si>
  <si>
    <t>Megnevezés</t>
  </si>
  <si>
    <t>2016.év</t>
  </si>
  <si>
    <t>2015. év</t>
  </si>
  <si>
    <t>Földgáz 2016</t>
  </si>
  <si>
    <t>1.sz. táblázat</t>
  </si>
  <si>
    <t>Intézmény</t>
  </si>
  <si>
    <t xml:space="preserve">Beavatkozás oka                           </t>
  </si>
  <si>
    <t xml:space="preserve">eredeti teljesítmény </t>
  </si>
  <si>
    <t>csökkentett teljesítmény</t>
  </si>
  <si>
    <t>Bázis</t>
  </si>
  <si>
    <t>Tárgy év</t>
  </si>
  <si>
    <t>Megtakarítás összege nettó Ft-ban</t>
  </si>
  <si>
    <r>
      <t xml:space="preserve"> m</t>
    </r>
    <r>
      <rPr>
        <b/>
        <vertAlign val="superscript"/>
        <sz val="10"/>
        <rFont val="Times New Roman"/>
        <family val="1"/>
        <charset val="238"/>
      </rPr>
      <t>3</t>
    </r>
    <r>
      <rPr>
        <b/>
        <sz val="10"/>
        <rFont val="Times New Roman"/>
        <family val="1"/>
        <charset val="238"/>
      </rPr>
      <t>/h</t>
    </r>
  </si>
  <si>
    <t>Az energia beszerzés terén a vonatkozó jogszabályok által biztosított, elérhető versenypiaci előnyök kihasználása</t>
  </si>
  <si>
    <t xml:space="preserve">Egészségház     </t>
  </si>
  <si>
    <t>kapacitás díj változása (közbeszerzés és jogszabályi megálapítás)</t>
  </si>
  <si>
    <r>
      <t xml:space="preserve">Polgármesteri Hivatal   Kondenzációs kazánok beépítése és </t>
    </r>
    <r>
      <rPr>
        <sz val="10"/>
        <rFont val="Times New Roman"/>
        <family val="1"/>
        <charset val="238"/>
      </rPr>
      <t>2016.10.01-től kapacitás csökkentés (25 m3/h-s mérő)</t>
    </r>
  </si>
  <si>
    <r>
      <t xml:space="preserve">Mártírok úti iskola épülete                     </t>
    </r>
    <r>
      <rPr>
        <sz val="10"/>
        <rFont val="Times New Roman"/>
        <family val="1"/>
        <charset val="238"/>
      </rPr>
      <t xml:space="preserve"> (16 m3/h-os mérő)   </t>
    </r>
    <r>
      <rPr>
        <sz val="12"/>
        <rFont val="Times New Roman"/>
        <family val="1"/>
        <charset val="238"/>
      </rPr>
      <t xml:space="preserve">              </t>
    </r>
  </si>
  <si>
    <r>
      <t xml:space="preserve">Sportcsarnok                </t>
    </r>
    <r>
      <rPr>
        <sz val="10"/>
        <rFont val="Times New Roman"/>
        <family val="1"/>
        <charset val="238"/>
      </rPr>
      <t xml:space="preserve"> (16 m3/h-os mérő)</t>
    </r>
    <r>
      <rPr>
        <sz val="12"/>
        <rFont val="Times New Roman"/>
        <family val="1"/>
        <charset val="238"/>
      </rPr>
      <t xml:space="preserve">                    </t>
    </r>
  </si>
  <si>
    <t>az energia beszerzés terén a vonatkozó jogszabályok által biztosított, elérhető versenypiaci előnyök kihasználása</t>
  </si>
  <si>
    <t>Elért megtakarítás számítási módja</t>
  </si>
  <si>
    <t xml:space="preserve">Összes intézmény           </t>
  </si>
  <si>
    <r>
      <t xml:space="preserve">vételezés </t>
    </r>
    <r>
      <rPr>
        <b/>
        <i/>
        <sz val="10"/>
        <rFont val="Times New Roman"/>
        <family val="1"/>
        <charset val="238"/>
      </rPr>
      <t xml:space="preserve">versenypiaci, Ft alapú szerződés </t>
    </r>
    <r>
      <rPr>
        <sz val="10"/>
        <rFont val="Times New Roman"/>
        <family val="1"/>
        <charset val="238"/>
      </rPr>
      <t xml:space="preserve">keretein belül, saját hatáskörben lefolytatott </t>
    </r>
    <r>
      <rPr>
        <b/>
        <i/>
        <sz val="10"/>
        <rFont val="Times New Roman"/>
        <family val="1"/>
        <charset val="238"/>
      </rPr>
      <t>közbeszerzési eljárás</t>
    </r>
    <r>
      <rPr>
        <sz val="10"/>
        <rFont val="Times New Roman"/>
        <family val="1"/>
        <charset val="238"/>
      </rPr>
      <t>t</t>
    </r>
  </si>
  <si>
    <t xml:space="preserve">     átlagár    Ft/MJ</t>
  </si>
  <si>
    <t xml:space="preserve">   *  fogyasztás    MJ/év</t>
  </si>
  <si>
    <r>
      <t xml:space="preserve">megtakarítás  </t>
    </r>
    <r>
      <rPr>
        <sz val="12"/>
        <rFont val="Times New Roman"/>
        <family val="1"/>
        <charset val="238"/>
      </rPr>
      <t xml:space="preserve">=                                                                                         </t>
    </r>
    <r>
      <rPr>
        <sz val="10"/>
        <rFont val="Times New Roman"/>
        <family val="1"/>
        <charset val="238"/>
      </rPr>
      <t xml:space="preserve"> tárgy gázévi gázár és előző gázévi gázár különbözete  </t>
    </r>
    <r>
      <rPr>
        <b/>
        <sz val="14"/>
        <rFont val="Times New Roman"/>
        <family val="1"/>
        <charset val="238"/>
      </rPr>
      <t>x</t>
    </r>
    <r>
      <rPr>
        <sz val="10"/>
        <rFont val="Times New Roman"/>
        <family val="1"/>
        <charset val="238"/>
      </rPr>
      <t xml:space="preserve">  tárgy gázévi fogyasztás</t>
    </r>
  </si>
  <si>
    <t>Mindösszesen:</t>
  </si>
  <si>
    <t>*  a hidegebb tél következtében a fogyasztás növekedett, viszont az új közbeszerzési szerződés csak 2016.10.01-től él a sokkal kedveződd díjakkal</t>
  </si>
  <si>
    <t>Villamos energia 2016:</t>
  </si>
  <si>
    <t xml:space="preserve">Beavatkozás módja                       </t>
  </si>
  <si>
    <t>Teljesít-mény (kWp)</t>
  </si>
  <si>
    <t xml:space="preserve"> HMKE-k 2015 évi termelése        kWh</t>
  </si>
  <si>
    <t xml:space="preserve"> HMKE-k 2016 évi termelése        kWh</t>
  </si>
  <si>
    <t>Vételezés csökkenése a beruházás előtti  felhasználás %-ában</t>
  </si>
  <si>
    <t xml:space="preserve">Beruházás előtti felhasználás </t>
  </si>
  <si>
    <t>2016.</t>
  </si>
  <si>
    <r>
      <t xml:space="preserve">József A. ált. iskola       </t>
    </r>
    <r>
      <rPr>
        <sz val="10"/>
        <rFont val="Times New Roman"/>
        <family val="1"/>
        <charset val="238"/>
      </rPr>
      <t xml:space="preserve"> 2011.04-től és 2015.08-tól</t>
    </r>
  </si>
  <si>
    <r>
      <t xml:space="preserve">A villamosenergia-felhasználás folyamatának optimalizálása:                 </t>
    </r>
    <r>
      <rPr>
        <b/>
        <i/>
        <sz val="12"/>
        <rFont val="Times New Roman"/>
        <family val="1"/>
        <charset val="238"/>
      </rPr>
      <t xml:space="preserve">napelemes háztartási méretű kiserőmű  </t>
    </r>
    <r>
      <rPr>
        <sz val="10"/>
        <rFont val="Times New Roman"/>
        <family val="1"/>
        <charset val="238"/>
      </rPr>
      <t xml:space="preserve"> (HMKE) létesítésével, a helyileg megtermelt villamos energia közvetlen, saját célú felhasználásával a közcélú hálózatból vételezett villamos energia mennyiségének csökkentése                * Új napelemek telepítése Adósságkonsz. pályázatból (2016.09.26-tól)</t>
    </r>
  </si>
  <si>
    <r>
      <t xml:space="preserve">Óvoda  Kossuth u. 22.   </t>
    </r>
    <r>
      <rPr>
        <sz val="10"/>
        <rFont val="Times New Roman"/>
        <family val="1"/>
        <charset val="238"/>
      </rPr>
      <t>2011.04-től   *</t>
    </r>
  </si>
  <si>
    <r>
      <t xml:space="preserve">Óvoda  Munkácsy 79.   </t>
    </r>
    <r>
      <rPr>
        <sz val="10"/>
        <rFont val="Times New Roman"/>
        <family val="1"/>
        <charset val="238"/>
      </rPr>
      <t xml:space="preserve"> 2011.04-től</t>
    </r>
  </si>
  <si>
    <r>
      <t xml:space="preserve">Polgármesteri Hivatal         </t>
    </r>
    <r>
      <rPr>
        <sz val="10"/>
        <rFont val="Times New Roman"/>
        <family val="1"/>
        <charset val="238"/>
      </rPr>
      <t>2011.04-től  *</t>
    </r>
  </si>
  <si>
    <r>
      <t xml:space="preserve">Városi Művelőd.Közp.          </t>
    </r>
    <r>
      <rPr>
        <sz val="10"/>
        <rFont val="Times New Roman"/>
        <family val="1"/>
        <charset val="238"/>
      </rPr>
      <t xml:space="preserve"> 2011.04-től</t>
    </r>
  </si>
  <si>
    <r>
      <t xml:space="preserve">Damjanich J. Középisk.       </t>
    </r>
    <r>
      <rPr>
        <sz val="10"/>
        <rFont val="Times New Roman"/>
        <family val="1"/>
        <charset val="238"/>
      </rPr>
      <t xml:space="preserve"> 2012.04.-től</t>
    </r>
  </si>
  <si>
    <r>
      <t xml:space="preserve">Egészségház                           </t>
    </r>
    <r>
      <rPr>
        <sz val="10"/>
        <rFont val="Times New Roman"/>
        <family val="1"/>
        <charset val="238"/>
      </rPr>
      <t>2012.04-től</t>
    </r>
  </si>
  <si>
    <t>Sportcsarnok                     2015.08-tól</t>
  </si>
  <si>
    <r>
      <t xml:space="preserve">Összesen </t>
    </r>
    <r>
      <rPr>
        <b/>
        <sz val="14"/>
        <rFont val="Times New Roman"/>
        <family val="1"/>
        <charset val="238"/>
      </rPr>
      <t>**</t>
    </r>
    <r>
      <rPr>
        <b/>
        <sz val="13"/>
        <rFont val="Times New Roman"/>
        <family val="1"/>
        <charset val="238"/>
      </rPr>
      <t>:</t>
    </r>
  </si>
  <si>
    <t>Villamos energia</t>
  </si>
  <si>
    <t>Összes intézmény **</t>
  </si>
  <si>
    <r>
      <t xml:space="preserve">vételezés </t>
    </r>
    <r>
      <rPr>
        <b/>
        <i/>
        <sz val="10"/>
        <rFont val="Times New Roman"/>
        <family val="1"/>
        <charset val="238"/>
      </rPr>
      <t xml:space="preserve">versenypiaci szerződés </t>
    </r>
    <r>
      <rPr>
        <sz val="10"/>
        <rFont val="Times New Roman"/>
        <family val="1"/>
        <charset val="238"/>
      </rPr>
      <t xml:space="preserve">keretein belül </t>
    </r>
    <r>
      <rPr>
        <b/>
        <i/>
        <sz val="10"/>
        <rFont val="Times New Roman"/>
        <family val="1"/>
        <charset val="238"/>
      </rPr>
      <t>közbeszerzési eljárás</t>
    </r>
    <r>
      <rPr>
        <sz val="10"/>
        <rFont val="Times New Roman"/>
        <family val="1"/>
        <charset val="238"/>
      </rPr>
      <t xml:space="preserve"> lefolytatását követően </t>
    </r>
  </si>
  <si>
    <r>
      <t>**</t>
    </r>
    <r>
      <rPr>
        <sz val="12"/>
        <rFont val="Times New Roman"/>
        <family val="1"/>
        <charset val="238"/>
      </rPr>
      <t xml:space="preserve">  - a Damjanich J. Középiskolában elért megtakarítás tájékoztó jellegű, az összesítésben nem szerepel!</t>
    </r>
  </si>
  <si>
    <t>Betét elhelyezés és megszüntetés egyenlege</t>
  </si>
  <si>
    <t xml:space="preserve">Záró egyenleg 2016.12.31-én: </t>
  </si>
  <si>
    <t xml:space="preserve">Nyitó egyenleg 2016.01.01-én: </t>
  </si>
  <si>
    <t xml:space="preserve">2. Mozgáskorlátozottak gépjárművei után  </t>
  </si>
</sst>
</file>

<file path=xl/styles.xml><?xml version="1.0" encoding="utf-8"?>
<styleSheet xmlns="http://schemas.openxmlformats.org/spreadsheetml/2006/main">
  <numFmts count="11">
    <numFmt numFmtId="42" formatCode="_-* #,##0\ &quot;Ft&quot;_-;\-* #,##0\ &quot;Ft&quot;_-;_-* &quot;-&quot;\ &quot;Ft&quot;_-;_-@_-"/>
    <numFmt numFmtId="164" formatCode="#,##0\ &quot;Ft&quot;"/>
    <numFmt numFmtId="165" formatCode="_-* ##,##0,&quot; eFt&quot;;"/>
    <numFmt numFmtId="166" formatCode="_-* #,###,;\-* #,###,;"/>
    <numFmt numFmtId="167" formatCode="0.0%"/>
    <numFmt numFmtId="168" formatCode="_-* #,###,;"/>
    <numFmt numFmtId="169" formatCode="yyyy\-mm\-dd"/>
    <numFmt numFmtId="170" formatCode="yyyy\-mm"/>
    <numFmt numFmtId="171" formatCode="#,##0.000"/>
    <numFmt numFmtId="172" formatCode="#,##0&quot; MJ&quot;"/>
    <numFmt numFmtId="173" formatCode="#,##0&quot; kWh&quot;"/>
  </numFmts>
  <fonts count="98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u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/>
      <sz val="12"/>
      <name val="Times New Roman"/>
      <family val="1"/>
    </font>
    <font>
      <sz val="12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u val="double"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  <charset val="238"/>
    </font>
    <font>
      <b/>
      <sz val="12"/>
      <name val="Times New Roman CE"/>
      <charset val="238"/>
    </font>
    <font>
      <sz val="8"/>
      <name val="Arial CE"/>
      <charset val="238"/>
    </font>
    <font>
      <b/>
      <sz val="12"/>
      <name val="Times New Roman"/>
      <family val="1"/>
      <charset val="238"/>
    </font>
    <font>
      <b/>
      <u/>
      <sz val="12"/>
      <name val="Times New Roman"/>
      <family val="1"/>
      <charset val="238"/>
    </font>
    <font>
      <sz val="10"/>
      <name val="Arial CE"/>
      <charset val="238"/>
    </font>
    <font>
      <b/>
      <sz val="14"/>
      <name val="Times New Roman"/>
      <family val="1"/>
      <charset val="238"/>
    </font>
    <font>
      <sz val="12"/>
      <color indexed="8"/>
      <name val="Garamond"/>
      <family val="1"/>
      <charset val="238"/>
    </font>
    <font>
      <sz val="10"/>
      <name val="Times New Roman"/>
      <family val="1"/>
      <charset val="238"/>
    </font>
    <font>
      <b/>
      <sz val="13"/>
      <name val="Times New Roman"/>
      <family val="1"/>
      <charset val="238"/>
    </font>
    <font>
      <sz val="12"/>
      <color indexed="8"/>
      <name val="Times New Roman"/>
      <family val="1"/>
      <charset val="238"/>
    </font>
    <font>
      <u/>
      <sz val="12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u/>
      <sz val="13"/>
      <name val="Times New Roman"/>
      <family val="1"/>
      <charset val="238"/>
    </font>
    <font>
      <b/>
      <sz val="12"/>
      <color indexed="8"/>
      <name val="Garamond"/>
      <family val="1"/>
      <charset val="238"/>
    </font>
    <font>
      <b/>
      <u val="singleAccounting"/>
      <sz val="12"/>
      <name val="Times New Roman"/>
      <family val="1"/>
      <charset val="238"/>
    </font>
    <font>
      <u val="singleAccounting"/>
      <sz val="12"/>
      <name val="Times New Roman"/>
      <family val="1"/>
      <charset val="238"/>
    </font>
    <font>
      <b/>
      <sz val="16"/>
      <name val="Times New Roman"/>
      <family val="1"/>
    </font>
    <font>
      <b/>
      <u/>
      <sz val="14"/>
      <name val="Times New Roman"/>
      <family val="1"/>
      <charset val="238"/>
    </font>
    <font>
      <b/>
      <u val="singleAccounting"/>
      <sz val="14"/>
      <name val="Times New Roman"/>
      <family val="1"/>
      <charset val="238"/>
    </font>
    <font>
      <sz val="12"/>
      <name val="Garamond"/>
      <family val="1"/>
      <charset val="238"/>
    </font>
    <font>
      <b/>
      <sz val="12"/>
      <name val="Garamond"/>
      <family val="1"/>
      <charset val="238"/>
    </font>
    <font>
      <b/>
      <sz val="13"/>
      <name val="Garamond"/>
      <family val="1"/>
      <charset val="238"/>
    </font>
    <font>
      <b/>
      <sz val="10"/>
      <name val="Arial CE"/>
      <charset val="238"/>
    </font>
    <font>
      <b/>
      <sz val="12"/>
      <name val="Arial CE"/>
      <charset val="238"/>
    </font>
    <font>
      <b/>
      <sz val="11"/>
      <name val="Arial CE"/>
      <charset val="238"/>
    </font>
    <font>
      <i/>
      <sz val="12"/>
      <name val="Times New Roman"/>
      <family val="1"/>
      <charset val="238"/>
    </font>
    <font>
      <i/>
      <u/>
      <sz val="12"/>
      <name val="Times New Roman"/>
      <family val="1"/>
      <charset val="238"/>
    </font>
    <font>
      <b/>
      <sz val="12"/>
      <name val="Arial"/>
      <family val="2"/>
      <charset val="238"/>
    </font>
    <font>
      <sz val="9"/>
      <name val="Arial CE"/>
      <charset val="238"/>
    </font>
    <font>
      <sz val="11"/>
      <name val="Arial CE"/>
      <charset val="238"/>
    </font>
    <font>
      <b/>
      <sz val="9"/>
      <name val="Arial CE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0"/>
      <name val="Arial"/>
      <family val="2"/>
      <charset val="238"/>
    </font>
    <font>
      <b/>
      <sz val="14"/>
      <color indexed="8"/>
      <name val="Times New Roman"/>
      <family val="1"/>
      <charset val="238"/>
    </font>
    <font>
      <sz val="14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4"/>
      <name val="Arial"/>
      <family val="2"/>
      <charset val="238"/>
    </font>
    <font>
      <b/>
      <sz val="10"/>
      <name val="Arial"/>
      <family val="2"/>
      <charset val="238"/>
    </font>
    <font>
      <i/>
      <sz val="12"/>
      <name val="Arial"/>
      <family val="2"/>
      <charset val="238"/>
    </font>
    <font>
      <i/>
      <u/>
      <sz val="12"/>
      <name val="Arial"/>
      <family val="2"/>
      <charset val="238"/>
    </font>
    <font>
      <sz val="12"/>
      <name val="Arial"/>
      <family val="2"/>
      <charset val="238"/>
    </font>
    <font>
      <b/>
      <sz val="11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i/>
      <sz val="12"/>
      <name val="Arial"/>
      <family val="2"/>
      <charset val="238"/>
    </font>
    <font>
      <b/>
      <sz val="12"/>
      <color indexed="8"/>
      <name val="Calibri"/>
      <family val="2"/>
      <charset val="238"/>
    </font>
    <font>
      <b/>
      <sz val="13"/>
      <name val="Arial"/>
      <family val="2"/>
      <charset val="238"/>
    </font>
    <font>
      <b/>
      <sz val="13"/>
      <color indexed="8"/>
      <name val="Arial"/>
      <family val="2"/>
      <charset val="238"/>
    </font>
    <font>
      <sz val="13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u/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sz val="10"/>
      <name val="Calibri"/>
      <family val="2"/>
      <charset val="238"/>
    </font>
    <font>
      <b/>
      <sz val="11"/>
      <name val="Calibri"/>
      <family val="2"/>
      <charset val="238"/>
    </font>
    <font>
      <b/>
      <i/>
      <sz val="10"/>
      <name val="Arial"/>
      <family val="2"/>
      <charset val="238"/>
    </font>
    <font>
      <sz val="10"/>
      <color indexed="8"/>
      <name val="Calibri"/>
      <family val="2"/>
      <charset val="238"/>
    </font>
    <font>
      <b/>
      <sz val="12"/>
      <color indexed="8"/>
      <name val="Arial"/>
      <family val="2"/>
      <charset val="238"/>
    </font>
    <font>
      <b/>
      <sz val="16"/>
      <name val="Arial"/>
      <family val="2"/>
      <charset val="238"/>
    </font>
    <font>
      <b/>
      <sz val="14"/>
      <name val="Calibri"/>
      <family val="2"/>
      <charset val="238"/>
    </font>
    <font>
      <sz val="14"/>
      <color indexed="8"/>
      <name val="Calibri"/>
      <family val="2"/>
      <charset val="238"/>
    </font>
    <font>
      <u/>
      <sz val="11"/>
      <name val="Times New Roman"/>
      <family val="1"/>
      <charset val="238"/>
    </font>
    <font>
      <b/>
      <u/>
      <sz val="11"/>
      <name val="Times New Roman"/>
      <family val="1"/>
      <charset val="238"/>
    </font>
    <font>
      <sz val="12"/>
      <name val="Arial CE"/>
      <charset val="238"/>
    </font>
    <font>
      <b/>
      <sz val="16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sz val="11"/>
      <color rgb="FF00B050"/>
      <name val="Times New Roman"/>
      <family val="1"/>
      <charset val="238"/>
    </font>
    <font>
      <sz val="26"/>
      <name val="Arial"/>
      <family val="2"/>
      <charset val="238"/>
    </font>
    <font>
      <b/>
      <i/>
      <sz val="13"/>
      <name val="Arial"/>
      <family val="2"/>
      <charset val="238"/>
    </font>
    <font>
      <b/>
      <sz val="13"/>
      <name val="Calibri"/>
      <family val="2"/>
      <charset val="238"/>
    </font>
    <font>
      <sz val="9"/>
      <name val="Arial"/>
      <family val="2"/>
      <charset val="238"/>
    </font>
    <font>
      <sz val="10"/>
      <name val="Arial"/>
      <charset val="204"/>
    </font>
    <font>
      <b/>
      <u/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vertAlign val="superscript"/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sz val="10"/>
      <color indexed="10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color theme="0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0"/>
      <color theme="0"/>
      <name val="Arial"/>
      <family val="2"/>
      <charset val="238"/>
    </font>
    <font>
      <sz val="13"/>
      <name val="Times New Roman"/>
      <family val="1"/>
      <charset val="238"/>
    </font>
  </fonts>
  <fills count="2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66CC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1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8"/>
      </bottom>
      <diagonal/>
    </border>
    <border>
      <left style="thin">
        <color indexed="31"/>
      </left>
      <right/>
      <top/>
      <bottom style="thin">
        <color indexed="31"/>
      </bottom>
      <diagonal/>
    </border>
    <border>
      <left/>
      <right/>
      <top/>
      <bottom style="thin">
        <color indexed="31"/>
      </bottom>
      <diagonal/>
    </border>
    <border>
      <left/>
      <right style="thin">
        <color indexed="31"/>
      </right>
      <top/>
      <bottom style="thin">
        <color indexed="31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9">
    <xf numFmtId="0" fontId="0" fillId="0" borderId="0"/>
    <xf numFmtId="0" fontId="17" fillId="0" borderId="0"/>
    <xf numFmtId="0" fontId="51" fillId="0" borderId="0"/>
    <xf numFmtId="0" fontId="3" fillId="0" borderId="0"/>
    <xf numFmtId="9" fontId="3" fillId="0" borderId="0" applyFont="0" applyFill="0" applyBorder="0" applyAlignment="0" applyProtection="0"/>
    <xf numFmtId="0" fontId="2" fillId="0" borderId="0"/>
    <xf numFmtId="9" fontId="51" fillId="0" borderId="0" applyFont="0" applyFill="0" applyBorder="0" applyAlignment="0" applyProtection="0"/>
    <xf numFmtId="0" fontId="1" fillId="0" borderId="0"/>
    <xf numFmtId="0" fontId="86" fillId="0" borderId="0"/>
  </cellStyleXfs>
  <cellXfs count="1501">
    <xf numFmtId="0" fontId="0" fillId="0" borderId="0" xfId="0"/>
    <xf numFmtId="0" fontId="4" fillId="0" borderId="0" xfId="0" applyFont="1"/>
    <xf numFmtId="0" fontId="5" fillId="0" borderId="0" xfId="0" applyFont="1"/>
    <xf numFmtId="0" fontId="8" fillId="0" borderId="0" xfId="0" applyFont="1"/>
    <xf numFmtId="0" fontId="9" fillId="0" borderId="0" xfId="0" applyFont="1" applyAlignment="1">
      <alignment horizontal="center"/>
    </xf>
    <xf numFmtId="0" fontId="6" fillId="0" borderId="0" xfId="0" applyFont="1"/>
    <xf numFmtId="3" fontId="8" fillId="0" borderId="0" xfId="0" applyNumberFormat="1" applyFont="1"/>
    <xf numFmtId="3" fontId="5" fillId="0" borderId="0" xfId="0" applyNumberFormat="1" applyFont="1"/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3" fontId="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3" fontId="5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3" fontId="6" fillId="0" borderId="0" xfId="0" applyNumberFormat="1" applyFont="1" applyBorder="1" applyAlignment="1">
      <alignment vertical="center"/>
    </xf>
    <xf numFmtId="0" fontId="12" fillId="0" borderId="0" xfId="0" applyFont="1"/>
    <xf numFmtId="0" fontId="5" fillId="0" borderId="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65" fontId="5" fillId="0" borderId="0" xfId="0" applyNumberFormat="1" applyFont="1"/>
    <xf numFmtId="0" fontId="5" fillId="0" borderId="0" xfId="0" applyFont="1" applyBorder="1"/>
    <xf numFmtId="0" fontId="15" fillId="0" borderId="0" xfId="0" applyFont="1"/>
    <xf numFmtId="0" fontId="15" fillId="0" borderId="0" xfId="0" applyFont="1" applyBorder="1"/>
    <xf numFmtId="3" fontId="5" fillId="0" borderId="0" xfId="0" applyNumberFormat="1" applyFont="1" applyBorder="1"/>
    <xf numFmtId="0" fontId="5" fillId="0" borderId="2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8" fillId="0" borderId="0" xfId="0" applyFont="1" applyBorder="1"/>
    <xf numFmtId="0" fontId="12" fillId="0" borderId="0" xfId="0" applyFont="1" applyBorder="1"/>
    <xf numFmtId="0" fontId="5" fillId="0" borderId="6" xfId="0" applyFont="1" applyBorder="1" applyAlignment="1">
      <alignment vertical="center"/>
    </xf>
    <xf numFmtId="0" fontId="5" fillId="0" borderId="7" xfId="0" applyFont="1" applyBorder="1"/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19" fillId="0" borderId="1" xfId="0" applyFont="1" applyBorder="1" applyAlignment="1">
      <alignment horizontal="center"/>
    </xf>
    <xf numFmtId="0" fontId="19" fillId="0" borderId="8" xfId="0" applyFont="1" applyBorder="1" applyAlignment="1">
      <alignment horizontal="center"/>
    </xf>
    <xf numFmtId="0" fontId="12" fillId="0" borderId="0" xfId="0" applyFont="1" applyAlignment="1">
      <alignment vertical="center"/>
    </xf>
    <xf numFmtId="0" fontId="18" fillId="0" borderId="0" xfId="0" applyFont="1" applyAlignment="1">
      <alignment horizontal="center"/>
    </xf>
    <xf numFmtId="0" fontId="12" fillId="0" borderId="1" xfId="0" applyFont="1" applyBorder="1"/>
    <xf numFmtId="0" fontId="0" fillId="0" borderId="0" xfId="0" applyFont="1"/>
    <xf numFmtId="0" fontId="6" fillId="0" borderId="0" xfId="0" applyFont="1" applyBorder="1"/>
    <xf numFmtId="0" fontId="5" fillId="0" borderId="10" xfId="0" applyFont="1" applyBorder="1"/>
    <xf numFmtId="0" fontId="12" fillId="0" borderId="0" xfId="0" applyFont="1" applyFill="1"/>
    <xf numFmtId="0" fontId="12" fillId="0" borderId="0" xfId="0" applyFont="1" applyFill="1" applyAlignment="1">
      <alignment horizontal="right"/>
    </xf>
    <xf numFmtId="0" fontId="12" fillId="0" borderId="0" xfId="0" applyFont="1" applyAlignment="1">
      <alignment horizontal="right"/>
    </xf>
    <xf numFmtId="49" fontId="12" fillId="0" borderId="0" xfId="0" applyNumberFormat="1" applyFont="1"/>
    <xf numFmtId="0" fontId="16" fillId="0" borderId="0" xfId="0" applyFont="1"/>
    <xf numFmtId="164" fontId="15" fillId="0" borderId="0" xfId="0" applyNumberFormat="1" applyFont="1"/>
    <xf numFmtId="0" fontId="12" fillId="0" borderId="0" xfId="0" applyFont="1" applyAlignment="1"/>
    <xf numFmtId="0" fontId="6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right"/>
    </xf>
    <xf numFmtId="0" fontId="12" fillId="0" borderId="0" xfId="0" applyFont="1" applyAlignment="1">
      <alignment horizontal="center" vertical="center"/>
    </xf>
    <xf numFmtId="0" fontId="13" fillId="0" borderId="0" xfId="0" applyFont="1" applyBorder="1"/>
    <xf numFmtId="0" fontId="16" fillId="0" borderId="0" xfId="0" applyFont="1" applyAlignment="1"/>
    <xf numFmtId="0" fontId="7" fillId="0" borderId="0" xfId="0" applyFont="1" applyAlignment="1">
      <alignment vertical="top"/>
    </xf>
    <xf numFmtId="0" fontId="12" fillId="0" borderId="0" xfId="0" applyFont="1" applyAlignment="1">
      <alignment horizontal="center"/>
    </xf>
    <xf numFmtId="0" fontId="23" fillId="0" borderId="0" xfId="0" applyFont="1"/>
    <xf numFmtId="0" fontId="12" fillId="0" borderId="11" xfId="0" applyFont="1" applyBorder="1"/>
    <xf numFmtId="0" fontId="12" fillId="0" borderId="0" xfId="0" applyFont="1" applyBorder="1" applyAlignment="1">
      <alignment wrapText="1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12" fillId="0" borderId="1" xfId="0" applyFont="1" applyBorder="1" applyAlignment="1">
      <alignment horizontal="center"/>
    </xf>
    <xf numFmtId="0" fontId="15" fillId="0" borderId="0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top"/>
    </xf>
    <xf numFmtId="3" fontId="5" fillId="0" borderId="0" xfId="0" applyNumberFormat="1" applyFont="1" applyAlignment="1">
      <alignment horizontal="center" vertical="center" wrapText="1"/>
    </xf>
    <xf numFmtId="0" fontId="5" fillId="0" borderId="12" xfId="0" applyFont="1" applyBorder="1"/>
    <xf numFmtId="0" fontId="5" fillId="0" borderId="0" xfId="0" applyFont="1" applyAlignment="1">
      <alignment horizontal="left"/>
    </xf>
    <xf numFmtId="0" fontId="5" fillId="0" borderId="13" xfId="0" applyFont="1" applyBorder="1"/>
    <xf numFmtId="49" fontId="5" fillId="0" borderId="0" xfId="0" applyNumberFormat="1" applyFont="1" applyAlignment="1">
      <alignment horizontal="right"/>
    </xf>
    <xf numFmtId="0" fontId="4" fillId="0" borderId="1" xfId="0" applyFont="1" applyBorder="1" applyAlignment="1">
      <alignment vertical="center"/>
    </xf>
    <xf numFmtId="49" fontId="5" fillId="0" borderId="1" xfId="0" applyNumberFormat="1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12" fillId="0" borderId="0" xfId="0" applyFont="1" applyBorder="1" applyAlignment="1">
      <alignment horizontal="left" vertical="center" indent="2"/>
    </xf>
    <xf numFmtId="0" fontId="11" fillId="0" borderId="0" xfId="0" applyFont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/>
    <xf numFmtId="0" fontId="4" fillId="0" borderId="0" xfId="0" applyFont="1" applyFill="1" applyAlignment="1">
      <alignment vertical="center"/>
    </xf>
    <xf numFmtId="0" fontId="12" fillId="0" borderId="0" xfId="0" applyFont="1" applyAlignment="1">
      <alignment horizontal="left"/>
    </xf>
    <xf numFmtId="0" fontId="12" fillId="0" borderId="0" xfId="0" applyFont="1" applyBorder="1" applyAlignment="1">
      <alignment horizontal="center"/>
    </xf>
    <xf numFmtId="0" fontId="15" fillId="0" borderId="0" xfId="0" applyFont="1" applyBorder="1" applyAlignment="1">
      <alignment horizontal="right"/>
    </xf>
    <xf numFmtId="166" fontId="12" fillId="0" borderId="0" xfId="0" applyNumberFormat="1" applyFont="1" applyBorder="1"/>
    <xf numFmtId="166" fontId="12" fillId="0" borderId="0" xfId="0" applyNumberFormat="1" applyFont="1"/>
    <xf numFmtId="166" fontId="12" fillId="0" borderId="12" xfId="0" applyNumberFormat="1" applyFont="1" applyBorder="1"/>
    <xf numFmtId="0" fontId="12" fillId="0" borderId="0" xfId="0" applyFont="1" applyBorder="1" applyAlignment="1">
      <alignment horizontal="right"/>
    </xf>
    <xf numFmtId="3" fontId="12" fillId="0" borderId="0" xfId="0" applyNumberFormat="1" applyFont="1"/>
    <xf numFmtId="0" fontId="12" fillId="0" borderId="0" xfId="0" applyFont="1" applyBorder="1" applyAlignment="1">
      <alignment vertical="center"/>
    </xf>
    <xf numFmtId="0" fontId="25" fillId="0" borderId="0" xfId="0" applyFont="1" applyBorder="1"/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/>
    <xf numFmtId="0" fontId="12" fillId="0" borderId="1" xfId="0" applyFont="1" applyBorder="1" applyAlignment="1">
      <alignment vertical="center"/>
    </xf>
    <xf numFmtId="166" fontId="12" fillId="0" borderId="1" xfId="0" applyNumberFormat="1" applyFont="1" applyBorder="1" applyAlignment="1"/>
    <xf numFmtId="0" fontId="12" fillId="0" borderId="14" xfId="0" applyFont="1" applyBorder="1"/>
    <xf numFmtId="0" fontId="12" fillId="0" borderId="15" xfId="0" applyFont="1" applyBorder="1" applyAlignment="1">
      <alignment horizontal="center" vertical="center"/>
    </xf>
    <xf numFmtId="166" fontId="12" fillId="0" borderId="16" xfId="0" applyNumberFormat="1" applyFont="1" applyBorder="1" applyAlignment="1">
      <alignment vertical="center"/>
    </xf>
    <xf numFmtId="166" fontId="15" fillId="0" borderId="7" xfId="0" applyNumberFormat="1" applyFont="1" applyBorder="1" applyAlignment="1"/>
    <xf numFmtId="0" fontId="16" fillId="0" borderId="17" xfId="0" applyFont="1" applyBorder="1" applyAlignment="1">
      <alignment horizontal="left" vertical="center"/>
    </xf>
    <xf numFmtId="0" fontId="16" fillId="0" borderId="4" xfId="0" applyFont="1" applyBorder="1" applyAlignment="1">
      <alignment horizontal="left" vertical="center"/>
    </xf>
    <xf numFmtId="166" fontId="15" fillId="0" borderId="18" xfId="0" applyNumberFormat="1" applyFont="1" applyBorder="1" applyAlignment="1"/>
    <xf numFmtId="0" fontId="12" fillId="0" borderId="19" xfId="0" applyFont="1" applyBorder="1" applyAlignment="1"/>
    <xf numFmtId="0" fontId="15" fillId="0" borderId="0" xfId="0" applyFont="1" applyAlignment="1">
      <alignment vertical="center"/>
    </xf>
    <xf numFmtId="3" fontId="12" fillId="0" borderId="0" xfId="0" applyNumberFormat="1" applyFont="1" applyAlignment="1">
      <alignment vertical="center"/>
    </xf>
    <xf numFmtId="0" fontId="12" fillId="0" borderId="11" xfId="0" applyFont="1" applyBorder="1" applyAlignment="1">
      <alignment horizontal="center" vertical="center" wrapText="1"/>
    </xf>
    <xf numFmtId="0" fontId="12" fillId="0" borderId="20" xfId="0" applyFont="1" applyBorder="1" applyAlignment="1" applyProtection="1">
      <alignment horizontal="center" vertical="center" wrapText="1"/>
      <protection locked="0"/>
    </xf>
    <xf numFmtId="0" fontId="12" fillId="0" borderId="13" xfId="0" applyFont="1" applyBorder="1" applyAlignment="1" applyProtection="1">
      <alignment vertical="center" wrapText="1"/>
      <protection locked="0"/>
    </xf>
    <xf numFmtId="0" fontId="12" fillId="0" borderId="15" xfId="0" applyFont="1" applyBorder="1" applyAlignment="1" applyProtection="1">
      <alignment horizontal="center" vertical="center" wrapText="1"/>
      <protection locked="0"/>
    </xf>
    <xf numFmtId="0" fontId="12" fillId="0" borderId="0" xfId="0" applyFont="1" applyBorder="1" applyAlignment="1" applyProtection="1">
      <alignment vertical="center" wrapText="1"/>
      <protection locked="0"/>
    </xf>
    <xf numFmtId="0" fontId="16" fillId="0" borderId="21" xfId="0" applyFont="1" applyBorder="1" applyAlignment="1">
      <alignment horizontal="left" vertical="center"/>
    </xf>
    <xf numFmtId="0" fontId="16" fillId="0" borderId="22" xfId="0" applyFont="1" applyBorder="1" applyAlignment="1">
      <alignment horizontal="left" vertical="center"/>
    </xf>
    <xf numFmtId="166" fontId="12" fillId="0" borderId="1" xfId="0" applyNumberFormat="1" applyFont="1" applyBorder="1" applyAlignment="1">
      <alignment wrapText="1"/>
    </xf>
    <xf numFmtId="0" fontId="15" fillId="0" borderId="15" xfId="0" applyFont="1" applyBorder="1" applyAlignment="1">
      <alignment vertical="center"/>
    </xf>
    <xf numFmtId="0" fontId="15" fillId="0" borderId="0" xfId="0" applyFont="1" applyBorder="1" applyAlignment="1">
      <alignment vertical="center" wrapText="1"/>
    </xf>
    <xf numFmtId="0" fontId="12" fillId="0" borderId="23" xfId="0" applyFont="1" applyBorder="1"/>
    <xf numFmtId="0" fontId="12" fillId="0" borderId="24" xfId="0" applyFont="1" applyBorder="1" applyAlignment="1">
      <alignment vertical="center" wrapText="1"/>
    </xf>
    <xf numFmtId="166" fontId="12" fillId="0" borderId="2" xfId="0" applyNumberFormat="1" applyFont="1" applyBorder="1" applyAlignment="1">
      <alignment wrapText="1"/>
    </xf>
    <xf numFmtId="0" fontId="12" fillId="0" borderId="25" xfId="0" applyFont="1" applyBorder="1"/>
    <xf numFmtId="0" fontId="12" fillId="0" borderId="26" xfId="0" applyFont="1" applyBorder="1"/>
    <xf numFmtId="0" fontId="12" fillId="0" borderId="27" xfId="0" applyFont="1" applyBorder="1"/>
    <xf numFmtId="0" fontId="12" fillId="0" borderId="28" xfId="0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12" fillId="0" borderId="29" xfId="0" applyFont="1" applyBorder="1"/>
    <xf numFmtId="0" fontId="15" fillId="0" borderId="29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/>
    </xf>
    <xf numFmtId="0" fontId="12" fillId="0" borderId="31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32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15" fillId="0" borderId="33" xfId="0" applyFont="1" applyBorder="1" applyAlignment="1">
      <alignment horizontal="center"/>
    </xf>
    <xf numFmtId="0" fontId="15" fillId="0" borderId="32" xfId="0" applyFont="1" applyBorder="1" applyAlignment="1">
      <alignment horizontal="center"/>
    </xf>
    <xf numFmtId="0" fontId="15" fillId="0" borderId="34" xfId="0" applyFont="1" applyBorder="1" applyAlignment="1">
      <alignment horizontal="center"/>
    </xf>
    <xf numFmtId="0" fontId="12" fillId="0" borderId="35" xfId="0" applyFont="1" applyBorder="1"/>
    <xf numFmtId="0" fontId="12" fillId="0" borderId="36" xfId="0" applyFont="1" applyBorder="1" applyAlignment="1">
      <alignment horizontal="center"/>
    </xf>
    <xf numFmtId="0" fontId="12" fillId="0" borderId="8" xfId="0" applyFont="1" applyBorder="1"/>
    <xf numFmtId="3" fontId="12" fillId="0" borderId="37" xfId="0" applyNumberFormat="1" applyFont="1" applyBorder="1"/>
    <xf numFmtId="3" fontId="12" fillId="0" borderId="1" xfId="0" applyNumberFormat="1" applyFont="1" applyBorder="1"/>
    <xf numFmtId="3" fontId="12" fillId="0" borderId="3" xfId="0" applyNumberFormat="1" applyFont="1" applyBorder="1"/>
    <xf numFmtId="0" fontId="6" fillId="0" borderId="4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/>
    </xf>
    <xf numFmtId="0" fontId="5" fillId="0" borderId="24" xfId="0" applyFont="1" applyBorder="1"/>
    <xf numFmtId="165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65" fontId="6" fillId="0" borderId="0" xfId="0" applyNumberFormat="1" applyFont="1"/>
    <xf numFmtId="0" fontId="4" fillId="0" borderId="0" xfId="0" applyFont="1" applyAlignment="1">
      <alignment horizontal="right" vertical="center"/>
    </xf>
    <xf numFmtId="0" fontId="5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right" vertical="center"/>
    </xf>
    <xf numFmtId="10" fontId="5" fillId="0" borderId="0" xfId="0" applyNumberFormat="1" applyFont="1" applyAlignment="1">
      <alignment vertical="center"/>
    </xf>
    <xf numFmtId="0" fontId="15" fillId="0" borderId="12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 wrapText="1"/>
    </xf>
    <xf numFmtId="0" fontId="16" fillId="0" borderId="0" xfId="0" applyFont="1" applyAlignment="1">
      <alignment horizontal="right"/>
    </xf>
    <xf numFmtId="0" fontId="20" fillId="0" borderId="0" xfId="0" applyFont="1" applyBorder="1"/>
    <xf numFmtId="0" fontId="16" fillId="0" borderId="0" xfId="0" applyFont="1" applyBorder="1" applyAlignment="1">
      <alignment horizontal="right"/>
    </xf>
    <xf numFmtId="0" fontId="5" fillId="0" borderId="16" xfId="0" applyFont="1" applyBorder="1" applyAlignment="1">
      <alignment horizontal="center" vertical="center"/>
    </xf>
    <xf numFmtId="0" fontId="12" fillId="0" borderId="8" xfId="0" applyFont="1" applyFill="1" applyBorder="1" applyAlignment="1">
      <alignment horizontal="left" vertical="center"/>
    </xf>
    <xf numFmtId="0" fontId="22" fillId="0" borderId="25" xfId="0" applyFont="1" applyBorder="1" applyAlignment="1">
      <alignment horizontal="left" vertical="center" wrapText="1" indent="2"/>
    </xf>
    <xf numFmtId="0" fontId="22" fillId="0" borderId="27" xfId="0" applyFont="1" applyBorder="1" applyAlignment="1">
      <alignment horizontal="left" vertical="center" wrapText="1" indent="2"/>
    </xf>
    <xf numFmtId="0" fontId="22" fillId="0" borderId="1" xfId="0" applyFont="1" applyBorder="1" applyAlignment="1">
      <alignment horizontal="left" vertical="center" wrapText="1" indent="2"/>
    </xf>
    <xf numFmtId="0" fontId="19" fillId="2" borderId="1" xfId="0" applyFont="1" applyFill="1" applyBorder="1" applyAlignment="1">
      <alignment horizontal="center"/>
    </xf>
    <xf numFmtId="0" fontId="26" fillId="2" borderId="1" xfId="0" applyFont="1" applyFill="1" applyBorder="1" applyAlignment="1">
      <alignment horizontal="center"/>
    </xf>
    <xf numFmtId="0" fontId="24" fillId="2" borderId="1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horizontal="left"/>
    </xf>
    <xf numFmtId="0" fontId="22" fillId="0" borderId="25" xfId="0" applyFont="1" applyFill="1" applyBorder="1" applyAlignment="1">
      <alignment horizontal="left" vertical="center" wrapText="1" indent="2"/>
    </xf>
    <xf numFmtId="0" fontId="5" fillId="0" borderId="0" xfId="0" applyFont="1" applyFill="1" applyAlignment="1">
      <alignment horizontal="right"/>
    </xf>
    <xf numFmtId="0" fontId="5" fillId="0" borderId="2" xfId="0" applyFont="1" applyFill="1" applyBorder="1"/>
    <xf numFmtId="0" fontId="5" fillId="0" borderId="1" xfId="0" applyFont="1" applyFill="1" applyBorder="1"/>
    <xf numFmtId="0" fontId="5" fillId="0" borderId="25" xfId="0" applyFont="1" applyFill="1" applyBorder="1"/>
    <xf numFmtId="3" fontId="5" fillId="0" borderId="2" xfId="0" applyNumberFormat="1" applyFont="1" applyFill="1" applyBorder="1" applyAlignment="1">
      <alignment horizontal="right"/>
    </xf>
    <xf numFmtId="3" fontId="5" fillId="0" borderId="38" xfId="0" applyNumberFormat="1" applyFont="1" applyFill="1" applyBorder="1" applyAlignment="1">
      <alignment horizontal="right"/>
    </xf>
    <xf numFmtId="3" fontId="5" fillId="0" borderId="1" xfId="0" applyNumberFormat="1" applyFont="1" applyFill="1" applyBorder="1" applyAlignment="1">
      <alignment horizontal="right"/>
    </xf>
    <xf numFmtId="3" fontId="5" fillId="0" borderId="8" xfId="0" applyNumberFormat="1" applyFont="1" applyFill="1" applyBorder="1" applyAlignment="1">
      <alignment horizontal="right"/>
    </xf>
    <xf numFmtId="0" fontId="5" fillId="0" borderId="2" xfId="0" applyNumberFormat="1" applyFont="1" applyFill="1" applyBorder="1" applyAlignment="1">
      <alignment horizontal="right"/>
    </xf>
    <xf numFmtId="0" fontId="5" fillId="2" borderId="7" xfId="0" applyFont="1" applyFill="1" applyBorder="1" applyAlignment="1">
      <alignment vertical="center"/>
    </xf>
    <xf numFmtId="0" fontId="10" fillId="3" borderId="7" xfId="0" applyFont="1" applyFill="1" applyBorder="1" applyAlignment="1">
      <alignment vertical="center"/>
    </xf>
    <xf numFmtId="0" fontId="12" fillId="0" borderId="39" xfId="0" applyFont="1" applyBorder="1" applyAlignment="1">
      <alignment horizontal="center"/>
    </xf>
    <xf numFmtId="166" fontId="12" fillId="0" borderId="37" xfId="0" applyNumberFormat="1" applyFont="1" applyBorder="1" applyAlignment="1">
      <alignment horizontal="center" vertical="center"/>
    </xf>
    <xf numFmtId="166" fontId="15" fillId="0" borderId="1" xfId="0" applyNumberFormat="1" applyFont="1" applyBorder="1" applyAlignment="1">
      <alignment horizontal="center" vertical="center"/>
    </xf>
    <xf numFmtId="3" fontId="15" fillId="0" borderId="0" xfId="0" applyNumberFormat="1" applyFont="1" applyAlignment="1">
      <alignment horizontal="center"/>
    </xf>
    <xf numFmtId="166" fontId="15" fillId="0" borderId="0" xfId="0" applyNumberFormat="1" applyFont="1"/>
    <xf numFmtId="3" fontId="12" fillId="0" borderId="0" xfId="0" applyNumberFormat="1" applyFont="1" applyAlignment="1"/>
    <xf numFmtId="0" fontId="16" fillId="0" borderId="0" xfId="0" applyFont="1" applyAlignment="1">
      <alignment horizontal="left"/>
    </xf>
    <xf numFmtId="3" fontId="12" fillId="0" borderId="0" xfId="0" applyNumberFormat="1" applyFont="1" applyAlignment="1">
      <alignment horizontal="center" vertical="center" wrapText="1"/>
    </xf>
    <xf numFmtId="0" fontId="25" fillId="0" borderId="0" xfId="0" applyFont="1" applyBorder="1" applyAlignment="1">
      <alignment horizontal="right"/>
    </xf>
    <xf numFmtId="0" fontId="5" fillId="0" borderId="1" xfId="0" applyFont="1" applyBorder="1" applyAlignment="1">
      <alignment horizontal="left" vertical="center" indent="2"/>
    </xf>
    <xf numFmtId="0" fontId="5" fillId="0" borderId="8" xfId="0" applyFont="1" applyBorder="1" applyAlignment="1">
      <alignment horizontal="left" vertical="center" indent="2"/>
    </xf>
    <xf numFmtId="0" fontId="12" fillId="0" borderId="40" xfId="0" applyFont="1" applyBorder="1" applyAlignment="1">
      <alignment horizontal="center" vertical="center" wrapText="1"/>
    </xf>
    <xf numFmtId="166" fontId="15" fillId="0" borderId="0" xfId="0" applyNumberFormat="1" applyFont="1" applyBorder="1"/>
    <xf numFmtId="0" fontId="12" fillId="0" borderId="0" xfId="0" applyFont="1" applyAlignment="1">
      <alignment horizontal="left" indent="1"/>
    </xf>
    <xf numFmtId="166" fontId="12" fillId="0" borderId="41" xfId="0" applyNumberFormat="1" applyFont="1" applyBorder="1" applyAlignment="1"/>
    <xf numFmtId="0" fontId="12" fillId="0" borderId="0" xfId="0" applyFont="1" applyAlignment="1">
      <alignment horizontal="center" vertical="center" wrapText="1"/>
    </xf>
    <xf numFmtId="0" fontId="12" fillId="0" borderId="4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2" fillId="0" borderId="42" xfId="0" applyFont="1" applyFill="1" applyBorder="1" applyAlignment="1">
      <alignment horizontal="left" vertical="center"/>
    </xf>
    <xf numFmtId="0" fontId="12" fillId="4" borderId="1" xfId="0" applyFont="1" applyFill="1" applyBorder="1" applyAlignment="1">
      <alignment horizontal="left" vertical="center"/>
    </xf>
    <xf numFmtId="0" fontId="5" fillId="0" borderId="38" xfId="0" applyFont="1" applyFill="1" applyBorder="1"/>
    <xf numFmtId="0" fontId="12" fillId="0" borderId="26" xfId="0" applyFont="1" applyBorder="1" applyAlignment="1"/>
    <xf numFmtId="0" fontId="15" fillId="0" borderId="0" xfId="0" applyFont="1" applyAlignment="1">
      <alignment horizontal="left"/>
    </xf>
    <xf numFmtId="0" fontId="12" fillId="0" borderId="0" xfId="0" applyFont="1" applyBorder="1" applyAlignment="1">
      <alignment horizontal="left" indent="1"/>
    </xf>
    <xf numFmtId="49" fontId="5" fillId="0" borderId="1" xfId="0" applyNumberFormat="1" applyFont="1" applyBorder="1" applyAlignment="1">
      <alignment horizontal="left" vertical="center" indent="1"/>
    </xf>
    <xf numFmtId="0" fontId="5" fillId="0" borderId="1" xfId="0" applyFont="1" applyBorder="1" applyAlignment="1">
      <alignment horizontal="left" vertical="center" indent="1"/>
    </xf>
    <xf numFmtId="166" fontId="15" fillId="0" borderId="12" xfId="0" applyNumberFormat="1" applyFont="1" applyBorder="1"/>
    <xf numFmtId="0" fontId="16" fillId="0" borderId="0" xfId="0" applyFont="1" applyFill="1" applyAlignment="1">
      <alignment horizontal="center"/>
    </xf>
    <xf numFmtId="0" fontId="32" fillId="0" borderId="0" xfId="3" applyFont="1" applyBorder="1"/>
    <xf numFmtId="0" fontId="33" fillId="0" borderId="0" xfId="3" applyFont="1" applyBorder="1" applyAlignment="1">
      <alignment horizontal="center" vertical="center" wrapText="1"/>
    </xf>
    <xf numFmtId="3" fontId="32" fillId="0" borderId="0" xfId="3" applyNumberFormat="1" applyFont="1" applyBorder="1"/>
    <xf numFmtId="0" fontId="33" fillId="0" borderId="0" xfId="3" applyFont="1" applyBorder="1"/>
    <xf numFmtId="0" fontId="32" fillId="0" borderId="0" xfId="3" applyFont="1" applyBorder="1" applyAlignment="1">
      <alignment horizontal="center"/>
    </xf>
    <xf numFmtId="3" fontId="34" fillId="0" borderId="0" xfId="3" applyNumberFormat="1" applyFont="1" applyBorder="1"/>
    <xf numFmtId="3" fontId="15" fillId="0" borderId="12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wrapText="1"/>
    </xf>
    <xf numFmtId="0" fontId="23" fillId="0" borderId="0" xfId="0" applyFont="1" applyBorder="1"/>
    <xf numFmtId="166" fontId="15" fillId="0" borderId="4" xfId="0" applyNumberFormat="1" applyFont="1" applyBorder="1"/>
    <xf numFmtId="3" fontId="15" fillId="0" borderId="4" xfId="0" applyNumberFormat="1" applyFont="1" applyBorder="1"/>
    <xf numFmtId="3" fontId="15" fillId="0" borderId="0" xfId="0" applyNumberFormat="1" applyFont="1" applyBorder="1"/>
    <xf numFmtId="0" fontId="16" fillId="0" borderId="0" xfId="0" applyFont="1" applyFill="1" applyBorder="1" applyAlignment="1">
      <alignment horizontal="right" vertical="center"/>
    </xf>
    <xf numFmtId="49" fontId="21" fillId="0" borderId="43" xfId="0" applyNumberFormat="1" applyFont="1" applyFill="1" applyBorder="1" applyAlignment="1">
      <alignment horizontal="right" vertical="center"/>
    </xf>
    <xf numFmtId="49" fontId="21" fillId="0" borderId="4" xfId="0" applyNumberFormat="1" applyFont="1" applyFill="1" applyBorder="1" applyAlignment="1">
      <alignment vertical="center"/>
    </xf>
    <xf numFmtId="166" fontId="6" fillId="0" borderId="1" xfId="0" applyNumberFormat="1" applyFont="1" applyFill="1" applyBorder="1" applyAlignment="1">
      <alignment horizontal="center" vertical="center"/>
    </xf>
    <xf numFmtId="166" fontId="5" fillId="0" borderId="2" xfId="0" applyNumberFormat="1" applyFont="1" applyFill="1" applyBorder="1" applyAlignment="1">
      <alignment horizontal="center" vertical="center"/>
    </xf>
    <xf numFmtId="166" fontId="6" fillId="2" borderId="1" xfId="0" applyNumberFormat="1" applyFont="1" applyFill="1" applyBorder="1" applyAlignment="1">
      <alignment horizontal="center" vertical="center"/>
    </xf>
    <xf numFmtId="166" fontId="12" fillId="0" borderId="1" xfId="0" applyNumberFormat="1" applyFont="1" applyFill="1" applyBorder="1" applyAlignment="1">
      <alignment horizontal="center" vertical="center"/>
    </xf>
    <xf numFmtId="166" fontId="6" fillId="0" borderId="8" xfId="0" applyNumberFormat="1" applyFont="1" applyFill="1" applyBorder="1" applyAlignment="1">
      <alignment horizontal="center" vertical="center"/>
    </xf>
    <xf numFmtId="166" fontId="12" fillId="0" borderId="44" xfId="0" applyNumberFormat="1" applyFont="1" applyFill="1" applyBorder="1" applyAlignment="1">
      <alignment horizontal="center" vertical="center"/>
    </xf>
    <xf numFmtId="166" fontId="12" fillId="0" borderId="8" xfId="0" applyNumberFormat="1" applyFont="1" applyFill="1" applyBorder="1" applyAlignment="1">
      <alignment horizontal="center" vertical="center"/>
    </xf>
    <xf numFmtId="166" fontId="5" fillId="0" borderId="1" xfId="0" applyNumberFormat="1" applyFont="1" applyFill="1" applyBorder="1" applyAlignment="1">
      <alignment horizontal="center" vertical="center"/>
    </xf>
    <xf numFmtId="166" fontId="5" fillId="0" borderId="8" xfId="0" applyNumberFormat="1" applyFont="1" applyFill="1" applyBorder="1" applyAlignment="1">
      <alignment horizontal="center" vertical="center"/>
    </xf>
    <xf numFmtId="166" fontId="5" fillId="0" borderId="2" xfId="0" applyNumberFormat="1" applyFont="1" applyFill="1" applyBorder="1" applyAlignment="1">
      <alignment horizontal="center" vertical="center" wrapText="1"/>
    </xf>
    <xf numFmtId="166" fontId="6" fillId="0" borderId="44" xfId="0" applyNumberFormat="1" applyFont="1" applyFill="1" applyBorder="1" applyAlignment="1">
      <alignment horizontal="center" vertical="center"/>
    </xf>
    <xf numFmtId="166" fontId="6" fillId="0" borderId="1" xfId="0" applyNumberFormat="1" applyFont="1" applyFill="1" applyBorder="1" applyAlignment="1">
      <alignment vertical="center"/>
    </xf>
    <xf numFmtId="166" fontId="6" fillId="0" borderId="8" xfId="0" applyNumberFormat="1" applyFont="1" applyFill="1" applyBorder="1" applyAlignment="1">
      <alignment vertical="center"/>
    </xf>
    <xf numFmtId="0" fontId="26" fillId="0" borderId="45" xfId="0" applyFont="1" applyFill="1" applyBorder="1" applyAlignment="1">
      <alignment horizontal="center"/>
    </xf>
    <xf numFmtId="49" fontId="15" fillId="0" borderId="45" xfId="0" applyNumberFormat="1" applyFont="1" applyFill="1" applyBorder="1" applyAlignment="1">
      <alignment vertical="center"/>
    </xf>
    <xf numFmtId="166" fontId="6" fillId="0" borderId="45" xfId="0" applyNumberFormat="1" applyFont="1" applyFill="1" applyBorder="1" applyAlignment="1">
      <alignment horizontal="center" vertical="center"/>
    </xf>
    <xf numFmtId="166" fontId="15" fillId="2" borderId="1" xfId="0" applyNumberFormat="1" applyFont="1" applyFill="1" applyBorder="1" applyAlignment="1">
      <alignment horizontal="center" vertical="center"/>
    </xf>
    <xf numFmtId="166" fontId="5" fillId="0" borderId="1" xfId="0" applyNumberFormat="1" applyFont="1" applyFill="1" applyBorder="1"/>
    <xf numFmtId="166" fontId="5" fillId="0" borderId="25" xfId="0" applyNumberFormat="1" applyFont="1" applyFill="1" applyBorder="1"/>
    <xf numFmtId="166" fontId="5" fillId="0" borderId="8" xfId="0" applyNumberFormat="1" applyFont="1" applyFill="1" applyBorder="1"/>
    <xf numFmtId="166" fontId="5" fillId="0" borderId="27" xfId="0" applyNumberFormat="1" applyFont="1" applyFill="1" applyBorder="1"/>
    <xf numFmtId="166" fontId="5" fillId="2" borderId="7" xfId="0" applyNumberFormat="1" applyFont="1" applyFill="1" applyBorder="1"/>
    <xf numFmtId="166" fontId="5" fillId="2" borderId="46" xfId="0" applyNumberFormat="1" applyFont="1" applyFill="1" applyBorder="1"/>
    <xf numFmtId="166" fontId="5" fillId="0" borderId="2" xfId="0" applyNumberFormat="1" applyFont="1" applyFill="1" applyBorder="1"/>
    <xf numFmtId="166" fontId="5" fillId="0" borderId="38" xfId="0" applyNumberFormat="1" applyFont="1" applyFill="1" applyBorder="1"/>
    <xf numFmtId="166" fontId="6" fillId="0" borderId="1" xfId="0" applyNumberFormat="1" applyFont="1" applyFill="1" applyBorder="1"/>
    <xf numFmtId="166" fontId="5" fillId="0" borderId="0" xfId="0" applyNumberFormat="1" applyFont="1"/>
    <xf numFmtId="166" fontId="5" fillId="0" borderId="1" xfId="0" applyNumberFormat="1" applyFont="1" applyBorder="1"/>
    <xf numFmtId="166" fontId="5" fillId="2" borderId="16" xfId="0" applyNumberFormat="1" applyFont="1" applyFill="1" applyBorder="1"/>
    <xf numFmtId="166" fontId="6" fillId="3" borderId="7" xfId="0" applyNumberFormat="1" applyFont="1" applyFill="1" applyBorder="1"/>
    <xf numFmtId="166" fontId="5" fillId="0" borderId="0" xfId="0" applyNumberFormat="1" applyFont="1" applyFill="1" applyBorder="1"/>
    <xf numFmtId="0" fontId="5" fillId="0" borderId="2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166" fontId="5" fillId="0" borderId="10" xfId="0" applyNumberFormat="1" applyFont="1" applyFill="1" applyBorder="1"/>
    <xf numFmtId="166" fontId="5" fillId="0" borderId="12" xfId="0" applyNumberFormat="1" applyFont="1" applyFill="1" applyBorder="1"/>
    <xf numFmtId="166" fontId="6" fillId="0" borderId="42" xfId="0" applyNumberFormat="1" applyFont="1" applyFill="1" applyBorder="1"/>
    <xf numFmtId="166" fontId="5" fillId="0" borderId="48" xfId="0" applyNumberFormat="1" applyFont="1" applyFill="1" applyBorder="1"/>
    <xf numFmtId="166" fontId="5" fillId="0" borderId="49" xfId="0" applyNumberFormat="1" applyFont="1" applyFill="1" applyBorder="1"/>
    <xf numFmtId="0" fontId="5" fillId="0" borderId="37" xfId="0" applyFont="1" applyFill="1" applyBorder="1" applyAlignment="1">
      <alignment horizontal="center" vertical="center"/>
    </xf>
    <xf numFmtId="166" fontId="5" fillId="0" borderId="42" xfId="0" applyNumberFormat="1" applyFont="1" applyFill="1" applyBorder="1"/>
    <xf numFmtId="166" fontId="5" fillId="0" borderId="50" xfId="0" applyNumberFormat="1" applyFont="1" applyFill="1" applyBorder="1"/>
    <xf numFmtId="166" fontId="6" fillId="3" borderId="46" xfId="0" applyNumberFormat="1" applyFont="1" applyFill="1" applyBorder="1"/>
    <xf numFmtId="0" fontId="5" fillId="0" borderId="2" xfId="0" applyFont="1" applyFill="1" applyBorder="1" applyAlignment="1">
      <alignment horizontal="center" vertical="center"/>
    </xf>
    <xf numFmtId="3" fontId="5" fillId="0" borderId="42" xfId="0" applyNumberFormat="1" applyFont="1" applyFill="1" applyBorder="1" applyAlignment="1">
      <alignment horizontal="right"/>
    </xf>
    <xf numFmtId="166" fontId="12" fillId="0" borderId="44" xfId="0" applyNumberFormat="1" applyFont="1" applyBorder="1" applyAlignment="1"/>
    <xf numFmtId="166" fontId="12" fillId="0" borderId="44" xfId="0" applyNumberFormat="1" applyFont="1" applyBorder="1" applyAlignment="1">
      <alignment vertical="center"/>
    </xf>
    <xf numFmtId="166" fontId="15" fillId="0" borderId="4" xfId="0" applyNumberFormat="1" applyFont="1" applyBorder="1" applyAlignment="1"/>
    <xf numFmtId="166" fontId="12" fillId="0" borderId="0" xfId="0" applyNumberFormat="1" applyFont="1" applyBorder="1" applyAlignment="1"/>
    <xf numFmtId="166" fontId="12" fillId="0" borderId="2" xfId="0" applyNumberFormat="1" applyFont="1" applyBorder="1" applyAlignment="1"/>
    <xf numFmtId="166" fontId="12" fillId="0" borderId="51" xfId="0" applyNumberFormat="1" applyFont="1" applyBorder="1" applyAlignment="1"/>
    <xf numFmtId="166" fontId="12" fillId="0" borderId="8" xfId="0" applyNumberFormat="1" applyFont="1" applyBorder="1" applyAlignment="1" applyProtection="1">
      <alignment horizontal="center" wrapText="1"/>
      <protection locked="0"/>
    </xf>
    <xf numFmtId="166" fontId="12" fillId="0" borderId="13" xfId="0" applyNumberFormat="1" applyFont="1" applyBorder="1" applyAlignment="1" applyProtection="1">
      <alignment horizontal="center" wrapText="1"/>
      <protection locked="0"/>
    </xf>
    <xf numFmtId="166" fontId="12" fillId="0" borderId="16" xfId="0" applyNumberFormat="1" applyFont="1" applyBorder="1" applyAlignment="1" applyProtection="1">
      <alignment horizontal="center" wrapText="1"/>
      <protection locked="0"/>
    </xf>
    <xf numFmtId="166" fontId="12" fillId="0" borderId="0" xfId="0" applyNumberFormat="1" applyFont="1" applyBorder="1" applyAlignment="1" applyProtection="1">
      <alignment horizontal="center" wrapText="1"/>
      <protection locked="0"/>
    </xf>
    <xf numFmtId="166" fontId="15" fillId="0" borderId="7" xfId="0" applyNumberFormat="1" applyFont="1" applyBorder="1" applyAlignment="1">
      <alignment wrapText="1"/>
    </xf>
    <xf numFmtId="166" fontId="15" fillId="0" borderId="52" xfId="0" applyNumberFormat="1" applyFont="1" applyBorder="1" applyAlignment="1">
      <alignment wrapText="1"/>
    </xf>
    <xf numFmtId="166" fontId="15" fillId="0" borderId="22" xfId="0" applyNumberFormat="1" applyFont="1" applyBorder="1" applyAlignment="1">
      <alignment wrapText="1"/>
    </xf>
    <xf numFmtId="166" fontId="16" fillId="0" borderId="16" xfId="0" applyNumberFormat="1" applyFont="1" applyBorder="1" applyAlignment="1">
      <alignment wrapText="1"/>
    </xf>
    <xf numFmtId="166" fontId="16" fillId="0" borderId="0" xfId="0" applyNumberFormat="1" applyFont="1" applyBorder="1" applyAlignment="1">
      <alignment wrapText="1"/>
    </xf>
    <xf numFmtId="166" fontId="12" fillId="0" borderId="8" xfId="0" applyNumberFormat="1" applyFont="1" applyBorder="1" applyAlignment="1">
      <alignment wrapText="1"/>
    </xf>
    <xf numFmtId="166" fontId="12" fillId="0" borderId="27" xfId="0" applyNumberFormat="1" applyFont="1" applyBorder="1" applyAlignment="1">
      <alignment wrapText="1"/>
    </xf>
    <xf numFmtId="166" fontId="21" fillId="0" borderId="7" xfId="0" applyNumberFormat="1" applyFont="1" applyBorder="1" applyAlignment="1">
      <alignment vertical="center"/>
    </xf>
    <xf numFmtId="166" fontId="12" fillId="0" borderId="53" xfId="0" applyNumberFormat="1" applyFont="1" applyBorder="1" applyAlignment="1"/>
    <xf numFmtId="166" fontId="12" fillId="0" borderId="38" xfId="0" applyNumberFormat="1" applyFont="1" applyBorder="1" applyAlignment="1"/>
    <xf numFmtId="166" fontId="12" fillId="0" borderId="25" xfId="0" applyNumberFormat="1" applyFont="1" applyBorder="1" applyAlignment="1"/>
    <xf numFmtId="166" fontId="12" fillId="0" borderId="8" xfId="0" applyNumberFormat="1" applyFont="1" applyBorder="1" applyAlignment="1"/>
    <xf numFmtId="166" fontId="12" fillId="0" borderId="27" xfId="0" applyNumberFormat="1" applyFont="1" applyBorder="1" applyAlignment="1"/>
    <xf numFmtId="0" fontId="12" fillId="0" borderId="55" xfId="0" applyFont="1" applyBorder="1" applyAlignment="1">
      <alignment vertical="center"/>
    </xf>
    <xf numFmtId="166" fontId="12" fillId="0" borderId="18" xfId="0" applyNumberFormat="1" applyFont="1" applyBorder="1" applyAlignment="1"/>
    <xf numFmtId="166" fontId="12" fillId="0" borderId="38" xfId="0" applyNumberFormat="1" applyFont="1" applyBorder="1" applyAlignment="1">
      <alignment horizontal="center" vertical="center"/>
    </xf>
    <xf numFmtId="3" fontId="12" fillId="0" borderId="47" xfId="0" applyNumberFormat="1" applyFont="1" applyBorder="1"/>
    <xf numFmtId="3" fontId="12" fillId="0" borderId="25" xfId="0" applyNumberFormat="1" applyFont="1" applyBorder="1"/>
    <xf numFmtId="0" fontId="15" fillId="0" borderId="45" xfId="0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 wrapText="1"/>
    </xf>
    <xf numFmtId="0" fontId="15" fillId="0" borderId="56" xfId="0" applyFont="1" applyBorder="1" applyAlignment="1">
      <alignment horizontal="center" vertical="center" wrapText="1"/>
    </xf>
    <xf numFmtId="166" fontId="12" fillId="0" borderId="2" xfId="0" applyNumberFormat="1" applyFont="1" applyBorder="1"/>
    <xf numFmtId="166" fontId="12" fillId="0" borderId="38" xfId="0" applyNumberFormat="1" applyFont="1" applyBorder="1"/>
    <xf numFmtId="166" fontId="12" fillId="0" borderId="1" xfId="0" applyNumberFormat="1" applyFont="1" applyBorder="1"/>
    <xf numFmtId="166" fontId="12" fillId="0" borderId="25" xfId="0" applyNumberFormat="1" applyFont="1" applyBorder="1"/>
    <xf numFmtId="166" fontId="15" fillId="0" borderId="49" xfId="0" applyNumberFormat="1" applyFont="1" applyBorder="1"/>
    <xf numFmtId="166" fontId="15" fillId="0" borderId="1" xfId="0" applyNumberFormat="1" applyFont="1" applyBorder="1"/>
    <xf numFmtId="166" fontId="15" fillId="0" borderId="25" xfId="0" applyNumberFormat="1" applyFont="1" applyBorder="1"/>
    <xf numFmtId="10" fontId="12" fillId="0" borderId="57" xfId="0" applyNumberFormat="1" applyFont="1" applyBorder="1"/>
    <xf numFmtId="10" fontId="12" fillId="0" borderId="58" xfId="0" applyNumberFormat="1" applyFont="1" applyBorder="1"/>
    <xf numFmtId="10" fontId="12" fillId="0" borderId="59" xfId="0" applyNumberFormat="1" applyFont="1" applyBorder="1"/>
    <xf numFmtId="10" fontId="15" fillId="0" borderId="60" xfId="0" applyNumberFormat="1" applyFont="1" applyBorder="1"/>
    <xf numFmtId="10" fontId="15" fillId="0" borderId="61" xfId="0" applyNumberFormat="1" applyFont="1" applyBorder="1"/>
    <xf numFmtId="10" fontId="15" fillId="0" borderId="59" xfId="0" applyNumberFormat="1" applyFont="1" applyBorder="1"/>
    <xf numFmtId="10" fontId="12" fillId="0" borderId="62" xfId="0" applyNumberFormat="1" applyFont="1" applyBorder="1"/>
    <xf numFmtId="10" fontId="12" fillId="0" borderId="63" xfId="0" applyNumberFormat="1" applyFont="1" applyBorder="1"/>
    <xf numFmtId="166" fontId="12" fillId="0" borderId="10" xfId="0" applyNumberFormat="1" applyFont="1" applyBorder="1"/>
    <xf numFmtId="166" fontId="15" fillId="0" borderId="1" xfId="0" applyNumberFormat="1" applyFont="1" applyBorder="1" applyAlignment="1">
      <alignment vertical="center"/>
    </xf>
    <xf numFmtId="166" fontId="15" fillId="0" borderId="3" xfId="0" applyNumberFormat="1" applyFont="1" applyBorder="1" applyAlignment="1">
      <alignment vertical="center"/>
    </xf>
    <xf numFmtId="166" fontId="12" fillId="0" borderId="25" xfId="0" applyNumberFormat="1" applyFont="1" applyBorder="1" applyAlignment="1">
      <alignment horizontal="center" vertical="center"/>
    </xf>
    <xf numFmtId="10" fontId="15" fillId="0" borderId="62" xfId="0" applyNumberFormat="1" applyFont="1" applyBorder="1" applyAlignment="1">
      <alignment vertical="center"/>
    </xf>
    <xf numFmtId="166" fontId="27" fillId="0" borderId="0" xfId="0" applyNumberFormat="1" applyFont="1" applyBorder="1"/>
    <xf numFmtId="166" fontId="27" fillId="0" borderId="13" xfId="0" applyNumberFormat="1" applyFont="1" applyBorder="1"/>
    <xf numFmtId="166" fontId="15" fillId="0" borderId="0" xfId="0" applyNumberFormat="1" applyFont="1" applyAlignment="1"/>
    <xf numFmtId="166" fontId="28" fillId="0" borderId="12" xfId="0" applyNumberFormat="1" applyFont="1" applyBorder="1"/>
    <xf numFmtId="166" fontId="16" fillId="0" borderId="0" xfId="0" applyNumberFormat="1" applyFont="1" applyAlignment="1"/>
    <xf numFmtId="166" fontId="16" fillId="0" borderId="0" xfId="0" applyNumberFormat="1" applyFont="1" applyAlignment="1">
      <alignment horizontal="left"/>
    </xf>
    <xf numFmtId="166" fontId="27" fillId="0" borderId="13" xfId="0" applyNumberFormat="1" applyFont="1" applyBorder="1" applyAlignment="1"/>
    <xf numFmtId="166" fontId="16" fillId="0" borderId="0" xfId="0" applyNumberFormat="1" applyFont="1" applyFill="1" applyAlignment="1"/>
    <xf numFmtId="166" fontId="15" fillId="0" borderId="64" xfId="0" applyNumberFormat="1" applyFont="1" applyBorder="1"/>
    <xf numFmtId="1" fontId="12" fillId="0" borderId="0" xfId="0" applyNumberFormat="1" applyFont="1" applyBorder="1"/>
    <xf numFmtId="166" fontId="12" fillId="0" borderId="0" xfId="0" applyNumberFormat="1" applyFont="1" applyFill="1" applyBorder="1"/>
    <xf numFmtId="1" fontId="12" fillId="0" borderId="12" xfId="0" applyNumberFormat="1" applyFont="1" applyBorder="1"/>
    <xf numFmtId="166" fontId="15" fillId="0" borderId="64" xfId="0" applyNumberFormat="1" applyFont="1" applyBorder="1" applyAlignment="1"/>
    <xf numFmtId="0" fontId="29" fillId="0" borderId="0" xfId="0" applyFont="1" applyAlignment="1">
      <alignment horizontal="center" vertical="center"/>
    </xf>
    <xf numFmtId="166" fontId="12" fillId="0" borderId="0" xfId="0" applyNumberFormat="1" applyFont="1" applyBorder="1" applyAlignment="1">
      <alignment horizontal="center" vertical="center"/>
    </xf>
    <xf numFmtId="0" fontId="12" fillId="0" borderId="0" xfId="0" applyFont="1" applyAlignment="1">
      <alignment horizontal="right" indent="1"/>
    </xf>
    <xf numFmtId="0" fontId="12" fillId="0" borderId="0" xfId="0" applyFont="1" applyAlignment="1">
      <alignment horizontal="left" wrapText="1" indent="1"/>
    </xf>
    <xf numFmtId="10" fontId="15" fillId="0" borderId="59" xfId="0" applyNumberFormat="1" applyFont="1" applyBorder="1" applyAlignment="1">
      <alignment vertical="center"/>
    </xf>
    <xf numFmtId="1" fontId="15" fillId="0" borderId="0" xfId="0" applyNumberFormat="1" applyFont="1" applyBorder="1"/>
    <xf numFmtId="166" fontId="15" fillId="0" borderId="0" xfId="0" applyNumberFormat="1" applyFont="1" applyAlignment="1">
      <alignment horizontal="left" indent="1"/>
    </xf>
    <xf numFmtId="10" fontId="27" fillId="0" borderId="0" xfId="0" applyNumberFormat="1" applyFont="1"/>
    <xf numFmtId="10" fontId="16" fillId="0" borderId="0" xfId="0" applyNumberFormat="1" applyFont="1"/>
    <xf numFmtId="10" fontId="27" fillId="0" borderId="0" xfId="0" applyNumberFormat="1" applyFont="1" applyAlignment="1"/>
    <xf numFmtId="166" fontId="0" fillId="0" borderId="0" xfId="0" applyNumberFormat="1"/>
    <xf numFmtId="166" fontId="18" fillId="0" borderId="0" xfId="0" applyNumberFormat="1" applyFont="1" applyAlignment="1">
      <alignment horizontal="center"/>
    </xf>
    <xf numFmtId="166" fontId="12" fillId="0" borderId="0" xfId="0" applyNumberFormat="1" applyFont="1" applyFill="1"/>
    <xf numFmtId="166" fontId="12" fillId="0" borderId="0" xfId="0" applyNumberFormat="1" applyFont="1" applyFill="1" applyAlignment="1"/>
    <xf numFmtId="166" fontId="0" fillId="0" borderId="0" xfId="0" applyNumberFormat="1" applyFont="1"/>
    <xf numFmtId="166" fontId="16" fillId="0" borderId="0" xfId="0" applyNumberFormat="1" applyFont="1"/>
    <xf numFmtId="10" fontId="27" fillId="0" borderId="0" xfId="0" applyNumberFormat="1" applyFont="1" applyBorder="1"/>
    <xf numFmtId="166" fontId="27" fillId="0" borderId="0" xfId="0" applyNumberFormat="1" applyFont="1" applyFill="1"/>
    <xf numFmtId="10" fontId="27" fillId="0" borderId="0" xfId="0" applyNumberFormat="1" applyFont="1" applyFill="1"/>
    <xf numFmtId="10" fontId="16" fillId="0" borderId="0" xfId="0" applyNumberFormat="1" applyFont="1" applyFill="1"/>
    <xf numFmtId="166" fontId="27" fillId="0" borderId="0" xfId="0" applyNumberFormat="1" applyFont="1" applyFill="1" applyBorder="1"/>
    <xf numFmtId="0" fontId="16" fillId="0" borderId="0" xfId="0" applyFont="1" applyBorder="1" applyAlignment="1">
      <alignment horizontal="right" vertical="center"/>
    </xf>
    <xf numFmtId="0" fontId="12" fillId="0" borderId="0" xfId="0" applyFont="1" applyBorder="1" applyAlignment="1">
      <alignment horizontal="right" vertical="center"/>
    </xf>
    <xf numFmtId="0" fontId="12" fillId="0" borderId="4" xfId="0" applyFont="1" applyBorder="1" applyAlignment="1">
      <alignment horizontal="center" vertical="center" wrapText="1"/>
    </xf>
    <xf numFmtId="166" fontId="12" fillId="0" borderId="4" xfId="0" applyNumberFormat="1" applyFont="1" applyBorder="1" applyAlignment="1">
      <alignment horizontal="center" vertical="center"/>
    </xf>
    <xf numFmtId="166" fontId="31" fillId="0" borderId="0" xfId="0" applyNumberFormat="1" applyFont="1" applyFill="1"/>
    <xf numFmtId="166" fontId="15" fillId="0" borderId="4" xfId="0" applyNumberFormat="1" applyFont="1" applyFill="1" applyBorder="1" applyAlignment="1"/>
    <xf numFmtId="166" fontId="15" fillId="0" borderId="4" xfId="0" applyNumberFormat="1" applyFont="1" applyFill="1" applyBorder="1"/>
    <xf numFmtId="0" fontId="0" fillId="0" borderId="0" xfId="0" applyFill="1"/>
    <xf numFmtId="166" fontId="12" fillId="0" borderId="4" xfId="0" applyNumberFormat="1" applyFont="1" applyBorder="1" applyAlignment="1">
      <alignment horizontal="center" wrapText="1"/>
    </xf>
    <xf numFmtId="0" fontId="12" fillId="0" borderId="4" xfId="0" applyFont="1" applyBorder="1" applyAlignment="1">
      <alignment horizontal="center" wrapText="1"/>
    </xf>
    <xf numFmtId="10" fontId="15" fillId="0" borderId="0" xfId="0" applyNumberFormat="1" applyFont="1" applyBorder="1"/>
    <xf numFmtId="10" fontId="15" fillId="0" borderId="0" xfId="0" applyNumberFormat="1" applyFont="1"/>
    <xf numFmtId="10" fontId="15" fillId="0" borderId="12" xfId="0" applyNumberFormat="1" applyFont="1" applyBorder="1"/>
    <xf numFmtId="0" fontId="38" fillId="0" borderId="0" xfId="0" applyFont="1" applyAlignment="1">
      <alignment horizontal="right"/>
    </xf>
    <xf numFmtId="0" fontId="39" fillId="0" borderId="0" xfId="0" applyFont="1" applyAlignment="1">
      <alignment horizontal="right"/>
    </xf>
    <xf numFmtId="166" fontId="23" fillId="0" borderId="0" xfId="0" applyNumberFormat="1" applyFont="1"/>
    <xf numFmtId="0" fontId="39" fillId="0" borderId="0" xfId="0" applyFont="1" applyAlignment="1"/>
    <xf numFmtId="3" fontId="12" fillId="0" borderId="12" xfId="0" applyNumberFormat="1" applyFont="1" applyBorder="1"/>
    <xf numFmtId="0" fontId="39" fillId="0" borderId="0" xfId="0" applyFont="1" applyAlignment="1">
      <alignment horizontal="left"/>
    </xf>
    <xf numFmtId="166" fontId="28" fillId="0" borderId="0" xfId="0" applyNumberFormat="1" applyFont="1"/>
    <xf numFmtId="3" fontId="23" fillId="0" borderId="0" xfId="0" applyNumberFormat="1" applyFont="1"/>
    <xf numFmtId="0" fontId="36" fillId="0" borderId="0" xfId="0" applyFont="1" applyBorder="1" applyAlignment="1">
      <alignment horizontal="center" vertical="center" wrapText="1"/>
    </xf>
    <xf numFmtId="168" fontId="5" fillId="0" borderId="0" xfId="0" applyNumberFormat="1" applyFont="1" applyFill="1" applyAlignment="1">
      <alignment horizontal="right"/>
    </xf>
    <xf numFmtId="0" fontId="0" fillId="0" borderId="4" xfId="0" applyFont="1" applyBorder="1"/>
    <xf numFmtId="0" fontId="36" fillId="5" borderId="4" xfId="0" applyFont="1" applyFill="1" applyBorder="1" applyAlignment="1">
      <alignment horizontal="center" vertical="center"/>
    </xf>
    <xf numFmtId="0" fontId="0" fillId="6" borderId="0" xfId="0" applyFont="1" applyFill="1"/>
    <xf numFmtId="0" fontId="0" fillId="0" borderId="40" xfId="0" applyFont="1" applyBorder="1" applyAlignment="1">
      <alignment horizontal="center" vertical="center" wrapText="1"/>
    </xf>
    <xf numFmtId="0" fontId="35" fillId="0" borderId="42" xfId="0" applyFont="1" applyBorder="1" applyAlignment="1">
      <alignment horizontal="center" vertical="center"/>
    </xf>
    <xf numFmtId="0" fontId="12" fillId="7" borderId="52" xfId="0" applyFont="1" applyFill="1" applyBorder="1" applyAlignment="1">
      <alignment horizontal="center" vertical="center" wrapText="1"/>
    </xf>
    <xf numFmtId="0" fontId="12" fillId="6" borderId="52" xfId="0" applyFont="1" applyFill="1" applyBorder="1" applyAlignment="1">
      <alignment horizontal="center" vertical="center" wrapText="1"/>
    </xf>
    <xf numFmtId="0" fontId="35" fillId="7" borderId="42" xfId="0" applyFont="1" applyFill="1" applyBorder="1" applyAlignment="1">
      <alignment horizontal="center" vertical="center" wrapText="1"/>
    </xf>
    <xf numFmtId="0" fontId="12" fillId="6" borderId="66" xfId="0" applyFont="1" applyFill="1" applyBorder="1" applyAlignment="1">
      <alignment horizontal="center" vertical="center" wrapText="1"/>
    </xf>
    <xf numFmtId="0" fontId="0" fillId="8" borderId="1" xfId="0" applyFont="1" applyFill="1" applyBorder="1"/>
    <xf numFmtId="0" fontId="0" fillId="8" borderId="25" xfId="0" applyFont="1" applyFill="1" applyBorder="1"/>
    <xf numFmtId="0" fontId="0" fillId="0" borderId="41" xfId="0" applyFont="1" applyFill="1" applyBorder="1"/>
    <xf numFmtId="168" fontId="42" fillId="9" borderId="25" xfId="0" applyNumberFormat="1" applyFont="1" applyFill="1" applyBorder="1" applyAlignment="1"/>
    <xf numFmtId="168" fontId="42" fillId="9" borderId="1" xfId="0" applyNumberFormat="1" applyFont="1" applyFill="1" applyBorder="1" applyAlignment="1"/>
    <xf numFmtId="168" fontId="0" fillId="10" borderId="1" xfId="0" applyNumberFormat="1" applyFont="1" applyFill="1" applyBorder="1" applyAlignment="1">
      <alignment vertical="center"/>
    </xf>
    <xf numFmtId="167" fontId="17" fillId="10" borderId="41" xfId="4" applyNumberFormat="1" applyFont="1" applyFill="1" applyBorder="1" applyAlignment="1">
      <alignment vertical="center"/>
    </xf>
    <xf numFmtId="168" fontId="0" fillId="9" borderId="1" xfId="0" applyNumberFormat="1" applyFont="1" applyFill="1" applyBorder="1"/>
    <xf numFmtId="168" fontId="0" fillId="8" borderId="1" xfId="0" applyNumberFormat="1" applyFont="1" applyFill="1" applyBorder="1"/>
    <xf numFmtId="168" fontId="0" fillId="8" borderId="25" xfId="0" applyNumberFormat="1" applyFont="1" applyFill="1" applyBorder="1"/>
    <xf numFmtId="0" fontId="35" fillId="0" borderId="41" xfId="0" applyFont="1" applyFill="1" applyBorder="1"/>
    <xf numFmtId="0" fontId="0" fillId="17" borderId="15" xfId="0" applyFont="1" applyFill="1" applyBorder="1"/>
    <xf numFmtId="168" fontId="41" fillId="17" borderId="25" xfId="0" applyNumberFormat="1" applyFont="1" applyFill="1" applyBorder="1"/>
    <xf numFmtId="168" fontId="0" fillId="17" borderId="1" xfId="0" applyNumberFormat="1" applyFont="1" applyFill="1" applyBorder="1"/>
    <xf numFmtId="0" fontId="35" fillId="17" borderId="41" xfId="0" applyFont="1" applyFill="1" applyBorder="1"/>
    <xf numFmtId="168" fontId="0" fillId="11" borderId="1" xfId="0" applyNumberFormat="1" applyFont="1" applyFill="1" applyBorder="1" applyAlignment="1">
      <alignment vertical="center"/>
    </xf>
    <xf numFmtId="167" fontId="35" fillId="11" borderId="41" xfId="4" applyNumberFormat="1" applyFont="1" applyFill="1" applyBorder="1" applyAlignment="1">
      <alignment vertical="center"/>
    </xf>
    <xf numFmtId="168" fontId="41" fillId="17" borderId="25" xfId="0" applyNumberFormat="1" applyFont="1" applyFill="1" applyBorder="1" applyAlignment="1">
      <alignment vertical="center"/>
    </xf>
    <xf numFmtId="0" fontId="0" fillId="17" borderId="11" xfId="0" applyFont="1" applyFill="1" applyBorder="1"/>
    <xf numFmtId="167" fontId="35" fillId="17" borderId="41" xfId="4" applyNumberFormat="1" applyFont="1" applyFill="1" applyBorder="1"/>
    <xf numFmtId="0" fontId="35" fillId="17" borderId="11" xfId="0" applyFont="1" applyFill="1" applyBorder="1"/>
    <xf numFmtId="168" fontId="43" fillId="17" borderId="25" xfId="0" applyNumberFormat="1" applyFont="1" applyFill="1" applyBorder="1"/>
    <xf numFmtId="0" fontId="0" fillId="12" borderId="11" xfId="0" applyFont="1" applyFill="1" applyBorder="1"/>
    <xf numFmtId="168" fontId="41" fillId="12" borderId="25" xfId="0" applyNumberFormat="1" applyFont="1" applyFill="1" applyBorder="1"/>
    <xf numFmtId="168" fontId="0" fillId="12" borderId="1" xfId="0" applyNumberFormat="1" applyFont="1" applyFill="1" applyBorder="1"/>
    <xf numFmtId="168" fontId="35" fillId="12" borderId="25" xfId="0" applyNumberFormat="1" applyFont="1" applyFill="1" applyBorder="1"/>
    <xf numFmtId="0" fontId="35" fillId="12" borderId="41" xfId="0" applyFont="1" applyFill="1" applyBorder="1"/>
    <xf numFmtId="168" fontId="0" fillId="5" borderId="1" xfId="0" applyNumberFormat="1" applyFont="1" applyFill="1" applyBorder="1" applyAlignment="1">
      <alignment vertical="center"/>
    </xf>
    <xf numFmtId="166" fontId="0" fillId="5" borderId="1" xfId="0" applyNumberFormat="1" applyFont="1" applyFill="1" applyBorder="1" applyAlignment="1">
      <alignment vertical="center"/>
    </xf>
    <xf numFmtId="167" fontId="35" fillId="5" borderId="41" xfId="4" applyNumberFormat="1" applyFont="1" applyFill="1" applyBorder="1" applyAlignment="1">
      <alignment vertical="center"/>
    </xf>
    <xf numFmtId="167" fontId="35" fillId="12" borderId="41" xfId="4" applyNumberFormat="1" applyFont="1" applyFill="1" applyBorder="1"/>
    <xf numFmtId="168" fontId="0" fillId="5" borderId="1" xfId="0" applyNumberFormat="1" applyFont="1" applyFill="1" applyBorder="1"/>
    <xf numFmtId="167" fontId="35" fillId="5" borderId="41" xfId="4" applyNumberFormat="1" applyFont="1" applyFill="1" applyBorder="1"/>
    <xf numFmtId="168" fontId="0" fillId="5" borderId="25" xfId="0" applyNumberFormat="1" applyFont="1" applyFill="1" applyBorder="1"/>
    <xf numFmtId="0" fontId="35" fillId="12" borderId="11" xfId="0" applyFont="1" applyFill="1" applyBorder="1"/>
    <xf numFmtId="0" fontId="35" fillId="0" borderId="41" xfId="0" applyFont="1" applyBorder="1"/>
    <xf numFmtId="0" fontId="0" fillId="13" borderId="1" xfId="0" applyFont="1" applyFill="1" applyBorder="1"/>
    <xf numFmtId="166" fontId="0" fillId="13" borderId="1" xfId="0" applyNumberFormat="1" applyFont="1" applyFill="1" applyBorder="1"/>
    <xf numFmtId="0" fontId="35" fillId="13" borderId="41" xfId="0" applyFont="1" applyFill="1" applyBorder="1"/>
    <xf numFmtId="0" fontId="0" fillId="2" borderId="11" xfId="0" applyFont="1" applyFill="1" applyBorder="1"/>
    <xf numFmtId="166" fontId="0" fillId="2" borderId="1" xfId="0" applyNumberFormat="1" applyFont="1" applyFill="1" applyBorder="1" applyAlignment="1">
      <alignment vertical="center"/>
    </xf>
    <xf numFmtId="167" fontId="35" fillId="2" borderId="41" xfId="4" applyNumberFormat="1" applyFont="1" applyFill="1" applyBorder="1"/>
    <xf numFmtId="0" fontId="0" fillId="2" borderId="11" xfId="0" applyFill="1" applyBorder="1"/>
    <xf numFmtId="166" fontId="0" fillId="2" borderId="1" xfId="0" applyNumberFormat="1" applyFont="1" applyFill="1" applyBorder="1"/>
    <xf numFmtId="0" fontId="35" fillId="13" borderId="11" xfId="0" applyFont="1" applyFill="1" applyBorder="1"/>
    <xf numFmtId="167" fontId="35" fillId="13" borderId="41" xfId="4" applyNumberFormat="1" applyFont="1" applyFill="1" applyBorder="1"/>
    <xf numFmtId="0" fontId="0" fillId="14" borderId="11" xfId="0" applyFont="1" applyFill="1" applyBorder="1"/>
    <xf numFmtId="168" fontId="0" fillId="14" borderId="32" xfId="0" applyNumberFormat="1" applyFont="1" applyFill="1" applyBorder="1"/>
    <xf numFmtId="168" fontId="0" fillId="14" borderId="1" xfId="0" applyNumberFormat="1" applyFont="1" applyFill="1" applyBorder="1"/>
    <xf numFmtId="168" fontId="0" fillId="14" borderId="25" xfId="0" applyNumberFormat="1" applyFont="1" applyFill="1" applyBorder="1"/>
    <xf numFmtId="0" fontId="35" fillId="14" borderId="41" xfId="0" applyFont="1" applyFill="1" applyBorder="1"/>
    <xf numFmtId="0" fontId="0" fillId="15" borderId="11" xfId="0" applyFont="1" applyFill="1" applyBorder="1"/>
    <xf numFmtId="166" fontId="0" fillId="15" borderId="1" xfId="0" applyNumberFormat="1" applyFont="1" applyFill="1" applyBorder="1"/>
    <xf numFmtId="166" fontId="0" fillId="15" borderId="25" xfId="0" applyNumberFormat="1" applyFont="1" applyFill="1" applyBorder="1"/>
    <xf numFmtId="167" fontId="35" fillId="15" borderId="41" xfId="4" applyNumberFormat="1" applyFont="1" applyFill="1" applyBorder="1"/>
    <xf numFmtId="0" fontId="35" fillId="15" borderId="41" xfId="0" applyFont="1" applyFill="1" applyBorder="1"/>
    <xf numFmtId="168" fontId="0" fillId="15" borderId="1" xfId="0" applyNumberFormat="1" applyFont="1" applyFill="1" applyBorder="1"/>
    <xf numFmtId="0" fontId="0" fillId="15" borderId="1" xfId="0" applyFont="1" applyFill="1" applyBorder="1" applyAlignment="1">
      <alignment wrapText="1"/>
    </xf>
    <xf numFmtId="166" fontId="0" fillId="15" borderId="0" xfId="0" applyNumberFormat="1" applyFont="1" applyFill="1" applyBorder="1"/>
    <xf numFmtId="168" fontId="0" fillId="15" borderId="25" xfId="0" applyNumberFormat="1" applyFont="1" applyFill="1" applyBorder="1"/>
    <xf numFmtId="0" fontId="0" fillId="15" borderId="10" xfId="0" applyFont="1" applyFill="1" applyBorder="1" applyAlignment="1">
      <alignment wrapText="1"/>
    </xf>
    <xf numFmtId="166" fontId="0" fillId="15" borderId="1" xfId="0" applyNumberFormat="1" applyFont="1" applyFill="1" applyBorder="1" applyAlignment="1">
      <alignment vertical="center"/>
    </xf>
    <xf numFmtId="166" fontId="0" fillId="15" borderId="25" xfId="0" applyNumberFormat="1" applyFont="1" applyFill="1" applyBorder="1" applyAlignment="1">
      <alignment vertical="center"/>
    </xf>
    <xf numFmtId="0" fontId="35" fillId="14" borderId="10" xfId="0" applyFont="1" applyFill="1" applyBorder="1" applyAlignment="1">
      <alignment horizontal="right" wrapText="1"/>
    </xf>
    <xf numFmtId="0" fontId="0" fillId="0" borderId="0" xfId="0" applyFont="1" applyFill="1" applyBorder="1"/>
    <xf numFmtId="0" fontId="35" fillId="0" borderId="0" xfId="0" applyFont="1" applyFill="1" applyBorder="1" applyAlignment="1">
      <alignment horizontal="right" wrapText="1"/>
    </xf>
    <xf numFmtId="168" fontId="41" fillId="0" borderId="0" xfId="0" applyNumberFormat="1" applyFont="1" applyFill="1" applyBorder="1"/>
    <xf numFmtId="166" fontId="41" fillId="0" borderId="0" xfId="0" applyNumberFormat="1" applyFont="1" applyFill="1" applyBorder="1"/>
    <xf numFmtId="0" fontId="35" fillId="0" borderId="0" xfId="0" applyFont="1" applyFill="1" applyBorder="1"/>
    <xf numFmtId="0" fontId="35" fillId="14" borderId="1" xfId="0" applyFont="1" applyFill="1" applyBorder="1" applyAlignment="1">
      <alignment wrapText="1"/>
    </xf>
    <xf numFmtId="166" fontId="0" fillId="14" borderId="1" xfId="0" applyNumberFormat="1" applyFont="1" applyFill="1" applyBorder="1"/>
    <xf numFmtId="0" fontId="0" fillId="19" borderId="0" xfId="0" applyFont="1" applyFill="1" applyAlignment="1">
      <alignment horizontal="justify"/>
    </xf>
    <xf numFmtId="0" fontId="0" fillId="15" borderId="1" xfId="0" applyFill="1" applyBorder="1" applyAlignment="1">
      <alignment wrapText="1"/>
    </xf>
    <xf numFmtId="0" fontId="35" fillId="14" borderId="1" xfId="0" applyFont="1" applyFill="1" applyBorder="1" applyAlignment="1">
      <alignment horizontal="right" wrapText="1"/>
    </xf>
    <xf numFmtId="0" fontId="0" fillId="14" borderId="69" xfId="0" applyFont="1" applyFill="1" applyBorder="1"/>
    <xf numFmtId="0" fontId="37" fillId="6" borderId="70" xfId="0" applyFont="1" applyFill="1" applyBorder="1" applyAlignment="1">
      <alignment vertical="center"/>
    </xf>
    <xf numFmtId="0" fontId="37" fillId="20" borderId="35" xfId="0" applyFont="1" applyFill="1" applyBorder="1" applyAlignment="1">
      <alignment horizontal="right" wrapText="1"/>
    </xf>
    <xf numFmtId="166" fontId="37" fillId="6" borderId="60" xfId="0" applyNumberFormat="1" applyFont="1" applyFill="1" applyBorder="1" applyAlignment="1">
      <alignment vertical="center"/>
    </xf>
    <xf numFmtId="166" fontId="37" fillId="6" borderId="71" xfId="0" applyNumberFormat="1" applyFont="1" applyFill="1" applyBorder="1" applyAlignment="1">
      <alignment vertical="center"/>
    </xf>
    <xf numFmtId="166" fontId="37" fillId="6" borderId="72" xfId="0" applyNumberFormat="1" applyFont="1" applyFill="1" applyBorder="1" applyAlignment="1">
      <alignment vertical="center"/>
    </xf>
    <xf numFmtId="9" fontId="42" fillId="6" borderId="73" xfId="4" applyFont="1" applyFill="1" applyBorder="1" applyAlignment="1">
      <alignment vertical="center"/>
    </xf>
    <xf numFmtId="0" fontId="37" fillId="6" borderId="74" xfId="0" applyFont="1" applyFill="1" applyBorder="1" applyAlignment="1">
      <alignment vertical="center"/>
    </xf>
    <xf numFmtId="0" fontId="37" fillId="20" borderId="2" xfId="0" applyFont="1" applyFill="1" applyBorder="1" applyAlignment="1">
      <alignment horizontal="right" wrapText="1"/>
    </xf>
    <xf numFmtId="0" fontId="37" fillId="6" borderId="75" xfId="0" applyFont="1" applyFill="1" applyBorder="1" applyAlignment="1">
      <alignment vertical="center"/>
    </xf>
    <xf numFmtId="168" fontId="0" fillId="0" borderId="0" xfId="0" applyNumberFormat="1" applyFont="1"/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/>
    </xf>
    <xf numFmtId="49" fontId="16" fillId="0" borderId="1" xfId="0" applyNumberFormat="1" applyFont="1" applyBorder="1"/>
    <xf numFmtId="168" fontId="5" fillId="0" borderId="1" xfId="0" applyNumberFormat="1" applyFont="1" applyBorder="1" applyAlignment="1"/>
    <xf numFmtId="168" fontId="5" fillId="0" borderId="0" xfId="0" applyNumberFormat="1" applyFont="1" applyBorder="1" applyAlignment="1">
      <alignment horizontal="left" vertical="center" wrapText="1" indent="1"/>
    </xf>
    <xf numFmtId="164" fontId="15" fillId="0" borderId="7" xfId="0" applyNumberFormat="1" applyFont="1" applyBorder="1" applyAlignment="1">
      <alignment vertical="center"/>
    </xf>
    <xf numFmtId="0" fontId="4" fillId="0" borderId="0" xfId="0" applyFont="1" applyAlignment="1">
      <alignment horizontal="right"/>
    </xf>
    <xf numFmtId="0" fontId="7" fillId="0" borderId="0" xfId="0" applyFont="1"/>
    <xf numFmtId="49" fontId="5" fillId="0" borderId="0" xfId="0" applyNumberFormat="1" applyFont="1"/>
    <xf numFmtId="0" fontId="5" fillId="0" borderId="0" xfId="0" applyFont="1" applyAlignment="1">
      <alignment horizontal="right"/>
    </xf>
    <xf numFmtId="164" fontId="5" fillId="0" borderId="0" xfId="0" applyNumberFormat="1" applyFont="1"/>
    <xf numFmtId="164" fontId="5" fillId="0" borderId="0" xfId="0" applyNumberFormat="1" applyFont="1" applyBorder="1"/>
    <xf numFmtId="164" fontId="5" fillId="0" borderId="12" xfId="0" applyNumberFormat="1" applyFont="1" applyBorder="1"/>
    <xf numFmtId="49" fontId="0" fillId="0" borderId="0" xfId="0" applyNumberFormat="1" applyFont="1"/>
    <xf numFmtId="0" fontId="0" fillId="0" borderId="0" xfId="0" applyFont="1" applyAlignment="1">
      <alignment horizontal="right"/>
    </xf>
    <xf numFmtId="164" fontId="6" fillId="0" borderId="0" xfId="0" applyNumberFormat="1" applyFont="1"/>
    <xf numFmtId="0" fontId="5" fillId="0" borderId="29" xfId="0" applyFont="1" applyBorder="1"/>
    <xf numFmtId="0" fontId="6" fillId="0" borderId="29" xfId="0" applyFont="1" applyBorder="1"/>
    <xf numFmtId="164" fontId="6" fillId="0" borderId="29" xfId="0" applyNumberFormat="1" applyFont="1" applyBorder="1"/>
    <xf numFmtId="0" fontId="12" fillId="0" borderId="1" xfId="0" applyFont="1" applyFill="1" applyBorder="1" applyAlignment="1">
      <alignment horizontal="left" vertical="center"/>
    </xf>
    <xf numFmtId="0" fontId="15" fillId="0" borderId="1" xfId="0" applyFont="1" applyFill="1" applyBorder="1" applyAlignment="1">
      <alignment horizontal="left" vertical="center"/>
    </xf>
    <xf numFmtId="0" fontId="22" fillId="0" borderId="1" xfId="0" applyFont="1" applyBorder="1" applyAlignment="1">
      <alignment horizontal="left" vertical="center" wrapText="1"/>
    </xf>
    <xf numFmtId="0" fontId="24" fillId="0" borderId="1" xfId="0" applyFont="1" applyBorder="1" applyAlignment="1">
      <alignment horizontal="left" vertical="center" wrapText="1"/>
    </xf>
    <xf numFmtId="0" fontId="15" fillId="0" borderId="1" xfId="0" applyFont="1" applyBorder="1"/>
    <xf numFmtId="0" fontId="15" fillId="0" borderId="1" xfId="0" applyFont="1" applyBorder="1" applyAlignment="1">
      <alignment wrapText="1"/>
    </xf>
    <xf numFmtId="0" fontId="35" fillId="0" borderId="0" xfId="0" applyFont="1"/>
    <xf numFmtId="0" fontId="5" fillId="0" borderId="0" xfId="0" applyFont="1" applyFill="1" applyAlignment="1">
      <alignment horizontal="right" vertical="center"/>
    </xf>
    <xf numFmtId="0" fontId="20" fillId="0" borderId="0" xfId="0" applyFont="1"/>
    <xf numFmtId="0" fontId="22" fillId="0" borderId="0" xfId="0" applyFont="1"/>
    <xf numFmtId="0" fontId="49" fillId="0" borderId="0" xfId="0" applyFont="1"/>
    <xf numFmtId="0" fontId="49" fillId="0" borderId="10" xfId="0" applyFont="1" applyBorder="1"/>
    <xf numFmtId="0" fontId="49" fillId="0" borderId="0" xfId="0" applyFont="1" applyBorder="1"/>
    <xf numFmtId="0" fontId="49" fillId="0" borderId="1" xfId="0" applyFont="1" applyBorder="1"/>
    <xf numFmtId="0" fontId="49" fillId="0" borderId="1" xfId="0" applyFont="1" applyBorder="1" applyAlignment="1">
      <alignment horizontal="center"/>
    </xf>
    <xf numFmtId="0" fontId="50" fillId="0" borderId="11" xfId="0" applyFont="1" applyBorder="1" applyAlignment="1">
      <alignment horizontal="center"/>
    </xf>
    <xf numFmtId="0" fontId="45" fillId="0" borderId="86" xfId="0" applyFont="1" applyBorder="1" applyAlignment="1">
      <alignment horizontal="center"/>
    </xf>
    <xf numFmtId="0" fontId="50" fillId="0" borderId="10" xfId="0" applyFont="1" applyBorder="1" applyAlignment="1">
      <alignment horizontal="center"/>
    </xf>
    <xf numFmtId="0" fontId="50" fillId="0" borderId="10" xfId="0" applyFont="1" applyBorder="1" applyAlignment="1">
      <alignment horizontal="left"/>
    </xf>
    <xf numFmtId="0" fontId="45" fillId="0" borderId="76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9" fillId="0" borderId="2" xfId="0" applyFont="1" applyBorder="1" applyAlignment="1">
      <alignment horizontal="center"/>
    </xf>
    <xf numFmtId="0" fontId="49" fillId="0" borderId="15" xfId="0" applyFont="1" applyBorder="1"/>
    <xf numFmtId="0" fontId="50" fillId="0" borderId="15" xfId="0" applyFont="1" applyBorder="1"/>
    <xf numFmtId="0" fontId="50" fillId="0" borderId="17" xfId="0" applyFont="1" applyBorder="1"/>
    <xf numFmtId="0" fontId="49" fillId="0" borderId="4" xfId="0" applyFont="1" applyBorder="1"/>
    <xf numFmtId="0" fontId="45" fillId="0" borderId="25" xfId="0" applyFont="1" applyBorder="1" applyAlignment="1"/>
    <xf numFmtId="0" fontId="45" fillId="0" borderId="10" xfId="0" applyFont="1" applyBorder="1"/>
    <xf numFmtId="0" fontId="0" fillId="0" borderId="0" xfId="0" applyFont="1" applyAlignment="1">
      <alignment horizontal="center"/>
    </xf>
    <xf numFmtId="0" fontId="44" fillId="0" borderId="11" xfId="0" applyFont="1" applyBorder="1" applyAlignment="1">
      <alignment horizontal="center"/>
    </xf>
    <xf numFmtId="0" fontId="45" fillId="0" borderId="69" xfId="0" applyFont="1" applyBorder="1" applyAlignment="1">
      <alignment horizontal="center"/>
    </xf>
    <xf numFmtId="0" fontId="45" fillId="0" borderId="1" xfId="0" applyFont="1" applyBorder="1" applyAlignment="1">
      <alignment horizontal="center"/>
    </xf>
    <xf numFmtId="0" fontId="44" fillId="0" borderId="10" xfId="0" applyFont="1" applyBorder="1" applyAlignment="1">
      <alignment horizontal="left"/>
    </xf>
    <xf numFmtId="0" fontId="45" fillId="0" borderId="1" xfId="0" applyFont="1" applyBorder="1"/>
    <xf numFmtId="0" fontId="45" fillId="0" borderId="0" xfId="0" applyFont="1" applyAlignment="1">
      <alignment horizontal="center"/>
    </xf>
    <xf numFmtId="0" fontId="44" fillId="0" borderId="10" xfId="0" applyFont="1" applyBorder="1" applyAlignment="1">
      <alignment horizontal="right"/>
    </xf>
    <xf numFmtId="0" fontId="45" fillId="0" borderId="16" xfId="0" applyFont="1" applyBorder="1"/>
    <xf numFmtId="0" fontId="45" fillId="0" borderId="16" xfId="0" applyFont="1" applyBorder="1" applyAlignment="1">
      <alignment horizontal="center"/>
    </xf>
    <xf numFmtId="0" fontId="45" fillId="0" borderId="0" xfId="0" applyFont="1"/>
    <xf numFmtId="0" fontId="44" fillId="0" borderId="25" xfId="0" applyFont="1" applyBorder="1" applyAlignment="1">
      <alignment horizontal="left"/>
    </xf>
    <xf numFmtId="0" fontId="45" fillId="0" borderId="26" xfId="0" applyFont="1" applyBorder="1" applyAlignment="1">
      <alignment horizontal="center"/>
    </xf>
    <xf numFmtId="0" fontId="45" fillId="0" borderId="26" xfId="0" applyFont="1" applyBorder="1"/>
    <xf numFmtId="0" fontId="45" fillId="0" borderId="87" xfId="0" applyFont="1" applyBorder="1"/>
    <xf numFmtId="0" fontId="45" fillId="0" borderId="25" xfId="0" applyFont="1" applyBorder="1" applyAlignment="1">
      <alignment horizontal="center"/>
    </xf>
    <xf numFmtId="0" fontId="49" fillId="0" borderId="69" xfId="0" applyFont="1" applyBorder="1"/>
    <xf numFmtId="0" fontId="49" fillId="0" borderId="86" xfId="0" applyFont="1" applyBorder="1"/>
    <xf numFmtId="0" fontId="49" fillId="0" borderId="76" xfId="0" applyFont="1" applyBorder="1"/>
    <xf numFmtId="0" fontId="53" fillId="0" borderId="0" xfId="2" applyFont="1" applyFill="1" applyAlignment="1">
      <alignment horizontal="center" vertical="center"/>
    </xf>
    <xf numFmtId="0" fontId="51" fillId="0" borderId="0" xfId="2" applyFill="1" applyAlignment="1">
      <alignment horizontal="center" vertical="center"/>
    </xf>
    <xf numFmtId="0" fontId="51" fillId="0" borderId="0" xfId="2"/>
    <xf numFmtId="0" fontId="51" fillId="0" borderId="88" xfId="2" applyFill="1" applyBorder="1" applyAlignment="1">
      <alignment horizontal="center" vertical="center"/>
    </xf>
    <xf numFmtId="0" fontId="54" fillId="0" borderId="89" xfId="2" applyFont="1" applyFill="1" applyBorder="1" applyAlignment="1">
      <alignment horizontal="center" vertical="center"/>
    </xf>
    <xf numFmtId="0" fontId="51" fillId="0" borderId="0" xfId="2" applyFont="1" applyFill="1" applyAlignment="1">
      <alignment horizontal="left" vertical="center"/>
    </xf>
    <xf numFmtId="3" fontId="51" fillId="0" borderId="0" xfId="2" applyNumberFormat="1" applyFill="1" applyBorder="1"/>
    <xf numFmtId="3" fontId="58" fillId="0" borderId="0" xfId="2" applyNumberFormat="1" applyFont="1" applyFill="1" applyBorder="1"/>
    <xf numFmtId="3" fontId="51" fillId="0" borderId="0" xfId="2" applyNumberFormat="1" applyFill="1"/>
    <xf numFmtId="3" fontId="59" fillId="0" borderId="0" xfId="2" applyNumberFormat="1" applyFont="1" applyFill="1"/>
    <xf numFmtId="3" fontId="52" fillId="0" borderId="0" xfId="2" applyNumberFormat="1" applyFont="1" applyFill="1" applyBorder="1"/>
    <xf numFmtId="0" fontId="58" fillId="0" borderId="90" xfId="2" applyFont="1" applyFill="1" applyBorder="1" applyAlignment="1">
      <alignment vertical="center"/>
    </xf>
    <xf numFmtId="3" fontId="40" fillId="0" borderId="90" xfId="2" applyNumberFormat="1" applyFont="1" applyFill="1" applyBorder="1"/>
    <xf numFmtId="0" fontId="51" fillId="0" borderId="89" xfId="2" applyFill="1" applyBorder="1" applyAlignment="1">
      <alignment horizontal="center" vertical="center"/>
    </xf>
    <xf numFmtId="3" fontId="54" fillId="0" borderId="0" xfId="2" applyNumberFormat="1" applyFont="1" applyFill="1"/>
    <xf numFmtId="0" fontId="51" fillId="0" borderId="0" xfId="2" applyFill="1"/>
    <xf numFmtId="0" fontId="60" fillId="0" borderId="0" xfId="2" applyFont="1" applyFill="1" applyBorder="1" applyAlignment="1">
      <alignment vertical="center"/>
    </xf>
    <xf numFmtId="0" fontId="61" fillId="0" borderId="0" xfId="2" applyFont="1" applyFill="1" applyAlignment="1">
      <alignment horizontal="left" vertical="center"/>
    </xf>
    <xf numFmtId="0" fontId="51" fillId="0" borderId="0" xfId="2" applyFont="1" applyFill="1" applyBorder="1" applyAlignment="1">
      <alignment vertical="center"/>
    </xf>
    <xf numFmtId="3" fontId="52" fillId="0" borderId="0" xfId="2" applyNumberFormat="1" applyFont="1" applyFill="1"/>
    <xf numFmtId="0" fontId="62" fillId="0" borderId="90" xfId="2" applyFont="1" applyFill="1" applyBorder="1" applyAlignment="1">
      <alignment vertical="center"/>
    </xf>
    <xf numFmtId="3" fontId="64" fillId="0" borderId="0" xfId="2" applyNumberFormat="1" applyFont="1" applyFill="1"/>
    <xf numFmtId="0" fontId="54" fillId="0" borderId="0" xfId="2" applyFont="1" applyFill="1" applyAlignment="1">
      <alignment horizontal="left" vertical="center"/>
    </xf>
    <xf numFmtId="0" fontId="51" fillId="0" borderId="0" xfId="2" applyFill="1" applyAlignment="1"/>
    <xf numFmtId="0" fontId="51" fillId="0" borderId="0" xfId="2" applyFont="1" applyFill="1" applyAlignment="1">
      <alignment vertical="center"/>
    </xf>
    <xf numFmtId="0" fontId="51" fillId="0" borderId="0" xfId="2" applyFill="1" applyBorder="1"/>
    <xf numFmtId="0" fontId="51" fillId="0" borderId="0" xfId="2" applyFill="1" applyBorder="1" applyAlignment="1">
      <alignment vertical="center"/>
    </xf>
    <xf numFmtId="0" fontId="62" fillId="0" borderId="0" xfId="2" applyFont="1" applyFill="1" applyBorder="1" applyAlignment="1">
      <alignment vertical="center"/>
    </xf>
    <xf numFmtId="3" fontId="62" fillId="0" borderId="0" xfId="2" applyNumberFormat="1" applyFont="1" applyFill="1" applyBorder="1"/>
    <xf numFmtId="0" fontId="51" fillId="0" borderId="0" xfId="2" applyBorder="1"/>
    <xf numFmtId="3" fontId="64" fillId="0" borderId="0" xfId="2" applyNumberFormat="1" applyFont="1" applyFill="1" applyBorder="1"/>
    <xf numFmtId="0" fontId="51" fillId="0" borderId="88" xfId="2" applyFill="1" applyBorder="1"/>
    <xf numFmtId="0" fontId="51" fillId="0" borderId="89" xfId="2" applyFill="1" applyBorder="1"/>
    <xf numFmtId="0" fontId="62" fillId="0" borderId="0" xfId="2" applyFont="1" applyFill="1"/>
    <xf numFmtId="3" fontId="62" fillId="0" borderId="0" xfId="2" applyNumberFormat="1" applyFont="1" applyFill="1"/>
    <xf numFmtId="0" fontId="46" fillId="0" borderId="0" xfId="2" applyFont="1" applyFill="1"/>
    <xf numFmtId="3" fontId="46" fillId="0" borderId="0" xfId="2" applyNumberFormat="1" applyFont="1" applyFill="1"/>
    <xf numFmtId="0" fontId="51" fillId="0" borderId="0" xfId="2" applyFill="1" applyAlignment="1">
      <alignment horizontal="left"/>
    </xf>
    <xf numFmtId="0" fontId="62" fillId="0" borderId="0" xfId="2" applyFont="1" applyFill="1" applyBorder="1"/>
    <xf numFmtId="0" fontId="62" fillId="0" borderId="0" xfId="2" applyFont="1" applyFill="1" applyBorder="1" applyAlignment="1">
      <alignment horizontal="center"/>
    </xf>
    <xf numFmtId="0" fontId="62" fillId="0" borderId="90" xfId="2" applyFont="1" applyFill="1" applyBorder="1"/>
    <xf numFmtId="3" fontId="62" fillId="0" borderId="90" xfId="2" applyNumberFormat="1" applyFont="1" applyFill="1" applyBorder="1"/>
    <xf numFmtId="0" fontId="65" fillId="0" borderId="0" xfId="2" applyFont="1" applyFill="1"/>
    <xf numFmtId="0" fontId="51" fillId="0" borderId="0" xfId="2" applyFont="1" applyFill="1"/>
    <xf numFmtId="0" fontId="66" fillId="0" borderId="0" xfId="2" applyFont="1" applyFill="1"/>
    <xf numFmtId="0" fontId="57" fillId="0" borderId="0" xfId="2" applyFont="1" applyFill="1" applyBorder="1" applyAlignment="1">
      <alignment vertical="center"/>
    </xf>
    <xf numFmtId="0" fontId="40" fillId="0" borderId="0" xfId="2" applyFont="1" applyFill="1" applyBorder="1" applyAlignment="1">
      <alignment horizontal="left"/>
    </xf>
    <xf numFmtId="0" fontId="51" fillId="0" borderId="0" xfId="2" applyFill="1" applyBorder="1" applyAlignment="1">
      <alignment horizontal="left"/>
    </xf>
    <xf numFmtId="3" fontId="40" fillId="0" borderId="0" xfId="2" applyNumberFormat="1" applyFont="1" applyFill="1" applyBorder="1"/>
    <xf numFmtId="0" fontId="51" fillId="16" borderId="0" xfId="2" applyFill="1"/>
    <xf numFmtId="3" fontId="51" fillId="16" borderId="0" xfId="2" applyNumberFormat="1" applyFill="1"/>
    <xf numFmtId="0" fontId="52" fillId="0" borderId="0" xfId="2" applyFont="1" applyFill="1" applyBorder="1" applyAlignment="1"/>
    <xf numFmtId="0" fontId="51" fillId="0" borderId="0" xfId="2" applyFont="1" applyBorder="1"/>
    <xf numFmtId="0" fontId="51" fillId="0" borderId="0" xfId="2" applyFont="1"/>
    <xf numFmtId="0" fontId="52" fillId="0" borderId="0" xfId="2" applyFont="1"/>
    <xf numFmtId="3" fontId="51" fillId="0" borderId="0" xfId="2" applyNumberFormat="1" applyFont="1" applyFill="1"/>
    <xf numFmtId="0" fontId="54" fillId="0" borderId="0" xfId="2" applyFont="1" applyFill="1" applyBorder="1"/>
    <xf numFmtId="0" fontId="62" fillId="0" borderId="0" xfId="2" applyFont="1" applyFill="1" applyBorder="1" applyAlignment="1">
      <alignment horizontal="left"/>
    </xf>
    <xf numFmtId="0" fontId="54" fillId="0" borderId="0" xfId="2" applyFont="1" applyFill="1"/>
    <xf numFmtId="0" fontId="40" fillId="0" borderId="0" xfId="2" applyFont="1" applyFill="1" applyAlignment="1">
      <alignment horizontal="left" vertical="center"/>
    </xf>
    <xf numFmtId="0" fontId="51" fillId="0" borderId="13" xfId="2" applyFill="1" applyBorder="1"/>
    <xf numFmtId="0" fontId="51" fillId="0" borderId="12" xfId="2" applyFill="1" applyBorder="1"/>
    <xf numFmtId="3" fontId="52" fillId="0" borderId="0" xfId="2" applyNumberFormat="1" applyFont="1"/>
    <xf numFmtId="0" fontId="71" fillId="0" borderId="0" xfId="2" applyFont="1" applyFill="1" applyBorder="1" applyAlignment="1">
      <alignment horizontal="left"/>
    </xf>
    <xf numFmtId="0" fontId="72" fillId="0" borderId="0" xfId="2" applyFont="1" applyFill="1" applyBorder="1" applyAlignment="1"/>
    <xf numFmtId="3" fontId="46" fillId="0" borderId="0" xfId="2" applyNumberFormat="1" applyFont="1" applyFill="1" applyBorder="1"/>
    <xf numFmtId="3" fontId="54" fillId="0" borderId="0" xfId="2" applyNumberFormat="1" applyFont="1" applyFill="1" applyBorder="1"/>
    <xf numFmtId="0" fontId="72" fillId="0" borderId="0" xfId="2" applyFont="1"/>
    <xf numFmtId="0" fontId="62" fillId="0" borderId="0" xfId="2" applyFont="1" applyFill="1" applyAlignment="1"/>
    <xf numFmtId="0" fontId="69" fillId="0" borderId="0" xfId="2" applyFont="1" applyFill="1" applyBorder="1" applyAlignment="1"/>
    <xf numFmtId="0" fontId="52" fillId="0" borderId="0" xfId="2" applyFont="1" applyFill="1" applyBorder="1"/>
    <xf numFmtId="0" fontId="69" fillId="0" borderId="0" xfId="2" applyFont="1" applyFill="1" applyBorder="1" applyAlignment="1">
      <alignment horizontal="left"/>
    </xf>
    <xf numFmtId="0" fontId="55" fillId="0" borderId="0" xfId="2" applyFont="1" applyFill="1" applyAlignment="1"/>
    <xf numFmtId="0" fontId="58" fillId="0" borderId="0" xfId="2" applyFont="1" applyFill="1" applyBorder="1" applyAlignment="1">
      <alignment vertical="center"/>
    </xf>
    <xf numFmtId="0" fontId="51" fillId="16" borderId="0" xfId="2" applyFill="1" applyBorder="1"/>
    <xf numFmtId="0" fontId="51" fillId="16" borderId="0" xfId="2" applyFont="1" applyFill="1" applyBorder="1" applyAlignment="1">
      <alignment horizontal="left"/>
    </xf>
    <xf numFmtId="0" fontId="52" fillId="16" borderId="0" xfId="2" applyFont="1" applyFill="1" applyBorder="1"/>
    <xf numFmtId="3" fontId="52" fillId="16" borderId="0" xfId="2" applyNumberFormat="1" applyFont="1" applyFill="1" applyBorder="1"/>
    <xf numFmtId="3" fontId="51" fillId="16" borderId="0" xfId="2" applyNumberFormat="1" applyFill="1" applyBorder="1"/>
    <xf numFmtId="0" fontId="52" fillId="16" borderId="0" xfId="2" applyFont="1" applyFill="1" applyBorder="1" applyAlignment="1">
      <alignment horizontal="left"/>
    </xf>
    <xf numFmtId="0" fontId="70" fillId="0" borderId="0" xfId="2" applyFont="1" applyFill="1" applyBorder="1" applyAlignment="1">
      <alignment horizontal="center"/>
    </xf>
    <xf numFmtId="0" fontId="51" fillId="16" borderId="0" xfId="2" applyFill="1" applyBorder="1" applyAlignment="1">
      <alignment horizontal="left"/>
    </xf>
    <xf numFmtId="0" fontId="51" fillId="16" borderId="0" xfId="2" applyFont="1" applyFill="1" applyBorder="1" applyAlignment="1">
      <alignment horizontal="center"/>
    </xf>
    <xf numFmtId="0" fontId="52" fillId="0" borderId="0" xfId="2" applyFont="1" applyBorder="1"/>
    <xf numFmtId="0" fontId="40" fillId="0" borderId="0" xfId="2" applyFont="1" applyFill="1" applyBorder="1" applyAlignment="1">
      <alignment horizontal="center"/>
    </xf>
    <xf numFmtId="0" fontId="70" fillId="0" borderId="0" xfId="2" applyFont="1" applyFill="1" applyBorder="1" applyAlignment="1"/>
    <xf numFmtId="0" fontId="51" fillId="0" borderId="0" xfId="2" applyFill="1" applyBorder="1" applyAlignment="1"/>
    <xf numFmtId="0" fontId="71" fillId="0" borderId="0" xfId="2" applyFont="1" applyBorder="1" applyAlignment="1">
      <alignment horizontal="right"/>
    </xf>
    <xf numFmtId="0" fontId="51" fillId="16" borderId="0" xfId="2" applyFont="1" applyFill="1" applyBorder="1"/>
    <xf numFmtId="0" fontId="51" fillId="16" borderId="0" xfId="2" applyFill="1" applyBorder="1" applyAlignment="1">
      <alignment horizontal="center"/>
    </xf>
    <xf numFmtId="0" fontId="54" fillId="16" borderId="0" xfId="2" applyFont="1" applyFill="1" applyBorder="1"/>
    <xf numFmtId="3" fontId="46" fillId="16" borderId="0" xfId="2" applyNumberFormat="1" applyFont="1" applyFill="1" applyBorder="1"/>
    <xf numFmtId="0" fontId="62" fillId="0" borderId="64" xfId="2" applyFont="1" applyFill="1" applyBorder="1"/>
    <xf numFmtId="3" fontId="62" fillId="0" borderId="64" xfId="2" applyNumberFormat="1" applyFont="1" applyFill="1" applyBorder="1"/>
    <xf numFmtId="0" fontId="51" fillId="0" borderId="0" xfId="2" applyBorder="1" applyAlignment="1">
      <alignment horizontal="left"/>
    </xf>
    <xf numFmtId="0" fontId="51" fillId="0" borderId="0" xfId="2" applyFill="1" applyBorder="1" applyAlignment="1">
      <alignment horizontal="center"/>
    </xf>
    <xf numFmtId="0" fontId="71" fillId="0" borderId="0" xfId="2" applyFont="1" applyFill="1" applyBorder="1" applyAlignment="1">
      <alignment horizontal="right" shrinkToFit="1"/>
    </xf>
    <xf numFmtId="0" fontId="55" fillId="0" borderId="0" xfId="2" applyFont="1" applyFill="1" applyBorder="1" applyAlignment="1"/>
    <xf numFmtId="0" fontId="55" fillId="0" borderId="91" xfId="2" applyFont="1" applyFill="1" applyBorder="1" applyAlignment="1"/>
    <xf numFmtId="0" fontId="55" fillId="0" borderId="92" xfId="2" applyFont="1" applyFill="1" applyBorder="1" applyAlignment="1"/>
    <xf numFmtId="0" fontId="55" fillId="0" borderId="93" xfId="2" applyFont="1" applyFill="1" applyBorder="1" applyAlignment="1"/>
    <xf numFmtId="0" fontId="51" fillId="0" borderId="94" xfId="2" applyBorder="1"/>
    <xf numFmtId="0" fontId="62" fillId="0" borderId="0" xfId="2" applyFont="1" applyFill="1" applyBorder="1" applyAlignment="1">
      <alignment horizontal="left" vertical="center" shrinkToFit="1"/>
    </xf>
    <xf numFmtId="0" fontId="69" fillId="0" borderId="0" xfId="2" applyFont="1" applyFill="1" applyBorder="1"/>
    <xf numFmtId="3" fontId="69" fillId="0" borderId="0" xfId="2" applyNumberFormat="1" applyFont="1" applyFill="1" applyBorder="1"/>
    <xf numFmtId="3" fontId="74" fillId="0" borderId="0" xfId="2" applyNumberFormat="1" applyFont="1" applyFill="1" applyBorder="1"/>
    <xf numFmtId="0" fontId="15" fillId="0" borderId="49" xfId="0" applyFont="1" applyBorder="1" applyAlignment="1">
      <alignment horizontal="left"/>
    </xf>
    <xf numFmtId="0" fontId="12" fillId="0" borderId="0" xfId="3" applyFont="1" applyAlignment="1">
      <alignment vertical="center"/>
    </xf>
    <xf numFmtId="168" fontId="45" fillId="0" borderId="0" xfId="0" applyNumberFormat="1" applyFont="1" applyBorder="1" applyAlignment="1">
      <alignment vertical="center" wrapText="1"/>
    </xf>
    <xf numFmtId="0" fontId="12" fillId="0" borderId="0" xfId="3" applyFont="1" applyBorder="1" applyAlignment="1">
      <alignment vertical="center"/>
    </xf>
    <xf numFmtId="10" fontId="20" fillId="0" borderId="0" xfId="0" applyNumberFormat="1" applyFont="1"/>
    <xf numFmtId="166" fontId="45" fillId="0" borderId="0" xfId="3" applyNumberFormat="1" applyFont="1" applyBorder="1" applyAlignment="1">
      <alignment horizontal="right" vertical="center"/>
    </xf>
    <xf numFmtId="0" fontId="45" fillId="0" borderId="0" xfId="3" applyFont="1" applyAlignment="1">
      <alignment horizontal="center" vertical="center"/>
    </xf>
    <xf numFmtId="0" fontId="45" fillId="0" borderId="0" xfId="3" applyFont="1" applyAlignment="1">
      <alignment vertical="center"/>
    </xf>
    <xf numFmtId="3" fontId="45" fillId="0" borderId="0" xfId="3" applyNumberFormat="1" applyFont="1" applyAlignment="1">
      <alignment vertical="center"/>
    </xf>
    <xf numFmtId="0" fontId="76" fillId="0" borderId="0" xfId="3" applyFont="1" applyAlignment="1">
      <alignment vertical="center"/>
    </xf>
    <xf numFmtId="0" fontId="77" fillId="0" borderId="0" xfId="3" applyFont="1" applyAlignment="1">
      <alignment vertical="center"/>
    </xf>
    <xf numFmtId="166" fontId="45" fillId="0" borderId="0" xfId="3" applyNumberFormat="1" applyFont="1" applyAlignment="1">
      <alignment vertical="center"/>
    </xf>
    <xf numFmtId="0" fontId="45" fillId="0" borderId="0" xfId="3" applyFont="1" applyAlignment="1">
      <alignment horizontal="right" vertical="center"/>
    </xf>
    <xf numFmtId="49" fontId="45" fillId="0" borderId="0" xfId="3" applyNumberFormat="1" applyFont="1" applyAlignment="1">
      <alignment vertical="center"/>
    </xf>
    <xf numFmtId="0" fontId="44" fillId="0" borderId="0" xfId="3" applyFont="1" applyBorder="1" applyAlignment="1">
      <alignment horizontal="right" vertical="center"/>
    </xf>
    <xf numFmtId="166" fontId="44" fillId="0" borderId="0" xfId="3" applyNumberFormat="1" applyFont="1" applyBorder="1" applyAlignment="1">
      <alignment vertical="center"/>
    </xf>
    <xf numFmtId="0" fontId="45" fillId="0" borderId="0" xfId="3" applyFont="1" applyBorder="1" applyAlignment="1">
      <alignment vertical="center"/>
    </xf>
    <xf numFmtId="0" fontId="44" fillId="0" borderId="0" xfId="3" applyFont="1" applyBorder="1" applyAlignment="1">
      <alignment vertical="center"/>
    </xf>
    <xf numFmtId="0" fontId="44" fillId="0" borderId="0" xfId="3" applyFont="1" applyAlignment="1">
      <alignment horizontal="right" vertical="center"/>
    </xf>
    <xf numFmtId="0" fontId="78" fillId="0" borderId="0" xfId="0" applyFont="1"/>
    <xf numFmtId="166" fontId="15" fillId="0" borderId="82" xfId="0" applyNumberFormat="1" applyFont="1" applyBorder="1" applyAlignment="1"/>
    <xf numFmtId="0" fontId="12" fillId="0" borderId="95" xfId="0" applyFont="1" applyBorder="1" applyAlignment="1">
      <alignment vertical="center"/>
    </xf>
    <xf numFmtId="0" fontId="12" fillId="0" borderId="78" xfId="0" applyFont="1" applyBorder="1" applyAlignment="1"/>
    <xf numFmtId="0" fontId="12" fillId="0" borderId="7" xfId="0" applyFont="1" applyBorder="1" applyAlignment="1">
      <alignment vertical="center"/>
    </xf>
    <xf numFmtId="0" fontId="12" fillId="0" borderId="18" xfId="0" applyFont="1" applyBorder="1" applyAlignment="1"/>
    <xf numFmtId="166" fontId="12" fillId="0" borderId="80" xfId="0" applyNumberFormat="1" applyFont="1" applyBorder="1" applyAlignment="1"/>
    <xf numFmtId="166" fontId="15" fillId="0" borderId="46" xfId="0" applyNumberFormat="1" applyFont="1" applyBorder="1" applyAlignment="1"/>
    <xf numFmtId="166" fontId="15" fillId="0" borderId="96" xfId="0" applyNumberFormat="1" applyFont="1" applyBorder="1" applyAlignment="1"/>
    <xf numFmtId="0" fontId="12" fillId="0" borderId="76" xfId="0" applyFont="1" applyBorder="1" applyAlignment="1">
      <alignment horizontal="center" vertical="center"/>
    </xf>
    <xf numFmtId="0" fontId="12" fillId="0" borderId="2" xfId="0" applyFont="1" applyBorder="1" applyAlignment="1">
      <alignment vertical="center"/>
    </xf>
    <xf numFmtId="0" fontId="12" fillId="0" borderId="15" xfId="0" applyFont="1" applyBorder="1"/>
    <xf numFmtId="0" fontId="12" fillId="0" borderId="97" xfId="0" applyFont="1" applyBorder="1"/>
    <xf numFmtId="0" fontId="15" fillId="0" borderId="17" xfId="0" applyFont="1" applyBorder="1" applyAlignment="1">
      <alignment horizontal="left" vertical="center"/>
    </xf>
    <xf numFmtId="0" fontId="15" fillId="0" borderId="78" xfId="0" applyFont="1" applyBorder="1" applyAlignment="1">
      <alignment horizontal="left" vertical="center"/>
    </xf>
    <xf numFmtId="166" fontId="12" fillId="0" borderId="25" xfId="0" applyNumberFormat="1" applyFont="1" applyBorder="1" applyAlignment="1">
      <alignment wrapText="1"/>
    </xf>
    <xf numFmtId="166" fontId="12" fillId="0" borderId="27" xfId="0" applyNumberFormat="1" applyFont="1" applyBorder="1" applyAlignment="1" applyProtection="1">
      <alignment horizontal="center" wrapText="1"/>
      <protection locked="0"/>
    </xf>
    <xf numFmtId="166" fontId="12" fillId="0" borderId="96" xfId="0" applyNumberFormat="1" applyFont="1" applyBorder="1" applyAlignment="1" applyProtection="1">
      <alignment horizontal="center" wrapText="1"/>
      <protection locked="0"/>
    </xf>
    <xf numFmtId="166" fontId="15" fillId="0" borderId="46" xfId="0" applyNumberFormat="1" applyFont="1" applyBorder="1" applyAlignment="1">
      <alignment wrapText="1"/>
    </xf>
    <xf numFmtId="166" fontId="15" fillId="0" borderId="65" xfId="0" applyNumberFormat="1" applyFont="1" applyBorder="1" applyAlignment="1">
      <alignment wrapText="1"/>
    </xf>
    <xf numFmtId="166" fontId="16" fillId="0" borderId="50" xfId="0" applyNumberFormat="1" applyFont="1" applyBorder="1" applyAlignment="1">
      <alignment wrapText="1"/>
    </xf>
    <xf numFmtId="166" fontId="12" fillId="0" borderId="38" xfId="0" applyNumberFormat="1" applyFont="1" applyBorder="1" applyAlignment="1">
      <alignment wrapText="1"/>
    </xf>
    <xf numFmtId="166" fontId="21" fillId="0" borderId="46" xfId="0" applyNumberFormat="1" applyFont="1" applyBorder="1" applyAlignment="1">
      <alignment vertical="center"/>
    </xf>
    <xf numFmtId="0" fontId="12" fillId="0" borderId="67" xfId="0" applyFont="1" applyBorder="1"/>
    <xf numFmtId="0" fontId="12" fillId="0" borderId="20" xfId="0" applyFont="1" applyBorder="1" applyAlignment="1">
      <alignment horizontal="center" vertical="center"/>
    </xf>
    <xf numFmtId="166" fontId="12" fillId="0" borderId="19" xfId="0" applyNumberFormat="1" applyFont="1" applyBorder="1" applyAlignment="1"/>
    <xf numFmtId="166" fontId="15" fillId="0" borderId="75" xfId="0" applyNumberFormat="1" applyFont="1" applyBorder="1"/>
    <xf numFmtId="166" fontId="20" fillId="0" borderId="0" xfId="0" applyNumberFormat="1" applyFont="1"/>
    <xf numFmtId="0" fontId="20" fillId="0" borderId="37" xfId="0" applyFont="1" applyBorder="1"/>
    <xf numFmtId="0" fontId="20" fillId="0" borderId="1" xfId="0" applyFont="1" applyBorder="1"/>
    <xf numFmtId="0" fontId="20" fillId="0" borderId="1" xfId="0" applyFont="1" applyBorder="1" applyAlignment="1">
      <alignment horizontal="center"/>
    </xf>
    <xf numFmtId="0" fontId="20" fillId="0" borderId="49" xfId="0" applyFont="1" applyBorder="1"/>
    <xf numFmtId="10" fontId="12" fillId="0" borderId="1" xfId="0" applyNumberFormat="1" applyFont="1" applyBorder="1"/>
    <xf numFmtId="3" fontId="15" fillId="0" borderId="49" xfId="0" applyNumberFormat="1" applyFont="1" applyBorder="1"/>
    <xf numFmtId="10" fontId="15" fillId="0" borderId="49" xfId="0" applyNumberFormat="1" applyFont="1" applyBorder="1"/>
    <xf numFmtId="0" fontId="12" fillId="0" borderId="99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0" xfId="3" applyFont="1"/>
    <xf numFmtId="10" fontId="12" fillId="0" borderId="0" xfId="3" applyNumberFormat="1" applyFont="1" applyBorder="1"/>
    <xf numFmtId="0" fontId="18" fillId="0" borderId="0" xfId="3" applyFont="1" applyAlignment="1">
      <alignment horizontal="center"/>
    </xf>
    <xf numFmtId="10" fontId="18" fillId="0" borderId="0" xfId="3" applyNumberFormat="1" applyFont="1" applyAlignment="1">
      <alignment horizontal="center"/>
    </xf>
    <xf numFmtId="0" fontId="12" fillId="0" borderId="0" xfId="3" applyFont="1" applyAlignment="1">
      <alignment horizontal="center"/>
    </xf>
    <xf numFmtId="0" fontId="12" fillId="0" borderId="0" xfId="3" applyFont="1" applyAlignment="1">
      <alignment horizontal="right"/>
    </xf>
    <xf numFmtId="0" fontId="23" fillId="0" borderId="0" xfId="3" applyFont="1" applyAlignment="1">
      <alignment horizontal="left"/>
    </xf>
    <xf numFmtId="0" fontId="15" fillId="0" borderId="12" xfId="3" applyFont="1" applyBorder="1" applyAlignment="1">
      <alignment horizontal="center" vertical="center" wrapText="1"/>
    </xf>
    <xf numFmtId="10" fontId="15" fillId="0" borderId="12" xfId="3" applyNumberFormat="1" applyFont="1" applyBorder="1" applyAlignment="1">
      <alignment horizontal="center" vertical="center" wrapText="1"/>
    </xf>
    <xf numFmtId="0" fontId="12" fillId="0" borderId="0" xfId="3" applyFont="1" applyBorder="1"/>
    <xf numFmtId="3" fontId="12" fillId="0" borderId="0" xfId="3" applyNumberFormat="1" applyFont="1" applyBorder="1"/>
    <xf numFmtId="49" fontId="12" fillId="0" borderId="0" xfId="3" applyNumberFormat="1" applyFont="1" applyBorder="1"/>
    <xf numFmtId="3" fontId="12" fillId="0" borderId="0" xfId="3" applyNumberFormat="1" applyFont="1" applyBorder="1" applyAlignment="1">
      <alignment horizontal="right"/>
    </xf>
    <xf numFmtId="0" fontId="45" fillId="0" borderId="0" xfId="3" applyFont="1" applyBorder="1"/>
    <xf numFmtId="3" fontId="15" fillId="0" borderId="0" xfId="3" applyNumberFormat="1" applyFont="1" applyBorder="1"/>
    <xf numFmtId="10" fontId="15" fillId="0" borderId="0" xfId="3" applyNumberFormat="1" applyFont="1" applyBorder="1"/>
    <xf numFmtId="3" fontId="12" fillId="0" borderId="0" xfId="3" applyNumberFormat="1" applyFont="1" applyBorder="1" applyAlignment="1"/>
    <xf numFmtId="3" fontId="15" fillId="0" borderId="0" xfId="3" applyNumberFormat="1" applyFont="1" applyBorder="1" applyAlignment="1"/>
    <xf numFmtId="0" fontId="15" fillId="0" borderId="0" xfId="3" applyFont="1" applyBorder="1" applyAlignment="1">
      <alignment horizontal="right"/>
    </xf>
    <xf numFmtId="3" fontId="15" fillId="0" borderId="12" xfId="3" applyNumberFormat="1" applyFont="1" applyBorder="1" applyAlignment="1"/>
    <xf numFmtId="10" fontId="15" fillId="0" borderId="12" xfId="3" applyNumberFormat="1" applyFont="1" applyBorder="1"/>
    <xf numFmtId="3" fontId="12" fillId="0" borderId="0" xfId="3" applyNumberFormat="1" applyFont="1" applyBorder="1" applyAlignment="1">
      <alignment horizontal="center"/>
    </xf>
    <xf numFmtId="0" fontId="21" fillId="0" borderId="43" xfId="3" applyFont="1" applyBorder="1"/>
    <xf numFmtId="0" fontId="21" fillId="0" borderId="43" xfId="3" applyFont="1" applyBorder="1" applyAlignment="1">
      <alignment horizontal="center"/>
    </xf>
    <xf numFmtId="3" fontId="21" fillId="0" borderId="43" xfId="3" applyNumberFormat="1" applyFont="1" applyBorder="1"/>
    <xf numFmtId="10" fontId="15" fillId="0" borderId="43" xfId="3" applyNumberFormat="1" applyFont="1" applyBorder="1"/>
    <xf numFmtId="0" fontId="15" fillId="0" borderId="12" xfId="0" applyFont="1" applyBorder="1" applyAlignment="1">
      <alignment horizontal="center" wrapText="1"/>
    </xf>
    <xf numFmtId="10" fontId="12" fillId="0" borderId="0" xfId="4" applyNumberFormat="1" applyFont="1"/>
    <xf numFmtId="10" fontId="12" fillId="0" borderId="12" xfId="4" applyNumberFormat="1" applyFont="1" applyBorder="1"/>
    <xf numFmtId="10" fontId="23" fillId="0" borderId="0" xfId="4" applyNumberFormat="1" applyFont="1"/>
    <xf numFmtId="10" fontId="28" fillId="0" borderId="0" xfId="4" applyNumberFormat="1" applyFont="1"/>
    <xf numFmtId="10" fontId="15" fillId="0" borderId="4" xfId="4" applyNumberFormat="1" applyFont="1" applyBorder="1"/>
    <xf numFmtId="10" fontId="15" fillId="0" borderId="0" xfId="4" applyNumberFormat="1" applyFont="1" applyBorder="1"/>
    <xf numFmtId="10" fontId="15" fillId="0" borderId="0" xfId="4" applyNumberFormat="1" applyFont="1"/>
    <xf numFmtId="10" fontId="12" fillId="0" borderId="0" xfId="4" applyNumberFormat="1" applyFont="1" applyBorder="1"/>
    <xf numFmtId="10" fontId="12" fillId="0" borderId="4" xfId="0" applyNumberFormat="1" applyFont="1" applyBorder="1" applyAlignment="1">
      <alignment horizontal="center" vertical="center" wrapText="1"/>
    </xf>
    <xf numFmtId="10" fontId="12" fillId="0" borderId="0" xfId="0" applyNumberFormat="1" applyFont="1"/>
    <xf numFmtId="10" fontId="12" fillId="0" borderId="12" xfId="0" applyNumberFormat="1" applyFont="1" applyBorder="1"/>
    <xf numFmtId="10" fontId="12" fillId="0" borderId="0" xfId="0" applyNumberFormat="1" applyFont="1" applyBorder="1"/>
    <xf numFmtId="10" fontId="15" fillId="0" borderId="64" xfId="0" applyNumberFormat="1" applyFont="1" applyBorder="1"/>
    <xf numFmtId="10" fontId="15" fillId="0" borderId="13" xfId="0" applyNumberFormat="1" applyFont="1" applyBorder="1"/>
    <xf numFmtId="10" fontId="15" fillId="0" borderId="4" xfId="0" applyNumberFormat="1" applyFont="1" applyBorder="1"/>
    <xf numFmtId="10" fontId="15" fillId="0" borderId="64" xfId="4" applyNumberFormat="1" applyFont="1" applyBorder="1"/>
    <xf numFmtId="10" fontId="15" fillId="0" borderId="13" xfId="4" applyNumberFormat="1" applyFont="1" applyBorder="1"/>
    <xf numFmtId="10" fontId="15" fillId="0" borderId="4" xfId="4" applyNumberFormat="1" applyFont="1" applyFill="1" applyBorder="1"/>
    <xf numFmtId="10" fontId="15" fillId="0" borderId="4" xfId="0" applyNumberFormat="1" applyFont="1" applyFill="1" applyBorder="1"/>
    <xf numFmtId="10" fontId="15" fillId="0" borderId="0" xfId="0" applyNumberFormat="1" applyFont="1" applyFill="1" applyBorder="1"/>
    <xf numFmtId="0" fontId="12" fillId="0" borderId="4" xfId="0" applyFont="1" applyBorder="1" applyAlignment="1">
      <alignment horizontal="center" vertical="center"/>
    </xf>
    <xf numFmtId="10" fontId="31" fillId="0" borderId="0" xfId="0" applyNumberFormat="1" applyFont="1" applyFill="1" applyBorder="1"/>
    <xf numFmtId="168" fontId="0" fillId="18" borderId="1" xfId="0" applyNumberFormat="1" applyFont="1" applyFill="1" applyBorder="1"/>
    <xf numFmtId="167" fontId="35" fillId="18" borderId="41" xfId="4" applyNumberFormat="1" applyFont="1" applyFill="1" applyBorder="1"/>
    <xf numFmtId="168" fontId="15" fillId="0" borderId="45" xfId="0" applyNumberFormat="1" applyFont="1" applyFill="1" applyBorder="1" applyAlignment="1">
      <alignment horizontal="center" vertical="center" wrapText="1"/>
    </xf>
    <xf numFmtId="168" fontId="15" fillId="0" borderId="100" xfId="0" applyNumberFormat="1" applyFont="1" applyFill="1" applyBorder="1" applyAlignment="1">
      <alignment horizontal="center" vertical="center" wrapText="1"/>
    </xf>
    <xf numFmtId="168" fontId="15" fillId="21" borderId="45" xfId="0" applyNumberFormat="1" applyFont="1" applyFill="1" applyBorder="1" applyAlignment="1">
      <alignment horizontal="center" vertical="center" wrapText="1"/>
    </xf>
    <xf numFmtId="168" fontId="12" fillId="0" borderId="0" xfId="0" applyNumberFormat="1" applyFont="1" applyFill="1" applyAlignment="1">
      <alignment vertical="center"/>
    </xf>
    <xf numFmtId="168" fontId="23" fillId="0" borderId="0" xfId="0" applyNumberFormat="1" applyFont="1" applyFill="1" applyAlignment="1">
      <alignment vertical="center"/>
    </xf>
    <xf numFmtId="168" fontId="12" fillId="0" borderId="0" xfId="0" applyNumberFormat="1" applyFont="1" applyFill="1"/>
    <xf numFmtId="168" fontId="12" fillId="0" borderId="0" xfId="0" applyNumberFormat="1" applyFont="1" applyFill="1" applyAlignment="1">
      <alignment horizontal="right"/>
    </xf>
    <xf numFmtId="0" fontId="20" fillId="0" borderId="45" xfId="0" applyFont="1" applyBorder="1"/>
    <xf numFmtId="0" fontId="12" fillId="0" borderId="45" xfId="0" applyFont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/>
    </xf>
    <xf numFmtId="166" fontId="12" fillId="0" borderId="37" xfId="0" applyNumberFormat="1" applyFont="1" applyFill="1" applyBorder="1" applyAlignment="1">
      <alignment horizontal="center" vertical="center"/>
    </xf>
    <xf numFmtId="166" fontId="12" fillId="21" borderId="37" xfId="0" applyNumberFormat="1" applyFont="1" applyFill="1" applyBorder="1" applyAlignment="1">
      <alignment horizontal="center" vertical="center"/>
    </xf>
    <xf numFmtId="0" fontId="22" fillId="0" borderId="1" xfId="0" applyFont="1" applyBorder="1" applyAlignment="1">
      <alignment horizontal="center"/>
    </xf>
    <xf numFmtId="166" fontId="12" fillId="21" borderId="1" xfId="0" applyNumberFormat="1" applyFont="1" applyFill="1" applyBorder="1" applyAlignment="1">
      <alignment horizontal="center" vertical="center"/>
    </xf>
    <xf numFmtId="0" fontId="24" fillId="0" borderId="1" xfId="0" applyFont="1" applyBorder="1" applyAlignment="1">
      <alignment horizontal="center"/>
    </xf>
    <xf numFmtId="0" fontId="24" fillId="0" borderId="1" xfId="0" applyFont="1" applyFill="1" applyBorder="1" applyAlignment="1">
      <alignment horizontal="center"/>
    </xf>
    <xf numFmtId="166" fontId="15" fillId="0" borderId="1" xfId="0" applyNumberFormat="1" applyFont="1" applyFill="1" applyBorder="1" applyAlignment="1">
      <alignment horizontal="center" vertical="center"/>
    </xf>
    <xf numFmtId="166" fontId="15" fillId="21" borderId="1" xfId="0" applyNumberFormat="1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left"/>
    </xf>
    <xf numFmtId="0" fontId="24" fillId="0" borderId="3" xfId="0" applyFont="1" applyBorder="1" applyAlignment="1">
      <alignment horizontal="center"/>
    </xf>
    <xf numFmtId="0" fontId="24" fillId="0" borderId="3" xfId="0" applyFont="1" applyBorder="1" applyAlignment="1">
      <alignment horizontal="left"/>
    </xf>
    <xf numFmtId="166" fontId="15" fillId="0" borderId="3" xfId="0" applyNumberFormat="1" applyFont="1" applyFill="1" applyBorder="1" applyAlignment="1">
      <alignment horizontal="center" vertical="center"/>
    </xf>
    <xf numFmtId="166" fontId="15" fillId="21" borderId="3" xfId="0" applyNumberFormat="1" applyFont="1" applyFill="1" applyBorder="1" applyAlignment="1">
      <alignment horizontal="center" vertical="center"/>
    </xf>
    <xf numFmtId="0" fontId="44" fillId="0" borderId="76" xfId="0" applyFont="1" applyBorder="1" applyAlignment="1">
      <alignment horizontal="center"/>
    </xf>
    <xf numFmtId="0" fontId="44" fillId="0" borderId="12" xfId="0" applyFont="1" applyBorder="1" applyAlignment="1"/>
    <xf numFmtId="0" fontId="45" fillId="0" borderId="12" xfId="0" applyFont="1" applyBorder="1"/>
    <xf numFmtId="0" fontId="50" fillId="0" borderId="76" xfId="0" applyFont="1" applyBorder="1" applyAlignment="1">
      <alignment horizontal="center"/>
    </xf>
    <xf numFmtId="0" fontId="50" fillId="0" borderId="12" xfId="0" applyFont="1" applyBorder="1"/>
    <xf numFmtId="0" fontId="49" fillId="0" borderId="12" xfId="0" applyFont="1" applyBorder="1"/>
    <xf numFmtId="0" fontId="45" fillId="0" borderId="84" xfId="0" applyFont="1" applyBorder="1" applyAlignment="1">
      <alignment horizontal="center"/>
    </xf>
    <xf numFmtId="0" fontId="44" fillId="0" borderId="84" xfId="0" applyFont="1" applyBorder="1" applyAlignment="1">
      <alignment horizontal="center"/>
    </xf>
    <xf numFmtId="10" fontId="35" fillId="14" borderId="41" xfId="4" applyNumberFormat="1" applyFont="1" applyFill="1" applyBorder="1"/>
    <xf numFmtId="0" fontId="12" fillId="0" borderId="76" xfId="0" applyFont="1" applyBorder="1" applyAlignment="1">
      <alignment horizontal="left" vertical="center"/>
    </xf>
    <xf numFmtId="0" fontId="12" fillId="0" borderId="42" xfId="0" applyFont="1" applyBorder="1" applyAlignment="1">
      <alignment horizontal="left" vertical="center" wrapText="1"/>
    </xf>
    <xf numFmtId="166" fontId="12" fillId="0" borderId="42" xfId="0" applyNumberFormat="1" applyFont="1" applyBorder="1" applyAlignment="1">
      <alignment horizontal="left" vertical="center" wrapText="1"/>
    </xf>
    <xf numFmtId="166" fontId="12" fillId="0" borderId="65" xfId="0" applyNumberFormat="1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/>
    </xf>
    <xf numFmtId="166" fontId="12" fillId="0" borderId="2" xfId="0" applyNumberFormat="1" applyFont="1" applyBorder="1" applyAlignment="1">
      <alignment horizontal="left" vertical="center"/>
    </xf>
    <xf numFmtId="166" fontId="12" fillId="0" borderId="38" xfId="0" applyNumberFormat="1" applyFont="1" applyBorder="1" applyAlignment="1">
      <alignment horizontal="left" vertical="center"/>
    </xf>
    <xf numFmtId="166" fontId="12" fillId="0" borderId="85" xfId="0" applyNumberFormat="1" applyFont="1" applyBorder="1" applyAlignment="1">
      <alignment horizontal="left" vertical="center"/>
    </xf>
    <xf numFmtId="0" fontId="12" fillId="0" borderId="0" xfId="0" applyFont="1" applyAlignment="1"/>
    <xf numFmtId="10" fontId="23" fillId="0" borderId="0" xfId="4" applyNumberFormat="1" applyFont="1" applyBorder="1"/>
    <xf numFmtId="49" fontId="45" fillId="0" borderId="0" xfId="3" applyNumberFormat="1" applyFont="1" applyBorder="1"/>
    <xf numFmtId="0" fontId="16" fillId="0" borderId="0" xfId="3" applyFont="1" applyBorder="1"/>
    <xf numFmtId="49" fontId="16" fillId="0" borderId="0" xfId="3" applyNumberFormat="1" applyFont="1" applyBorder="1"/>
    <xf numFmtId="49" fontId="15" fillId="0" borderId="0" xfId="0" applyNumberFormat="1" applyFont="1"/>
    <xf numFmtId="3" fontId="15" fillId="0" borderId="0" xfId="3" applyNumberFormat="1" applyFont="1" applyBorder="1" applyAlignment="1">
      <alignment horizontal="center"/>
    </xf>
    <xf numFmtId="0" fontId="4" fillId="2" borderId="16" xfId="0" applyFont="1" applyFill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12" fillId="0" borderId="1" xfId="0" applyFont="1" applyBorder="1" applyAlignment="1">
      <alignment horizontal="center"/>
    </xf>
    <xf numFmtId="0" fontId="12" fillId="0" borderId="0" xfId="0" applyFont="1" applyAlignment="1"/>
    <xf numFmtId="0" fontId="12" fillId="0" borderId="0" xfId="0" applyFont="1" applyAlignment="1">
      <alignment horizontal="left" indent="1"/>
    </xf>
    <xf numFmtId="0" fontId="15" fillId="0" borderId="0" xfId="0" applyFont="1" applyFill="1" applyBorder="1" applyAlignment="1">
      <alignment horizontal="right"/>
    </xf>
    <xf numFmtId="166" fontId="15" fillId="0" borderId="12" xfId="0" applyNumberFormat="1" applyFont="1" applyBorder="1" applyAlignment="1"/>
    <xf numFmtId="0" fontId="15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6" fillId="0" borderId="0" xfId="3" applyFont="1" applyBorder="1" applyAlignment="1">
      <alignment horizontal="left" vertical="center"/>
    </xf>
    <xf numFmtId="168" fontId="44" fillId="0" borderId="0" xfId="0" applyNumberFormat="1" applyFont="1" applyBorder="1" applyAlignment="1">
      <alignment vertical="center" wrapText="1"/>
    </xf>
    <xf numFmtId="168" fontId="44" fillId="0" borderId="0" xfId="0" applyNumberFormat="1" applyFont="1" applyBorder="1" applyAlignment="1">
      <alignment horizontal="right" vertical="center" wrapText="1"/>
    </xf>
    <xf numFmtId="0" fontId="15" fillId="0" borderId="0" xfId="3" applyFont="1" applyBorder="1" applyAlignment="1">
      <alignment horizontal="right" vertical="center"/>
    </xf>
    <xf numFmtId="0" fontId="16" fillId="0" borderId="0" xfId="3" applyFont="1" applyAlignment="1">
      <alignment horizontal="left" vertical="center"/>
    </xf>
    <xf numFmtId="49" fontId="44" fillId="0" borderId="0" xfId="3" applyNumberFormat="1" applyFont="1" applyAlignment="1">
      <alignment vertical="center"/>
    </xf>
    <xf numFmtId="0" fontId="45" fillId="0" borderId="0" xfId="3" applyFont="1" applyBorder="1" applyAlignment="1">
      <alignment horizontal="right" vertical="center"/>
    </xf>
    <xf numFmtId="0" fontId="15" fillId="0" borderId="0" xfId="3" applyFont="1" applyBorder="1" applyAlignment="1">
      <alignment horizontal="center" vertical="center"/>
    </xf>
    <xf numFmtId="0" fontId="44" fillId="0" borderId="0" xfId="0" applyFont="1"/>
    <xf numFmtId="168" fontId="44" fillId="0" borderId="43" xfId="0" applyNumberFormat="1" applyFont="1" applyBorder="1" applyAlignment="1">
      <alignment horizontal="right" vertical="center" wrapText="1"/>
    </xf>
    <xf numFmtId="0" fontId="62" fillId="0" borderId="0" xfId="2" applyFont="1" applyFill="1" applyBorder="1" applyAlignment="1"/>
    <xf numFmtId="166" fontId="18" fillId="0" borderId="0" xfId="0" applyNumberFormat="1" applyFont="1" applyAlignment="1">
      <alignment horizontal="center"/>
    </xf>
    <xf numFmtId="0" fontId="20" fillId="0" borderId="0" xfId="0" applyFont="1" applyAlignment="1"/>
    <xf numFmtId="0" fontId="44" fillId="0" borderId="10" xfId="0" applyFont="1" applyBorder="1" applyAlignment="1">
      <alignment horizontal="left"/>
    </xf>
    <xf numFmtId="3" fontId="51" fillId="0" borderId="0" xfId="2" applyNumberFormat="1"/>
    <xf numFmtId="3" fontId="63" fillId="0" borderId="90" xfId="2" applyNumberFormat="1" applyFont="1" applyFill="1" applyBorder="1"/>
    <xf numFmtId="0" fontId="71" fillId="0" borderId="0" xfId="2" applyFont="1" applyAlignment="1">
      <alignment horizontal="center"/>
    </xf>
    <xf numFmtId="0" fontId="68" fillId="0" borderId="0" xfId="2" applyFont="1" applyFill="1" applyBorder="1" applyAlignment="1">
      <alignment horizontal="center"/>
    </xf>
    <xf numFmtId="3" fontId="67" fillId="0" borderId="0" xfId="2" applyNumberFormat="1" applyFont="1" applyFill="1"/>
    <xf numFmtId="0" fontId="71" fillId="0" borderId="0" xfId="2" applyFont="1" applyFill="1" applyBorder="1" applyAlignment="1">
      <alignment horizontal="center"/>
    </xf>
    <xf numFmtId="0" fontId="71" fillId="0" borderId="0" xfId="2" applyFont="1" applyFill="1" applyBorder="1" applyAlignment="1">
      <alignment horizontal="right"/>
    </xf>
    <xf numFmtId="0" fontId="71" fillId="16" borderId="0" xfId="2" applyFont="1" applyFill="1" applyBorder="1" applyAlignment="1">
      <alignment horizontal="right"/>
    </xf>
    <xf numFmtId="3" fontId="63" fillId="0" borderId="0" xfId="2" applyNumberFormat="1" applyFont="1" applyFill="1"/>
    <xf numFmtId="166" fontId="12" fillId="0" borderId="0" xfId="0" applyNumberFormat="1" applyFont="1" applyFill="1" applyAlignment="1">
      <alignment horizontal="right"/>
    </xf>
    <xf numFmtId="166" fontId="15" fillId="0" borderId="0" xfId="0" applyNumberFormat="1" applyFont="1" applyFill="1" applyAlignment="1">
      <alignment horizontal="right"/>
    </xf>
    <xf numFmtId="166" fontId="12" fillId="0" borderId="12" xfId="0" applyNumberFormat="1" applyFont="1" applyFill="1" applyBorder="1" applyAlignment="1">
      <alignment horizontal="right"/>
    </xf>
    <xf numFmtId="166" fontId="15" fillId="0" borderId="0" xfId="0" applyNumberFormat="1" applyFont="1" applyAlignment="1">
      <alignment horizontal="right"/>
    </xf>
    <xf numFmtId="0" fontId="20" fillId="0" borderId="37" xfId="0" applyFont="1" applyBorder="1" applyAlignment="1">
      <alignment horizontal="center"/>
    </xf>
    <xf numFmtId="10" fontId="35" fillId="0" borderId="41" xfId="4" applyNumberFormat="1" applyFont="1" applyFill="1" applyBorder="1"/>
    <xf numFmtId="167" fontId="3" fillId="17" borderId="41" xfId="4" applyNumberFormat="1" applyFont="1" applyFill="1" applyBorder="1" applyAlignment="1">
      <alignment vertical="center"/>
    </xf>
    <xf numFmtId="167" fontId="3" fillId="17" borderId="41" xfId="4" applyNumberFormat="1" applyFont="1" applyFill="1" applyBorder="1"/>
    <xf numFmtId="167" fontId="3" fillId="12" borderId="41" xfId="4" applyNumberFormat="1" applyFont="1" applyFill="1" applyBorder="1"/>
    <xf numFmtId="168" fontId="0" fillId="12" borderId="25" xfId="0" applyNumberFormat="1" applyFont="1" applyFill="1" applyBorder="1"/>
    <xf numFmtId="166" fontId="35" fillId="13" borderId="25" xfId="0" applyNumberFormat="1" applyFont="1" applyFill="1" applyBorder="1"/>
    <xf numFmtId="168" fontId="0" fillId="14" borderId="59" xfId="0" applyNumberFormat="1" applyFont="1" applyFill="1" applyBorder="1"/>
    <xf numFmtId="0" fontId="35" fillId="14" borderId="8" xfId="0" applyFont="1" applyFill="1" applyBorder="1" applyAlignment="1">
      <alignment wrapText="1"/>
    </xf>
    <xf numFmtId="168" fontId="35" fillId="14" borderId="59" xfId="0" applyNumberFormat="1" applyFont="1" applyFill="1" applyBorder="1"/>
    <xf numFmtId="0" fontId="12" fillId="0" borderId="0" xfId="0" applyFont="1" applyAlignment="1"/>
    <xf numFmtId="0" fontId="12" fillId="0" borderId="0" xfId="0" applyFont="1" applyAlignment="1">
      <alignment horizontal="left"/>
    </xf>
    <xf numFmtId="166" fontId="13" fillId="0" borderId="0" xfId="0" applyNumberFormat="1" applyFont="1" applyBorder="1"/>
    <xf numFmtId="166" fontId="6" fillId="3" borderId="96" xfId="0" applyNumberFormat="1" applyFont="1" applyFill="1" applyBorder="1"/>
    <xf numFmtId="0" fontId="16" fillId="0" borderId="0" xfId="0" applyFont="1" applyAlignment="1">
      <alignment horizontal="left"/>
    </xf>
    <xf numFmtId="166" fontId="15" fillId="0" borderId="10" xfId="0" applyNumberFormat="1" applyFont="1" applyBorder="1"/>
    <xf numFmtId="1" fontId="15" fillId="0" borderId="10" xfId="0" applyNumberFormat="1" applyFont="1" applyBorder="1"/>
    <xf numFmtId="10" fontId="15" fillId="0" borderId="10" xfId="0" applyNumberFormat="1" applyFont="1" applyBorder="1"/>
    <xf numFmtId="1" fontId="15" fillId="0" borderId="12" xfId="0" applyNumberFormat="1" applyFont="1" applyBorder="1"/>
    <xf numFmtId="0" fontId="44" fillId="0" borderId="0" xfId="3" applyFont="1" applyAlignment="1">
      <alignment vertical="center"/>
    </xf>
    <xf numFmtId="168" fontId="80" fillId="0" borderId="0" xfId="0" applyNumberFormat="1" applyFont="1" applyBorder="1" applyAlignment="1">
      <alignment vertical="center" wrapText="1"/>
    </xf>
    <xf numFmtId="0" fontId="55" fillId="0" borderId="0" xfId="2" applyFont="1" applyFill="1" applyBorder="1" applyAlignment="1">
      <alignment horizontal="center" vertical="center"/>
    </xf>
    <xf numFmtId="0" fontId="56" fillId="0" borderId="0" xfId="2" applyFont="1" applyFill="1" applyBorder="1" applyAlignment="1">
      <alignment horizontal="center" vertical="center"/>
    </xf>
    <xf numFmtId="0" fontId="57" fillId="0" borderId="0" xfId="2" applyFont="1" applyFill="1" applyBorder="1" applyAlignment="1">
      <alignment horizontal="center" vertical="center"/>
    </xf>
    <xf numFmtId="0" fontId="58" fillId="0" borderId="90" xfId="2" applyFont="1" applyFill="1" applyBorder="1" applyAlignment="1">
      <alignment horizontal="left" vertical="center"/>
    </xf>
    <xf numFmtId="0" fontId="40" fillId="0" borderId="0" xfId="2" applyFont="1" applyFill="1" applyBorder="1" applyAlignment="1">
      <alignment horizontal="left" vertical="center"/>
    </xf>
    <xf numFmtId="0" fontId="51" fillId="0" borderId="0" xfId="2" applyFont="1" applyFill="1" applyBorder="1" applyAlignment="1">
      <alignment horizontal="left" vertical="center"/>
    </xf>
    <xf numFmtId="0" fontId="62" fillId="0" borderId="90" xfId="2" applyFont="1" applyFill="1" applyBorder="1" applyAlignment="1">
      <alignment horizontal="left" vertical="center"/>
    </xf>
    <xf numFmtId="0" fontId="55" fillId="0" borderId="0" xfId="2" applyFont="1" applyFill="1" applyBorder="1" applyAlignment="1">
      <alignment horizontal="left" vertical="center"/>
    </xf>
    <xf numFmtId="0" fontId="62" fillId="0" borderId="0" xfId="2" applyFont="1" applyFill="1" applyBorder="1" applyAlignment="1">
      <alignment horizontal="left" vertical="center"/>
    </xf>
    <xf numFmtId="0" fontId="58" fillId="0" borderId="0" xfId="2" applyFont="1" applyFill="1" applyBorder="1" applyAlignment="1">
      <alignment horizontal="left" vertical="center"/>
    </xf>
    <xf numFmtId="0" fontId="54" fillId="0" borderId="0" xfId="2" applyFont="1" applyFill="1" applyBorder="1" applyAlignment="1">
      <alignment horizontal="left" vertical="center"/>
    </xf>
    <xf numFmtId="49" fontId="55" fillId="0" borderId="0" xfId="2" applyNumberFormat="1" applyFont="1" applyFill="1" applyBorder="1" applyAlignment="1">
      <alignment horizontal="center" vertical="center"/>
    </xf>
    <xf numFmtId="0" fontId="55" fillId="0" borderId="0" xfId="2" applyFont="1" applyFill="1" applyBorder="1" applyAlignment="1">
      <alignment horizontal="left"/>
    </xf>
    <xf numFmtId="0" fontId="51" fillId="0" borderId="0" xfId="2" applyFont="1" applyFill="1" applyBorder="1" applyAlignment="1">
      <alignment horizontal="left"/>
    </xf>
    <xf numFmtId="0" fontId="51" fillId="0" borderId="0" xfId="2" applyFont="1" applyFill="1" applyBorder="1"/>
    <xf numFmtId="0" fontId="52" fillId="0" borderId="0" xfId="2" applyFont="1" applyFill="1" applyBorder="1" applyAlignment="1">
      <alignment horizontal="left"/>
    </xf>
    <xf numFmtId="0" fontId="51" fillId="0" borderId="0" xfId="2" applyFont="1" applyFill="1" applyBorder="1" applyAlignment="1"/>
    <xf numFmtId="0" fontId="51" fillId="0" borderId="0" xfId="2" applyFont="1" applyFill="1" applyBorder="1" applyAlignment="1">
      <alignment horizontal="left" wrapText="1"/>
    </xf>
    <xf numFmtId="0" fontId="51" fillId="0" borderId="0" xfId="2" applyFont="1" applyFill="1" applyBorder="1" applyAlignment="1">
      <alignment horizontal="left" shrinkToFit="1"/>
    </xf>
    <xf numFmtId="0" fontId="2" fillId="0" borderId="0" xfId="5"/>
    <xf numFmtId="0" fontId="2" fillId="0" borderId="0" xfId="5" applyBorder="1"/>
    <xf numFmtId="0" fontId="57" fillId="0" borderId="0" xfId="2" applyFont="1" applyFill="1" applyBorder="1" applyAlignment="1">
      <alignment horizontal="left"/>
    </xf>
    <xf numFmtId="0" fontId="82" fillId="0" borderId="89" xfId="5" applyFont="1" applyBorder="1" applyAlignment="1">
      <alignment textRotation="90"/>
    </xf>
    <xf numFmtId="0" fontId="51" fillId="0" borderId="89" xfId="5" applyFont="1" applyBorder="1"/>
    <xf numFmtId="0" fontId="82" fillId="0" borderId="88" xfId="5" applyFont="1" applyBorder="1" applyAlignment="1">
      <alignment textRotation="90"/>
    </xf>
    <xf numFmtId="0" fontId="51" fillId="0" borderId="88" xfId="5" applyFont="1" applyBorder="1"/>
    <xf numFmtId="3" fontId="83" fillId="0" borderId="0" xfId="2" applyNumberFormat="1" applyFont="1" applyFill="1" applyBorder="1" applyAlignment="1"/>
    <xf numFmtId="3" fontId="83" fillId="0" borderId="0" xfId="2" applyNumberFormat="1" applyFont="1" applyFill="1" applyBorder="1" applyAlignment="1">
      <alignment horizontal="right"/>
    </xf>
    <xf numFmtId="0" fontId="83" fillId="0" borderId="0" xfId="2" applyFont="1" applyFill="1" applyBorder="1" applyAlignment="1">
      <alignment horizontal="left"/>
    </xf>
    <xf numFmtId="3" fontId="83" fillId="0" borderId="0" xfId="2" applyNumberFormat="1" applyFont="1" applyFill="1" applyBorder="1" applyAlignment="1">
      <alignment horizontal="center"/>
    </xf>
    <xf numFmtId="0" fontId="55" fillId="0" borderId="0" xfId="2" applyFont="1" applyFill="1" applyAlignment="1">
      <alignment horizontal="left"/>
    </xf>
    <xf numFmtId="0" fontId="40" fillId="0" borderId="0" xfId="2" applyFont="1" applyFill="1" applyAlignment="1">
      <alignment horizontal="left"/>
    </xf>
    <xf numFmtId="3" fontId="62" fillId="0" borderId="0" xfId="2" applyNumberFormat="1" applyFont="1" applyFill="1" applyBorder="1" applyAlignment="1">
      <alignment horizontal="center"/>
    </xf>
    <xf numFmtId="0" fontId="54" fillId="0" borderId="0" xfId="2" applyFont="1" applyFill="1" applyAlignment="1">
      <alignment horizontal="center"/>
    </xf>
    <xf numFmtId="0" fontId="54" fillId="0" borderId="0" xfId="2" applyFont="1" applyFill="1" applyBorder="1" applyAlignment="1"/>
    <xf numFmtId="3" fontId="84" fillId="0" borderId="0" xfId="2" applyNumberFormat="1" applyFont="1" applyFill="1" applyBorder="1"/>
    <xf numFmtId="0" fontId="51" fillId="0" borderId="90" xfId="2" applyFill="1" applyBorder="1"/>
    <xf numFmtId="3" fontId="67" fillId="0" borderId="0" xfId="5" applyNumberFormat="1" applyFont="1" applyBorder="1"/>
    <xf numFmtId="169" fontId="68" fillId="0" borderId="0" xfId="5" applyNumberFormat="1" applyFont="1" applyBorder="1" applyAlignment="1">
      <alignment horizontal="right"/>
    </xf>
    <xf numFmtId="0" fontId="67" fillId="0" borderId="0" xfId="5" applyFont="1" applyBorder="1"/>
    <xf numFmtId="0" fontId="68" fillId="0" borderId="0" xfId="5" applyFont="1" applyBorder="1" applyAlignment="1">
      <alignment horizontal="right"/>
    </xf>
    <xf numFmtId="3" fontId="69" fillId="0" borderId="0" xfId="5" applyNumberFormat="1" applyFont="1" applyBorder="1" applyAlignment="1">
      <alignment horizontal="right"/>
    </xf>
    <xf numFmtId="0" fontId="51" fillId="0" borderId="0" xfId="2" applyFont="1" applyFill="1" applyBorder="1" applyAlignment="1">
      <alignment horizontal="right" shrinkToFit="1"/>
    </xf>
    <xf numFmtId="0" fontId="67" fillId="0" borderId="0" xfId="5" applyFont="1" applyBorder="1" applyAlignment="1">
      <alignment horizontal="left"/>
    </xf>
    <xf numFmtId="0" fontId="82" fillId="0" borderId="0" xfId="5" applyFont="1" applyBorder="1" applyAlignment="1">
      <alignment textRotation="90"/>
    </xf>
    <xf numFmtId="0" fontId="51" fillId="0" borderId="0" xfId="5" applyFont="1" applyBorder="1" applyAlignment="1">
      <alignment horizontal="center" vertical="center"/>
    </xf>
    <xf numFmtId="170" fontId="68" fillId="0" borderId="0" xfId="5" applyNumberFormat="1" applyFont="1" applyBorder="1" applyAlignment="1">
      <alignment horizontal="right"/>
    </xf>
    <xf numFmtId="1" fontId="68" fillId="0" borderId="0" xfId="5" applyNumberFormat="1" applyFont="1" applyBorder="1" applyAlignment="1">
      <alignment horizontal="right"/>
    </xf>
    <xf numFmtId="17" fontId="68" fillId="0" borderId="0" xfId="5" applyNumberFormat="1" applyFont="1" applyBorder="1" applyAlignment="1">
      <alignment horizontal="right"/>
    </xf>
    <xf numFmtId="0" fontId="82" fillId="0" borderId="0" xfId="2" applyFont="1" applyFill="1" applyAlignment="1">
      <alignment textRotation="90"/>
    </xf>
    <xf numFmtId="0" fontId="82" fillId="0" borderId="89" xfId="2" applyFont="1" applyFill="1" applyBorder="1" applyAlignment="1">
      <alignment textRotation="90"/>
    </xf>
    <xf numFmtId="0" fontId="82" fillId="0" borderId="88" xfId="2" applyFont="1" applyFill="1" applyBorder="1" applyAlignment="1">
      <alignment textRotation="90"/>
    </xf>
    <xf numFmtId="0" fontId="82" fillId="16" borderId="0" xfId="2" applyFont="1" applyFill="1" applyBorder="1" applyAlignment="1">
      <alignment textRotation="90"/>
    </xf>
    <xf numFmtId="0" fontId="82" fillId="0" borderId="87" xfId="2" applyFont="1" applyFill="1" applyBorder="1" applyAlignment="1">
      <alignment textRotation="90"/>
    </xf>
    <xf numFmtId="0" fontId="82" fillId="0" borderId="14" xfId="2" applyFont="1" applyFill="1" applyBorder="1" applyAlignment="1">
      <alignment textRotation="90"/>
    </xf>
    <xf numFmtId="0" fontId="51" fillId="0" borderId="64" xfId="2" applyFill="1" applyBorder="1"/>
    <xf numFmtId="0" fontId="67" fillId="0" borderId="0" xfId="5" applyFont="1" applyBorder="1" applyAlignment="1"/>
    <xf numFmtId="0" fontId="51" fillId="0" borderId="89" xfId="2" applyFill="1" applyBorder="1" applyAlignment="1">
      <alignment vertical="center"/>
    </xf>
    <xf numFmtId="0" fontId="51" fillId="0" borderId="88" xfId="2" applyFill="1" applyBorder="1" applyAlignment="1">
      <alignment vertical="center"/>
    </xf>
    <xf numFmtId="169" fontId="67" fillId="0" borderId="0" xfId="5" applyNumberFormat="1" applyFont="1" applyBorder="1" applyAlignment="1">
      <alignment horizontal="center"/>
    </xf>
    <xf numFmtId="169" fontId="68" fillId="0" borderId="0" xfId="5" applyNumberFormat="1" applyFont="1" applyBorder="1" applyAlignment="1">
      <alignment horizontal="center"/>
    </xf>
    <xf numFmtId="0" fontId="67" fillId="0" borderId="0" xfId="5" applyFont="1" applyBorder="1" applyAlignment="1">
      <alignment horizontal="center"/>
    </xf>
    <xf numFmtId="0" fontId="68" fillId="0" borderId="0" xfId="5" applyFont="1" applyBorder="1" applyAlignment="1">
      <alignment horizontal="center"/>
    </xf>
    <xf numFmtId="0" fontId="55" fillId="0" borderId="0" xfId="2" applyFont="1" applyFill="1" applyBorder="1" applyAlignment="1">
      <alignment vertical="center"/>
    </xf>
    <xf numFmtId="0" fontId="71" fillId="0" borderId="0" xfId="5" applyFont="1" applyAlignment="1">
      <alignment horizontal="right"/>
    </xf>
    <xf numFmtId="1" fontId="67" fillId="0" borderId="0" xfId="6" applyNumberFormat="1" applyFont="1" applyBorder="1" applyAlignment="1">
      <alignment horizontal="center"/>
    </xf>
    <xf numFmtId="1" fontId="68" fillId="0" borderId="0" xfId="6" applyNumberFormat="1" applyFont="1" applyBorder="1" applyAlignment="1">
      <alignment horizontal="right"/>
    </xf>
    <xf numFmtId="0" fontId="67" fillId="0" borderId="0" xfId="5" applyFont="1" applyBorder="1" applyAlignment="1">
      <alignment horizontal="right"/>
    </xf>
    <xf numFmtId="169" fontId="67" fillId="0" borderId="0" xfId="5" applyNumberFormat="1" applyFont="1" applyBorder="1" applyAlignment="1">
      <alignment horizontal="right"/>
    </xf>
    <xf numFmtId="0" fontId="2" fillId="0" borderId="0" xfId="5" applyFont="1" applyBorder="1"/>
    <xf numFmtId="0" fontId="51" fillId="0" borderId="89" xfId="2" applyFont="1" applyFill="1" applyBorder="1" applyAlignment="1">
      <alignment vertical="center"/>
    </xf>
    <xf numFmtId="0" fontId="51" fillId="0" borderId="88" xfId="2" applyFont="1" applyFill="1" applyBorder="1" applyAlignment="1">
      <alignment vertical="center"/>
    </xf>
    <xf numFmtId="3" fontId="51" fillId="0" borderId="90" xfId="2" applyNumberFormat="1" applyFill="1" applyBorder="1"/>
    <xf numFmtId="0" fontId="72" fillId="0" borderId="0" xfId="5" applyFont="1"/>
    <xf numFmtId="0" fontId="69" fillId="0" borderId="0" xfId="5" applyFont="1" applyBorder="1"/>
    <xf numFmtId="0" fontId="71" fillId="0" borderId="0" xfId="5" applyFont="1" applyAlignment="1">
      <alignment horizontal="center"/>
    </xf>
    <xf numFmtId="0" fontId="51" fillId="0" borderId="0" xfId="2" applyFont="1" applyAlignment="1">
      <alignment horizontal="center"/>
    </xf>
    <xf numFmtId="0" fontId="55" fillId="0" borderId="0" xfId="2" applyFont="1" applyFill="1" applyAlignment="1">
      <alignment vertical="center"/>
    </xf>
    <xf numFmtId="0" fontId="51" fillId="0" borderId="43" xfId="2" applyFill="1" applyBorder="1"/>
    <xf numFmtId="0" fontId="85" fillId="0" borderId="89" xfId="2" applyFont="1" applyFill="1" applyBorder="1" applyAlignment="1">
      <alignment vertical="center"/>
    </xf>
    <xf numFmtId="0" fontId="85" fillId="0" borderId="88" xfId="2" applyFont="1" applyFill="1" applyBorder="1" applyAlignment="1">
      <alignment vertical="center"/>
    </xf>
    <xf numFmtId="0" fontId="63" fillId="0" borderId="90" xfId="2" applyFont="1" applyFill="1" applyBorder="1"/>
    <xf numFmtId="3" fontId="52" fillId="0" borderId="0" xfId="5" applyNumberFormat="1" applyFont="1"/>
    <xf numFmtId="0" fontId="52" fillId="0" borderId="0" xfId="5" applyFont="1"/>
    <xf numFmtId="0" fontId="55" fillId="0" borderId="0" xfId="2" applyFont="1" applyFill="1" applyAlignment="1">
      <alignment vertical="center" wrapText="1"/>
    </xf>
    <xf numFmtId="0" fontId="50" fillId="0" borderId="10" xfId="0" applyFont="1" applyBorder="1" applyAlignment="1">
      <alignment horizontal="left"/>
    </xf>
    <xf numFmtId="168" fontId="0" fillId="22" borderId="25" xfId="0" applyNumberFormat="1" applyFont="1" applyFill="1" applyBorder="1"/>
    <xf numFmtId="166" fontId="0" fillId="22" borderId="1" xfId="0" applyNumberFormat="1" applyFont="1" applyFill="1" applyBorder="1"/>
    <xf numFmtId="0" fontId="5" fillId="0" borderId="0" xfId="0" applyFont="1" applyAlignment="1">
      <alignment wrapText="1"/>
    </xf>
    <xf numFmtId="0" fontId="18" fillId="0" borderId="0" xfId="0" applyFont="1" applyAlignment="1">
      <alignment horizontal="center"/>
    </xf>
    <xf numFmtId="0" fontId="0" fillId="0" borderId="0" xfId="0" applyAlignment="1"/>
    <xf numFmtId="0" fontId="50" fillId="0" borderId="10" xfId="0" applyFont="1" applyBorder="1" applyAlignment="1">
      <alignment horizontal="left"/>
    </xf>
    <xf numFmtId="166" fontId="27" fillId="0" borderId="0" xfId="0" applyNumberFormat="1" applyFont="1" applyBorder="1" applyAlignment="1"/>
    <xf numFmtId="0" fontId="15" fillId="0" borderId="4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10" fontId="12" fillId="0" borderId="0" xfId="0" applyNumberFormat="1" applyFont="1" applyBorder="1" applyAlignment="1">
      <alignment horizontal="center" vertical="center" wrapText="1"/>
    </xf>
    <xf numFmtId="0" fontId="45" fillId="0" borderId="25" xfId="0" applyFont="1" applyBorder="1" applyAlignment="1">
      <alignment horizontal="left"/>
    </xf>
    <xf numFmtId="0" fontId="44" fillId="0" borderId="82" xfId="0" applyFont="1" applyBorder="1" applyAlignment="1">
      <alignment horizontal="center"/>
    </xf>
    <xf numFmtId="0" fontId="44" fillId="0" borderId="109" xfId="0" applyFont="1" applyBorder="1"/>
    <xf numFmtId="0" fontId="45" fillId="0" borderId="110" xfId="0" applyFont="1" applyBorder="1"/>
    <xf numFmtId="3" fontId="45" fillId="0" borderId="110" xfId="0" applyNumberFormat="1" applyFont="1" applyBorder="1"/>
    <xf numFmtId="3" fontId="44" fillId="0" borderId="110" xfId="0" applyNumberFormat="1" applyFont="1" applyBorder="1"/>
    <xf numFmtId="3" fontId="44" fillId="0" borderId="111" xfId="0" applyNumberFormat="1" applyFont="1" applyBorder="1"/>
    <xf numFmtId="3" fontId="45" fillId="0" borderId="110" xfId="0" applyNumberFormat="1" applyFont="1" applyBorder="1" applyAlignment="1"/>
    <xf numFmtId="3" fontId="45" fillId="0" borderId="111" xfId="0" applyNumberFormat="1" applyFont="1" applyBorder="1"/>
    <xf numFmtId="3" fontId="44" fillId="0" borderId="82" xfId="0" applyNumberFormat="1" applyFont="1" applyBorder="1"/>
    <xf numFmtId="0" fontId="44" fillId="0" borderId="2" xfId="0" applyFont="1" applyBorder="1" applyAlignment="1"/>
    <xf numFmtId="0" fontId="44" fillId="0" borderId="1" xfId="0" applyFont="1" applyBorder="1" applyAlignment="1">
      <alignment horizontal="left"/>
    </xf>
    <xf numFmtId="3" fontId="45" fillId="0" borderId="1" xfId="0" applyNumberFormat="1" applyFont="1" applyBorder="1"/>
    <xf numFmtId="3" fontId="44" fillId="0" borderId="1" xfId="0" applyNumberFormat="1" applyFont="1" applyBorder="1" applyAlignment="1">
      <alignment horizontal="right"/>
    </xf>
    <xf numFmtId="3" fontId="44" fillId="0" borderId="1" xfId="0" applyNumberFormat="1" applyFont="1" applyBorder="1"/>
    <xf numFmtId="0" fontId="44" fillId="0" borderId="1" xfId="0" applyFont="1" applyBorder="1" applyAlignment="1">
      <alignment horizontal="right"/>
    </xf>
    <xf numFmtId="3" fontId="44" fillId="0" borderId="8" xfId="0" applyNumberFormat="1" applyFont="1" applyBorder="1"/>
    <xf numFmtId="0" fontId="44" fillId="0" borderId="8" xfId="0" applyFont="1" applyBorder="1" applyAlignment="1">
      <alignment horizontal="left"/>
    </xf>
    <xf numFmtId="3" fontId="45" fillId="0" borderId="1" xfId="0" applyNumberFormat="1" applyFont="1" applyBorder="1" applyAlignment="1"/>
    <xf numFmtId="0" fontId="45" fillId="0" borderId="0" xfId="0" applyFont="1" applyBorder="1"/>
    <xf numFmtId="0" fontId="44" fillId="0" borderId="54" xfId="0" applyFont="1" applyBorder="1" applyAlignment="1">
      <alignment horizontal="center" vertical="center"/>
    </xf>
    <xf numFmtId="3" fontId="44" fillId="0" borderId="54" xfId="0" applyNumberFormat="1" applyFont="1" applyBorder="1"/>
    <xf numFmtId="3" fontId="49" fillId="0" borderId="109" xfId="0" applyNumberFormat="1" applyFont="1" applyBorder="1"/>
    <xf numFmtId="3" fontId="49" fillId="0" borderId="110" xfId="0" applyNumberFormat="1" applyFont="1" applyBorder="1"/>
    <xf numFmtId="3" fontId="50" fillId="0" borderId="110" xfId="0" applyNumberFormat="1" applyFont="1" applyBorder="1"/>
    <xf numFmtId="3" fontId="49" fillId="0" borderId="111" xfId="0" applyNumberFormat="1" applyFont="1" applyBorder="1"/>
    <xf numFmtId="3" fontId="49" fillId="0" borderId="112" xfId="0" applyNumberFormat="1" applyFont="1" applyBorder="1"/>
    <xf numFmtId="3" fontId="49" fillId="0" borderId="79" xfId="0" applyNumberFormat="1" applyFont="1" applyBorder="1"/>
    <xf numFmtId="3" fontId="50" fillId="0" borderId="82" xfId="0" applyNumberFormat="1" applyFont="1" applyBorder="1"/>
    <xf numFmtId="3" fontId="49" fillId="0" borderId="1" xfId="0" applyNumberFormat="1" applyFont="1" applyBorder="1"/>
    <xf numFmtId="3" fontId="50" fillId="0" borderId="1" xfId="0" applyNumberFormat="1" applyFont="1" applyBorder="1"/>
    <xf numFmtId="0" fontId="50" fillId="0" borderId="1" xfId="0" applyFont="1" applyBorder="1" applyAlignment="1">
      <alignment horizontal="left"/>
    </xf>
    <xf numFmtId="0" fontId="49" fillId="0" borderId="16" xfId="0" applyFont="1" applyBorder="1"/>
    <xf numFmtId="0" fontId="49" fillId="0" borderId="18" xfId="0" applyFont="1" applyBorder="1"/>
    <xf numFmtId="3" fontId="50" fillId="0" borderId="54" xfId="0" applyNumberFormat="1" applyFont="1" applyBorder="1" applyAlignment="1">
      <alignment horizontal="center"/>
    </xf>
    <xf numFmtId="3" fontId="50" fillId="0" borderId="82" xfId="0" applyNumberFormat="1" applyFont="1" applyBorder="1" applyAlignment="1">
      <alignment horizontal="center"/>
    </xf>
    <xf numFmtId="0" fontId="49" fillId="0" borderId="2" xfId="0" applyFont="1" applyBorder="1"/>
    <xf numFmtId="0" fontId="50" fillId="0" borderId="54" xfId="0" applyFont="1" applyBorder="1" applyAlignment="1">
      <alignment horizontal="center"/>
    </xf>
    <xf numFmtId="10" fontId="15" fillId="0" borderId="0" xfId="3" applyNumberFormat="1" applyFont="1" applyBorder="1" applyAlignment="1">
      <alignment horizontal="center" wrapText="1"/>
    </xf>
    <xf numFmtId="0" fontId="44" fillId="0" borderId="12" xfId="3" applyFont="1" applyBorder="1" applyAlignment="1">
      <alignment horizontal="center" vertical="center"/>
    </xf>
    <xf numFmtId="168" fontId="45" fillId="0" borderId="0" xfId="0" applyNumberFormat="1" applyFont="1" applyBorder="1" applyAlignment="1">
      <alignment vertical="center"/>
    </xf>
    <xf numFmtId="0" fontId="44" fillId="0" borderId="0" xfId="3" applyFont="1" applyBorder="1" applyAlignment="1">
      <alignment horizontal="center" vertical="center"/>
    </xf>
    <xf numFmtId="0" fontId="15" fillId="0" borderId="0" xfId="3" applyFont="1" applyBorder="1" applyAlignment="1">
      <alignment horizontal="center" vertical="center" wrapText="1"/>
    </xf>
    <xf numFmtId="0" fontId="79" fillId="0" borderId="0" xfId="8" applyFont="1"/>
    <xf numFmtId="0" fontId="18" fillId="0" borderId="0" xfId="8" applyFont="1"/>
    <xf numFmtId="0" fontId="20" fillId="0" borderId="0" xfId="8" applyFont="1"/>
    <xf numFmtId="0" fontId="86" fillId="0" borderId="0" xfId="8"/>
    <xf numFmtId="0" fontId="87" fillId="0" borderId="0" xfId="8" applyFont="1"/>
    <xf numFmtId="0" fontId="46" fillId="0" borderId="0" xfId="8" applyFont="1"/>
    <xf numFmtId="0" fontId="12" fillId="0" borderId="0" xfId="8" applyFont="1" applyAlignment="1">
      <alignment vertical="center" wrapText="1"/>
    </xf>
    <xf numFmtId="0" fontId="12" fillId="0" borderId="0" xfId="8" applyFont="1"/>
    <xf numFmtId="0" fontId="44" fillId="0" borderId="1" xfId="8" applyFont="1" applyBorder="1" applyAlignment="1">
      <alignment horizontal="center" vertical="center" wrapText="1"/>
    </xf>
    <xf numFmtId="0" fontId="88" fillId="0" borderId="115" xfId="8" applyFont="1" applyBorder="1" applyAlignment="1">
      <alignment horizontal="center" vertical="center" wrapText="1"/>
    </xf>
    <xf numFmtId="0" fontId="88" fillId="3" borderId="5" xfId="8" applyFont="1" applyFill="1" applyBorder="1" applyAlignment="1">
      <alignment horizontal="center" vertical="center" wrapText="1"/>
    </xf>
    <xf numFmtId="0" fontId="88" fillId="3" borderId="116" xfId="8" applyFont="1" applyFill="1" applyBorder="1" applyAlignment="1">
      <alignment horizontal="center" vertical="center" wrapText="1"/>
    </xf>
    <xf numFmtId="0" fontId="12" fillId="4" borderId="11" xfId="8" applyFont="1" applyFill="1" applyBorder="1" applyAlignment="1">
      <alignment vertical="center" wrapText="1"/>
    </xf>
    <xf numFmtId="0" fontId="20" fillId="4" borderId="1" xfId="8" applyFont="1" applyFill="1" applyBorder="1" applyAlignment="1">
      <alignment horizontal="center" vertical="center" wrapText="1"/>
    </xf>
    <xf numFmtId="0" fontId="12" fillId="23" borderId="1" xfId="8" applyFont="1" applyFill="1" applyBorder="1" applyAlignment="1">
      <alignment horizontal="center" vertical="center"/>
    </xf>
    <xf numFmtId="0" fontId="12" fillId="4" borderId="1" xfId="8" applyFont="1" applyFill="1" applyBorder="1" applyAlignment="1">
      <alignment horizontal="center" vertical="center"/>
    </xf>
    <xf numFmtId="3" fontId="12" fillId="4" borderId="1" xfId="8" applyNumberFormat="1" applyFont="1" applyFill="1" applyBorder="1" applyAlignment="1">
      <alignment horizontal="right" vertical="center"/>
    </xf>
    <xf numFmtId="3" fontId="12" fillId="4" borderId="41" xfId="8" applyNumberFormat="1" applyFont="1" applyFill="1" applyBorder="1" applyAlignment="1">
      <alignment vertical="center" wrapText="1"/>
    </xf>
    <xf numFmtId="3" fontId="12" fillId="4" borderId="0" xfId="8" applyNumberFormat="1" applyFont="1" applyFill="1" applyBorder="1" applyAlignment="1">
      <alignment horizontal="right" vertical="center"/>
    </xf>
    <xf numFmtId="3" fontId="20" fillId="0" borderId="0" xfId="8" applyNumberFormat="1" applyFont="1"/>
    <xf numFmtId="0" fontId="12" fillId="4" borderId="117" xfId="8" applyFont="1" applyFill="1" applyBorder="1" applyAlignment="1">
      <alignment vertical="center" wrapText="1"/>
    </xf>
    <xf numFmtId="0" fontId="12" fillId="4" borderId="3" xfId="8" applyFont="1" applyFill="1" applyBorder="1" applyAlignment="1">
      <alignment horizontal="center" vertical="center"/>
    </xf>
    <xf numFmtId="3" fontId="12" fillId="4" borderId="5" xfId="8" applyNumberFormat="1" applyFont="1" applyFill="1" applyBorder="1" applyAlignment="1">
      <alignment horizontal="right" vertical="center"/>
    </xf>
    <xf numFmtId="3" fontId="21" fillId="15" borderId="75" xfId="8" applyNumberFormat="1" applyFont="1" applyFill="1" applyBorder="1" applyAlignment="1">
      <alignment vertical="center"/>
    </xf>
    <xf numFmtId="3" fontId="21" fillId="15" borderId="119" xfId="8" applyNumberFormat="1" applyFont="1" applyFill="1" applyBorder="1" applyAlignment="1">
      <alignment vertical="center"/>
    </xf>
    <xf numFmtId="0" fontId="12" fillId="0" borderId="0" xfId="8" applyFont="1" applyFill="1" applyBorder="1" applyAlignment="1">
      <alignment horizontal="left" vertical="center" wrapText="1"/>
    </xf>
    <xf numFmtId="0" fontId="20" fillId="0" borderId="0" xfId="8" applyFont="1" applyFill="1" applyBorder="1" applyAlignment="1">
      <alignment horizontal="center" vertical="center" wrapText="1"/>
    </xf>
    <xf numFmtId="3" fontId="12" fillId="0" borderId="0" xfId="8" applyNumberFormat="1" applyFont="1" applyFill="1" applyBorder="1" applyAlignment="1">
      <alignment horizontal="center" vertical="center" wrapText="1"/>
    </xf>
    <xf numFmtId="171" fontId="12" fillId="0" borderId="0" xfId="8" applyNumberFormat="1" applyFont="1" applyFill="1" applyBorder="1" applyAlignment="1">
      <alignment horizontal="right" vertical="center"/>
    </xf>
    <xf numFmtId="3" fontId="15" fillId="0" borderId="0" xfId="8" applyNumberFormat="1" applyFont="1" applyFill="1" applyBorder="1" applyAlignment="1">
      <alignment horizontal="center" vertical="center"/>
    </xf>
    <xf numFmtId="0" fontId="15" fillId="3" borderId="9" xfId="8" applyFont="1" applyFill="1" applyBorder="1" applyAlignment="1">
      <alignment horizontal="center" vertical="center"/>
    </xf>
    <xf numFmtId="0" fontId="88" fillId="0" borderId="7" xfId="8" applyFont="1" applyBorder="1" applyAlignment="1">
      <alignment horizontal="center" vertical="center" wrapText="1"/>
    </xf>
    <xf numFmtId="0" fontId="15" fillId="3" borderId="7" xfId="8" applyFont="1" applyFill="1" applyBorder="1" applyAlignment="1">
      <alignment horizontal="center" vertical="center" wrapText="1"/>
    </xf>
    <xf numFmtId="0" fontId="44" fillId="3" borderId="82" xfId="8" applyFont="1" applyFill="1" applyBorder="1" applyAlignment="1">
      <alignment vertical="center" wrapText="1"/>
    </xf>
    <xf numFmtId="2" fontId="88" fillId="0" borderId="38" xfId="8" applyNumberFormat="1" applyFont="1" applyBorder="1" applyAlignment="1">
      <alignment horizontal="center" vertical="center" wrapText="1"/>
    </xf>
    <xf numFmtId="0" fontId="12" fillId="3" borderId="51" xfId="8" applyFont="1" applyFill="1" applyBorder="1"/>
    <xf numFmtId="172" fontId="20" fillId="0" borderId="1" xfId="8" applyNumberFormat="1" applyFont="1" applyBorder="1" applyAlignment="1">
      <alignment horizontal="center" vertical="center" wrapText="1"/>
    </xf>
    <xf numFmtId="0" fontId="12" fillId="3" borderId="41" xfId="8" applyFont="1" applyFill="1" applyBorder="1"/>
    <xf numFmtId="42" fontId="20" fillId="0" borderId="1" xfId="8" applyNumberFormat="1" applyFont="1" applyBorder="1" applyAlignment="1">
      <alignment horizontal="center" vertical="center" wrapText="1"/>
    </xf>
    <xf numFmtId="0" fontId="12" fillId="3" borderId="53" xfId="8" applyFont="1" applyFill="1" applyBorder="1"/>
    <xf numFmtId="3" fontId="15" fillId="15" borderId="80" xfId="8" applyNumberFormat="1" applyFont="1" applyFill="1" applyBorder="1" applyAlignment="1">
      <alignment horizontal="center" vertical="center"/>
    </xf>
    <xf numFmtId="0" fontId="12" fillId="0" borderId="15" xfId="8" applyFont="1" applyFill="1" applyBorder="1" applyAlignment="1">
      <alignment horizontal="left" vertical="center" wrapText="1"/>
    </xf>
    <xf numFmtId="3" fontId="15" fillId="0" borderId="112" xfId="8" applyNumberFormat="1" applyFont="1" applyFill="1" applyBorder="1" applyAlignment="1">
      <alignment horizontal="center" vertical="center"/>
    </xf>
    <xf numFmtId="0" fontId="21" fillId="15" borderId="81" xfId="8" applyFont="1" applyFill="1" applyBorder="1" applyAlignment="1">
      <alignment horizontal="right" vertical="center"/>
    </xf>
    <xf numFmtId="0" fontId="21" fillId="24" borderId="0" xfId="8" applyFont="1" applyFill="1" applyBorder="1" applyAlignment="1">
      <alignment horizontal="right" vertical="center"/>
    </xf>
    <xf numFmtId="3" fontId="21" fillId="24" borderId="0" xfId="8" applyNumberFormat="1" applyFont="1" applyFill="1" applyBorder="1" applyAlignment="1">
      <alignment horizontal="center" vertical="center"/>
    </xf>
    <xf numFmtId="0" fontId="20" fillId="0" borderId="0" xfId="8" applyFont="1" applyBorder="1"/>
    <xf numFmtId="0" fontId="91" fillId="0" borderId="0" xfId="8" applyFont="1" applyBorder="1" applyAlignment="1">
      <alignment horizontal="center" vertical="center" wrapText="1"/>
    </xf>
    <xf numFmtId="3" fontId="20" fillId="0" borderId="0" xfId="8" applyNumberFormat="1" applyFont="1" applyBorder="1" applyAlignment="1">
      <alignment vertical="center"/>
    </xf>
    <xf numFmtId="3" fontId="88" fillId="0" borderId="0" xfId="8" applyNumberFormat="1" applyFont="1" applyBorder="1" applyAlignment="1">
      <alignment vertical="center" wrapText="1"/>
    </xf>
    <xf numFmtId="0" fontId="15" fillId="0" borderId="0" xfId="8" applyFont="1"/>
    <xf numFmtId="0" fontId="79" fillId="0" borderId="0" xfId="8" applyFont="1" applyAlignment="1"/>
    <xf numFmtId="0" fontId="86" fillId="0" borderId="0" xfId="8" applyAlignment="1"/>
    <xf numFmtId="3" fontId="86" fillId="0" borderId="0" xfId="8" applyNumberFormat="1"/>
    <xf numFmtId="0" fontId="88" fillId="0" borderId="85" xfId="8" applyFont="1" applyBorder="1" applyAlignment="1">
      <alignment horizontal="center" vertical="center" wrapText="1"/>
    </xf>
    <xf numFmtId="0" fontId="15" fillId="0" borderId="19" xfId="8" applyFont="1" applyBorder="1" applyAlignment="1">
      <alignment horizontal="center" vertical="center" wrapText="1"/>
    </xf>
    <xf numFmtId="0" fontId="12" fillId="0" borderId="86" xfId="8" applyFont="1" applyBorder="1" applyAlignment="1">
      <alignment horizontal="left" vertical="center" wrapText="1"/>
    </xf>
    <xf numFmtId="0" fontId="20" fillId="0" borderId="2" xfId="8" applyFont="1" applyBorder="1" applyAlignment="1">
      <alignment horizontal="center" vertical="center" wrapText="1"/>
    </xf>
    <xf numFmtId="3" fontId="20" fillId="0" borderId="38" xfId="8" applyNumberFormat="1" applyFont="1" applyBorder="1" applyAlignment="1">
      <alignment horizontal="center" vertical="center" wrapText="1"/>
    </xf>
    <xf numFmtId="3" fontId="88" fillId="0" borderId="38" xfId="8" applyNumberFormat="1" applyFont="1" applyBorder="1" applyAlignment="1">
      <alignment horizontal="center" vertical="center" wrapText="1"/>
    </xf>
    <xf numFmtId="10" fontId="20" fillId="0" borderId="38" xfId="8" applyNumberFormat="1" applyFont="1" applyBorder="1" applyAlignment="1">
      <alignment horizontal="center" vertical="center" wrapText="1"/>
    </xf>
    <xf numFmtId="3" fontId="12" fillId="0" borderId="51" xfId="8" applyNumberFormat="1" applyFont="1" applyFill="1" applyBorder="1" applyAlignment="1">
      <alignment horizontal="right" vertical="center"/>
    </xf>
    <xf numFmtId="0" fontId="96" fillId="0" borderId="0" xfId="8" applyFont="1"/>
    <xf numFmtId="0" fontId="12" fillId="0" borderId="11" xfId="8" applyFont="1" applyBorder="1" applyAlignment="1">
      <alignment horizontal="left" vertical="center" wrapText="1"/>
    </xf>
    <xf numFmtId="0" fontId="20" fillId="24" borderId="1" xfId="8" applyFont="1" applyFill="1" applyBorder="1" applyAlignment="1">
      <alignment horizontal="center" vertical="center" wrapText="1"/>
    </xf>
    <xf numFmtId="0" fontId="20" fillId="0" borderId="1" xfId="8" applyFont="1" applyBorder="1" applyAlignment="1">
      <alignment horizontal="center" vertical="center" wrapText="1"/>
    </xf>
    <xf numFmtId="3" fontId="86" fillId="4" borderId="0" xfId="8" applyNumberFormat="1" applyFill="1"/>
    <xf numFmtId="3" fontId="20" fillId="21" borderId="38" xfId="8" applyNumberFormat="1" applyFont="1" applyFill="1" applyBorder="1" applyAlignment="1">
      <alignment horizontal="center" vertical="center" wrapText="1"/>
    </xf>
    <xf numFmtId="3" fontId="88" fillId="21" borderId="38" xfId="8" applyNumberFormat="1" applyFont="1" applyFill="1" applyBorder="1" applyAlignment="1">
      <alignment horizontal="center" vertical="center" wrapText="1"/>
    </xf>
    <xf numFmtId="10" fontId="20" fillId="21" borderId="38" xfId="8" applyNumberFormat="1" applyFont="1" applyFill="1" applyBorder="1" applyAlignment="1">
      <alignment horizontal="center" vertical="center" wrapText="1"/>
    </xf>
    <xf numFmtId="3" fontId="12" fillId="21" borderId="51" xfId="8" applyNumberFormat="1" applyFont="1" applyFill="1" applyBorder="1" applyAlignment="1">
      <alignment horizontal="right" vertical="center"/>
    </xf>
    <xf numFmtId="0" fontId="20" fillId="0" borderId="16" xfId="8" applyFont="1" applyBorder="1" applyAlignment="1">
      <alignment horizontal="center" vertical="center" wrapText="1"/>
    </xf>
    <xf numFmtId="3" fontId="20" fillId="0" borderId="8" xfId="8" applyNumberFormat="1" applyFont="1" applyBorder="1" applyAlignment="1">
      <alignment horizontal="center" vertical="center" wrapText="1"/>
    </xf>
    <xf numFmtId="3" fontId="88" fillId="0" borderId="8" xfId="8" applyNumberFormat="1" applyFont="1" applyBorder="1" applyAlignment="1">
      <alignment horizontal="center" vertical="center" wrapText="1"/>
    </xf>
    <xf numFmtId="10" fontId="20" fillId="0" borderId="14" xfId="8" applyNumberFormat="1" applyFont="1" applyBorder="1" applyAlignment="1">
      <alignment horizontal="center" vertical="center" wrapText="1"/>
    </xf>
    <xf numFmtId="3" fontId="12" fillId="0" borderId="113" xfId="8" applyNumberFormat="1" applyFont="1" applyFill="1" applyBorder="1" applyAlignment="1">
      <alignment horizontal="right" vertical="center"/>
    </xf>
    <xf numFmtId="0" fontId="21" fillId="15" borderId="95" xfId="8" applyFont="1" applyFill="1" applyBorder="1" applyAlignment="1">
      <alignment horizontal="right" vertical="center"/>
    </xf>
    <xf numFmtId="3" fontId="97" fillId="15" borderId="7" xfId="8" applyNumberFormat="1" applyFont="1" applyFill="1" applyBorder="1" applyAlignment="1">
      <alignment horizontal="center" vertical="center"/>
    </xf>
    <xf numFmtId="3" fontId="21" fillId="15" borderId="7" xfId="8" applyNumberFormat="1" applyFont="1" applyFill="1" applyBorder="1" applyAlignment="1">
      <alignment horizontal="center" vertical="center"/>
    </xf>
    <xf numFmtId="10" fontId="21" fillId="15" borderId="82" xfId="8" applyNumberFormat="1" applyFont="1" applyFill="1" applyBorder="1" applyAlignment="1">
      <alignment horizontal="center" vertical="center"/>
    </xf>
    <xf numFmtId="3" fontId="21" fillId="15" borderId="55" xfId="8" applyNumberFormat="1" applyFont="1" applyFill="1" applyBorder="1" applyAlignment="1">
      <alignment vertical="center"/>
    </xf>
    <xf numFmtId="0" fontId="18" fillId="0" borderId="83" xfId="8" applyFont="1" applyBorder="1"/>
    <xf numFmtId="0" fontId="12" fillId="0" borderId="84" xfId="8" applyFont="1" applyBorder="1" applyAlignment="1">
      <alignment vertical="center"/>
    </xf>
    <xf numFmtId="0" fontId="20" fillId="0" borderId="18" xfId="8" applyFont="1" applyBorder="1" applyAlignment="1">
      <alignment horizontal="center" vertical="center" wrapText="1"/>
    </xf>
    <xf numFmtId="0" fontId="20" fillId="0" borderId="4" xfId="8" applyFont="1" applyBorder="1" applyAlignment="1">
      <alignment horizontal="center" vertical="center" wrapText="1"/>
    </xf>
    <xf numFmtId="3" fontId="21" fillId="15" borderId="54" xfId="8" applyNumberFormat="1" applyFont="1" applyFill="1" applyBorder="1" applyAlignment="1">
      <alignment vertical="center"/>
    </xf>
    <xf numFmtId="0" fontId="12" fillId="4" borderId="0" xfId="8" applyFont="1" applyFill="1" applyBorder="1" applyAlignment="1">
      <alignment vertical="center"/>
    </xf>
    <xf numFmtId="0" fontId="20" fillId="4" borderId="0" xfId="8" applyFont="1" applyFill="1" applyBorder="1" applyAlignment="1">
      <alignment horizontal="center" vertical="center" wrapText="1"/>
    </xf>
    <xf numFmtId="3" fontId="12" fillId="4" borderId="0" xfId="8" applyNumberFormat="1" applyFont="1" applyFill="1" applyBorder="1" applyAlignment="1">
      <alignment vertical="center"/>
    </xf>
    <xf numFmtId="3" fontId="18" fillId="15" borderId="82" xfId="8" applyNumberFormat="1" applyFont="1" applyFill="1" applyBorder="1" applyAlignment="1">
      <alignment horizontal="center" vertical="center"/>
    </xf>
    <xf numFmtId="0" fontId="18" fillId="0" borderId="0" xfId="8" applyFont="1" applyBorder="1" applyAlignment="1"/>
    <xf numFmtId="0" fontId="20" fillId="0" borderId="0" xfId="8" applyFont="1" applyBorder="1" applyAlignment="1"/>
    <xf numFmtId="3" fontId="20" fillId="0" borderId="0" xfId="8" applyNumberFormat="1" applyFont="1" applyBorder="1" applyAlignment="1">
      <alignment horizontal="center" vertical="center" wrapText="1"/>
    </xf>
    <xf numFmtId="0" fontId="86" fillId="0" borderId="0" xfId="8" applyBorder="1"/>
    <xf numFmtId="0" fontId="88" fillId="0" borderId="0" xfId="8" applyFont="1" applyBorder="1" applyAlignment="1">
      <alignment horizontal="center" vertical="center" wrapText="1"/>
    </xf>
    <xf numFmtId="0" fontId="12" fillId="0" borderId="0" xfId="8" applyFont="1" applyBorder="1" applyAlignment="1">
      <alignment horizontal="center" vertical="center"/>
    </xf>
    <xf numFmtId="3" fontId="86" fillId="0" borderId="0" xfId="8" applyNumberFormat="1" applyBorder="1"/>
    <xf numFmtId="0" fontId="42" fillId="9" borderId="67" xfId="0" applyFont="1" applyFill="1" applyBorder="1"/>
    <xf numFmtId="0" fontId="42" fillId="10" borderId="67" xfId="0" applyFont="1" applyFill="1" applyBorder="1" applyAlignment="1">
      <alignment vertical="center"/>
    </xf>
    <xf numFmtId="0" fontId="0" fillId="12" borderId="67" xfId="0" applyFont="1" applyFill="1" applyBorder="1"/>
    <xf numFmtId="0" fontId="0" fillId="5" borderId="67" xfId="0" applyFont="1" applyFill="1" applyBorder="1"/>
    <xf numFmtId="0" fontId="35" fillId="12" borderId="25" xfId="0" applyFont="1" applyFill="1" applyBorder="1" applyAlignment="1">
      <alignment wrapText="1"/>
    </xf>
    <xf numFmtId="0" fontId="35" fillId="12" borderId="25" xfId="0" applyFont="1" applyFill="1" applyBorder="1" applyAlignment="1">
      <alignment horizontal="right" wrapText="1"/>
    </xf>
    <xf numFmtId="0" fontId="0" fillId="13" borderId="67" xfId="0" applyFont="1" applyFill="1" applyBorder="1"/>
    <xf numFmtId="0" fontId="0" fillId="14" borderId="67" xfId="0" applyFont="1" applyFill="1" applyBorder="1"/>
    <xf numFmtId="0" fontId="0" fillId="11" borderId="67" xfId="0" applyFill="1" applyBorder="1" applyAlignment="1">
      <alignment vertical="center"/>
    </xf>
    <xf numFmtId="0" fontId="0" fillId="17" borderId="67" xfId="0" applyFill="1" applyBorder="1" applyAlignment="1">
      <alignment vertical="center"/>
    </xf>
    <xf numFmtId="0" fontId="35" fillId="17" borderId="25" xfId="0" applyFont="1" applyFill="1" applyBorder="1" applyAlignment="1">
      <alignment wrapText="1"/>
    </xf>
    <xf numFmtId="0" fontId="35" fillId="17" borderId="25" xfId="0" applyFont="1" applyFill="1" applyBorder="1" applyAlignment="1">
      <alignment horizontal="right" wrapText="1"/>
    </xf>
    <xf numFmtId="0" fontId="12" fillId="7" borderId="105" xfId="0" applyFont="1" applyFill="1" applyBorder="1" applyAlignment="1">
      <alignment horizontal="center" vertical="center" wrapText="1"/>
    </xf>
    <xf numFmtId="168" fontId="42" fillId="9" borderId="26" xfId="0" applyNumberFormat="1" applyFont="1" applyFill="1" applyBorder="1" applyAlignment="1"/>
    <xf numFmtId="168" fontId="0" fillId="10" borderId="26" xfId="0" applyNumberFormat="1" applyFont="1" applyFill="1" applyBorder="1" applyAlignment="1">
      <alignment vertical="center"/>
    </xf>
    <xf numFmtId="168" fontId="35" fillId="9" borderId="10" xfId="0" applyNumberFormat="1" applyFont="1" applyFill="1" applyBorder="1"/>
    <xf numFmtId="168" fontId="0" fillId="8" borderId="26" xfId="0" applyNumberFormat="1" applyFont="1" applyFill="1" applyBorder="1"/>
    <xf numFmtId="168" fontId="0" fillId="17" borderId="26" xfId="0" applyNumberFormat="1" applyFont="1" applyFill="1" applyBorder="1"/>
    <xf numFmtId="168" fontId="0" fillId="11" borderId="26" xfId="0" applyNumberFormat="1" applyFont="1" applyFill="1" applyBorder="1" applyAlignment="1">
      <alignment vertical="center"/>
    </xf>
    <xf numFmtId="168" fontId="0" fillId="17" borderId="10" xfId="0" applyNumberFormat="1" applyFont="1" applyFill="1" applyBorder="1" applyAlignment="1">
      <alignment vertical="center"/>
    </xf>
    <xf numFmtId="168" fontId="0" fillId="18" borderId="26" xfId="0" applyNumberFormat="1" applyFont="1" applyFill="1" applyBorder="1"/>
    <xf numFmtId="168" fontId="35" fillId="17" borderId="10" xfId="0" applyNumberFormat="1" applyFont="1" applyFill="1" applyBorder="1"/>
    <xf numFmtId="168" fontId="0" fillId="12" borderId="26" xfId="0" applyNumberFormat="1" applyFont="1" applyFill="1" applyBorder="1"/>
    <xf numFmtId="168" fontId="0" fillId="5" borderId="26" xfId="0" applyNumberFormat="1" applyFont="1" applyFill="1" applyBorder="1" applyAlignment="1">
      <alignment vertical="center"/>
    </xf>
    <xf numFmtId="168" fontId="0" fillId="12" borderId="10" xfId="0" applyNumberFormat="1" applyFont="1" applyFill="1" applyBorder="1"/>
    <xf numFmtId="168" fontId="0" fillId="5" borderId="26" xfId="0" applyNumberFormat="1" applyFont="1" applyFill="1" applyBorder="1"/>
    <xf numFmtId="168" fontId="0" fillId="5" borderId="10" xfId="0" applyNumberFormat="1" applyFont="1" applyFill="1" applyBorder="1"/>
    <xf numFmtId="168" fontId="35" fillId="12" borderId="10" xfId="0" applyNumberFormat="1" applyFont="1" applyFill="1" applyBorder="1"/>
    <xf numFmtId="0" fontId="0" fillId="8" borderId="26" xfId="0" applyFont="1" applyFill="1" applyBorder="1"/>
    <xf numFmtId="0" fontId="0" fillId="13" borderId="26" xfId="0" applyFont="1" applyFill="1" applyBorder="1"/>
    <xf numFmtId="166" fontId="0" fillId="2" borderId="26" xfId="0" applyNumberFormat="1" applyFont="1" applyFill="1" applyBorder="1" applyAlignment="1">
      <alignment vertical="center"/>
    </xf>
    <xf numFmtId="166" fontId="0" fillId="2" borderId="26" xfId="0" applyNumberFormat="1" applyFont="1" applyFill="1" applyBorder="1"/>
    <xf numFmtId="166" fontId="35" fillId="13" borderId="10" xfId="0" applyNumberFormat="1" applyFont="1" applyFill="1" applyBorder="1"/>
    <xf numFmtId="168" fontId="0" fillId="14" borderId="26" xfId="0" applyNumberFormat="1" applyFont="1" applyFill="1" applyBorder="1"/>
    <xf numFmtId="166" fontId="0" fillId="15" borderId="26" xfId="0" applyNumberFormat="1" applyFont="1" applyFill="1" applyBorder="1"/>
    <xf numFmtId="168" fontId="0" fillId="15" borderId="26" xfId="0" applyNumberFormat="1" applyFont="1" applyFill="1" applyBorder="1"/>
    <xf numFmtId="166" fontId="0" fillId="15" borderId="26" xfId="0" applyNumberFormat="1" applyFont="1" applyFill="1" applyBorder="1" applyAlignment="1">
      <alignment vertical="center"/>
    </xf>
    <xf numFmtId="168" fontId="0" fillId="14" borderId="10" xfId="0" applyNumberFormat="1" applyFont="1" applyFill="1" applyBorder="1"/>
    <xf numFmtId="0" fontId="35" fillId="5" borderId="58" xfId="0" applyFont="1" applyFill="1" applyBorder="1" applyAlignment="1">
      <alignment horizontal="center" vertical="center" wrapText="1"/>
    </xf>
    <xf numFmtId="168" fontId="42" fillId="9" borderId="59" xfId="0" applyNumberFormat="1" applyFont="1" applyFill="1" applyBorder="1" applyAlignment="1"/>
    <xf numFmtId="168" fontId="0" fillId="10" borderId="59" xfId="0" applyNumberFormat="1" applyFont="1" applyFill="1" applyBorder="1" applyAlignment="1">
      <alignment vertical="center"/>
    </xf>
    <xf numFmtId="168" fontId="35" fillId="9" borderId="59" xfId="0" applyNumberFormat="1" applyFont="1" applyFill="1" applyBorder="1"/>
    <xf numFmtId="168" fontId="41" fillId="0" borderId="59" xfId="0" applyNumberFormat="1" applyFont="1" applyFill="1" applyBorder="1"/>
    <xf numFmtId="168" fontId="41" fillId="17" borderId="59" xfId="0" applyNumberFormat="1" applyFont="1" applyFill="1" applyBorder="1"/>
    <xf numFmtId="168" fontId="0" fillId="11" borderId="59" xfId="0" applyNumberFormat="1" applyFont="1" applyFill="1" applyBorder="1" applyAlignment="1">
      <alignment vertical="center"/>
    </xf>
    <xf numFmtId="168" fontId="35" fillId="17" borderId="59" xfId="0" applyNumberFormat="1" applyFont="1" applyFill="1" applyBorder="1"/>
    <xf numFmtId="168" fontId="41" fillId="12" borderId="59" xfId="0" applyNumberFormat="1" applyFont="1" applyFill="1" applyBorder="1"/>
    <xf numFmtId="168" fontId="0" fillId="12" borderId="59" xfId="0" applyNumberFormat="1" applyFont="1" applyFill="1" applyBorder="1"/>
    <xf numFmtId="168" fontId="35" fillId="12" borderId="59" xfId="0" applyNumberFormat="1" applyFont="1" applyFill="1" applyBorder="1"/>
    <xf numFmtId="3" fontId="41" fillId="0" borderId="59" xfId="0" applyNumberFormat="1" applyFont="1" applyBorder="1"/>
    <xf numFmtId="3" fontId="41" fillId="13" borderId="59" xfId="0" applyNumberFormat="1" applyFont="1" applyFill="1" applyBorder="1"/>
    <xf numFmtId="166" fontId="35" fillId="13" borderId="59" xfId="0" applyNumberFormat="1" applyFont="1" applyFill="1" applyBorder="1"/>
    <xf numFmtId="168" fontId="41" fillId="14" borderId="59" xfId="0" applyNumberFormat="1" applyFont="1" applyFill="1" applyBorder="1"/>
    <xf numFmtId="0" fontId="35" fillId="0" borderId="65" xfId="0" applyFont="1" applyBorder="1" applyAlignment="1">
      <alignment horizontal="center" vertical="center"/>
    </xf>
    <xf numFmtId="0" fontId="37" fillId="9" borderId="25" xfId="0" applyFont="1" applyFill="1" applyBorder="1" applyAlignment="1">
      <alignment wrapText="1"/>
    </xf>
    <xf numFmtId="0" fontId="0" fillId="10" borderId="25" xfId="0" applyFont="1" applyFill="1" applyBorder="1" applyAlignment="1">
      <alignment vertical="center" wrapText="1"/>
    </xf>
    <xf numFmtId="0" fontId="35" fillId="9" borderId="25" xfId="0" applyFont="1" applyFill="1" applyBorder="1" applyAlignment="1">
      <alignment wrapText="1"/>
    </xf>
    <xf numFmtId="0" fontId="0" fillId="18" borderId="25" xfId="0" applyFill="1" applyBorder="1" applyAlignment="1">
      <alignment wrapText="1"/>
    </xf>
    <xf numFmtId="0" fontId="0" fillId="5" borderId="25" xfId="0" applyFill="1" applyBorder="1" applyAlignment="1">
      <alignment wrapText="1"/>
    </xf>
    <xf numFmtId="0" fontId="0" fillId="5" borderId="25" xfId="0" applyFill="1" applyBorder="1"/>
    <xf numFmtId="0" fontId="35" fillId="12" borderId="25" xfId="0" applyFont="1" applyFill="1" applyBorder="1"/>
    <xf numFmtId="0" fontId="35" fillId="13" borderId="25" xfId="0" applyFont="1" applyFill="1" applyBorder="1" applyAlignment="1">
      <alignment wrapText="1"/>
    </xf>
    <xf numFmtId="0" fontId="0" fillId="2" borderId="25" xfId="0" applyFill="1" applyBorder="1" applyAlignment="1">
      <alignment wrapText="1"/>
    </xf>
    <xf numFmtId="0" fontId="0" fillId="2" borderId="25" xfId="0" applyFill="1" applyBorder="1" applyAlignment="1"/>
    <xf numFmtId="0" fontId="35" fillId="14" borderId="25" xfId="0" applyFont="1" applyFill="1" applyBorder="1" applyAlignment="1">
      <alignment wrapText="1"/>
    </xf>
    <xf numFmtId="0" fontId="0" fillId="15" borderId="25" xfId="0" applyFont="1" applyFill="1" applyBorder="1" applyAlignment="1"/>
    <xf numFmtId="0" fontId="0" fillId="19" borderId="25" xfId="0" applyFont="1" applyFill="1" applyBorder="1" applyAlignment="1">
      <alignment horizontal="justify"/>
    </xf>
    <xf numFmtId="0" fontId="0" fillId="15" borderId="25" xfId="0" applyFont="1" applyFill="1" applyBorder="1" applyAlignment="1">
      <alignment wrapText="1"/>
    </xf>
    <xf numFmtId="0" fontId="0" fillId="15" borderId="25" xfId="0" applyFill="1" applyBorder="1"/>
    <xf numFmtId="0" fontId="0" fillId="15" borderId="25" xfId="0" applyFont="1" applyFill="1" applyBorder="1" applyAlignment="1">
      <alignment vertical="center" wrapText="1"/>
    </xf>
    <xf numFmtId="168" fontId="0" fillId="17" borderId="59" xfId="0" applyNumberFormat="1" applyFont="1" applyFill="1" applyBorder="1" applyAlignment="1">
      <alignment vertical="center"/>
    </xf>
    <xf numFmtId="168" fontId="0" fillId="5" borderId="59" xfId="0" applyNumberFormat="1" applyFont="1" applyFill="1" applyBorder="1" applyAlignment="1">
      <alignment vertical="center"/>
    </xf>
    <xf numFmtId="168" fontId="0" fillId="5" borderId="59" xfId="0" applyNumberFormat="1" applyFont="1" applyFill="1" applyBorder="1"/>
    <xf numFmtId="166" fontId="0" fillId="2" borderId="59" xfId="0" applyNumberFormat="1" applyFont="1" applyFill="1" applyBorder="1" applyAlignment="1">
      <alignment vertical="center"/>
    </xf>
    <xf numFmtId="166" fontId="0" fillId="15" borderId="59" xfId="0" applyNumberFormat="1" applyFont="1" applyFill="1" applyBorder="1"/>
    <xf numFmtId="0" fontId="12" fillId="7" borderId="42" xfId="0" applyFont="1" applyFill="1" applyBorder="1" applyAlignment="1">
      <alignment horizontal="center" vertical="center" wrapText="1"/>
    </xf>
    <xf numFmtId="168" fontId="0" fillId="10" borderId="10" xfId="0" applyNumberFormat="1" applyFont="1" applyFill="1" applyBorder="1" applyAlignment="1">
      <alignment vertical="center"/>
    </xf>
    <xf numFmtId="168" fontId="0" fillId="8" borderId="10" xfId="0" applyNumberFormat="1" applyFont="1" applyFill="1" applyBorder="1"/>
    <xf numFmtId="168" fontId="0" fillId="17" borderId="10" xfId="0" applyNumberFormat="1" applyFont="1" applyFill="1" applyBorder="1"/>
    <xf numFmtId="168" fontId="0" fillId="11" borderId="10" xfId="0" applyNumberFormat="1" applyFont="1" applyFill="1" applyBorder="1" applyAlignment="1">
      <alignment vertical="center"/>
    </xf>
    <xf numFmtId="168" fontId="0" fillId="18" borderId="10" xfId="0" applyNumberFormat="1" applyFont="1" applyFill="1" applyBorder="1"/>
    <xf numFmtId="168" fontId="35" fillId="8" borderId="10" xfId="0" applyNumberFormat="1" applyFont="1" applyFill="1" applyBorder="1"/>
    <xf numFmtId="168" fontId="0" fillId="5" borderId="10" xfId="0" applyNumberFormat="1" applyFont="1" applyFill="1" applyBorder="1" applyAlignment="1">
      <alignment vertical="center"/>
    </xf>
    <xf numFmtId="0" fontId="0" fillId="8" borderId="10" xfId="0" applyFont="1" applyFill="1" applyBorder="1"/>
    <xf numFmtId="166" fontId="0" fillId="13" borderId="10" xfId="0" applyNumberFormat="1" applyFont="1" applyFill="1" applyBorder="1"/>
    <xf numFmtId="166" fontId="0" fillId="2" borderId="10" xfId="0" applyNumberFormat="1" applyFont="1" applyFill="1" applyBorder="1" applyAlignment="1">
      <alignment vertical="center"/>
    </xf>
    <xf numFmtId="166" fontId="0" fillId="2" borderId="10" xfId="0" applyNumberFormat="1" applyFont="1" applyFill="1" applyBorder="1"/>
    <xf numFmtId="166" fontId="0" fillId="15" borderId="10" xfId="0" applyNumberFormat="1" applyFont="1" applyFill="1" applyBorder="1"/>
    <xf numFmtId="168" fontId="0" fillId="15" borderId="10" xfId="0" applyNumberFormat="1" applyFont="1" applyFill="1" applyBorder="1"/>
    <xf numFmtId="168" fontId="35" fillId="9" borderId="1" xfId="0" applyNumberFormat="1" applyFont="1" applyFill="1" applyBorder="1"/>
    <xf numFmtId="168" fontId="41" fillId="17" borderId="1" xfId="0" applyNumberFormat="1" applyFont="1" applyFill="1" applyBorder="1" applyAlignment="1">
      <alignment vertical="center"/>
    </xf>
    <xf numFmtId="168" fontId="0" fillId="17" borderId="1" xfId="0" applyNumberFormat="1" applyFont="1" applyFill="1" applyBorder="1" applyAlignment="1">
      <alignment vertical="center"/>
    </xf>
    <xf numFmtId="168" fontId="41" fillId="17" borderId="1" xfId="0" applyNumberFormat="1" applyFont="1" applyFill="1" applyBorder="1"/>
    <xf numFmtId="168" fontId="43" fillId="17" borderId="1" xfId="0" applyNumberFormat="1" applyFont="1" applyFill="1" applyBorder="1"/>
    <xf numFmtId="168" fontId="35" fillId="17" borderId="1" xfId="0" applyNumberFormat="1" applyFont="1" applyFill="1" applyBorder="1"/>
    <xf numFmtId="168" fontId="41" fillId="12" borderId="1" xfId="0" applyNumberFormat="1" applyFont="1" applyFill="1" applyBorder="1"/>
    <xf numFmtId="168" fontId="35" fillId="12" borderId="1" xfId="0" applyNumberFormat="1" applyFont="1" applyFill="1" applyBorder="1"/>
    <xf numFmtId="166" fontId="35" fillId="13" borderId="1" xfId="0" applyNumberFormat="1" applyFont="1" applyFill="1" applyBorder="1"/>
    <xf numFmtId="3" fontId="41" fillId="24" borderId="59" xfId="0" applyNumberFormat="1" applyFont="1" applyFill="1" applyBorder="1"/>
    <xf numFmtId="0" fontId="0" fillId="24" borderId="26" xfId="0" applyFont="1" applyFill="1" applyBorder="1"/>
    <xf numFmtId="0" fontId="0" fillId="24" borderId="1" xfId="0" applyFont="1" applyFill="1" applyBorder="1"/>
    <xf numFmtId="166" fontId="0" fillId="14" borderId="26" xfId="0" applyNumberFormat="1" applyFont="1" applyFill="1" applyBorder="1"/>
    <xf numFmtId="168" fontId="0" fillId="14" borderId="41" xfId="0" applyNumberFormat="1" applyFont="1" applyFill="1" applyBorder="1"/>
    <xf numFmtId="168" fontId="35" fillId="14" borderId="34" xfId="0" applyNumberFormat="1" applyFont="1" applyFill="1" applyBorder="1"/>
    <xf numFmtId="168" fontId="35" fillId="14" borderId="3" xfId="0" applyNumberFormat="1" applyFont="1" applyFill="1" applyBorder="1"/>
    <xf numFmtId="166" fontId="0" fillId="22" borderId="3" xfId="0" applyNumberFormat="1" applyFont="1" applyFill="1" applyBorder="1"/>
    <xf numFmtId="168" fontId="35" fillId="14" borderId="121" xfId="0" applyNumberFormat="1" applyFont="1" applyFill="1" applyBorder="1"/>
    <xf numFmtId="0" fontId="12" fillId="7" borderId="104" xfId="0" applyFont="1" applyFill="1" applyBorder="1" applyAlignment="1">
      <alignment horizontal="center" vertical="center" wrapText="1"/>
    </xf>
    <xf numFmtId="0" fontId="15" fillId="0" borderId="12" xfId="3" applyFont="1" applyBorder="1" applyAlignment="1">
      <alignment horizontal="center" vertical="center"/>
    </xf>
    <xf numFmtId="168" fontId="42" fillId="9" borderId="41" xfId="0" applyNumberFormat="1" applyFont="1" applyFill="1" applyBorder="1" applyAlignment="1"/>
    <xf numFmtId="166" fontId="5" fillId="25" borderId="16" xfId="0" applyNumberFormat="1" applyFont="1" applyFill="1" applyBorder="1"/>
    <xf numFmtId="0" fontId="5" fillId="25" borderId="16" xfId="0" applyFont="1" applyFill="1" applyBorder="1" applyAlignment="1">
      <alignment vertical="center"/>
    </xf>
    <xf numFmtId="166" fontId="12" fillId="0" borderId="2" xfId="0" applyNumberFormat="1" applyFont="1" applyBorder="1" applyAlignment="1">
      <alignment vertical="center"/>
    </xf>
    <xf numFmtId="166" fontId="12" fillId="0" borderId="38" xfId="0" applyNumberFormat="1" applyFont="1" applyBorder="1" applyAlignment="1">
      <alignment vertical="center"/>
    </xf>
    <xf numFmtId="166" fontId="12" fillId="0" borderId="1" xfId="0" applyNumberFormat="1" applyFont="1" applyBorder="1" applyAlignment="1">
      <alignment vertical="center"/>
    </xf>
    <xf numFmtId="166" fontId="12" fillId="0" borderId="25" xfId="0" applyNumberFormat="1" applyFont="1" applyBorder="1" applyAlignment="1">
      <alignment vertical="center"/>
    </xf>
    <xf numFmtId="166" fontId="12" fillId="0" borderId="42" xfId="0" applyNumberFormat="1" applyFont="1" applyBorder="1" applyAlignment="1">
      <alignment vertical="center"/>
    </xf>
    <xf numFmtId="166" fontId="12" fillId="0" borderId="51" xfId="0" applyNumberFormat="1" applyFont="1" applyBorder="1" applyAlignment="1">
      <alignment vertical="center"/>
    </xf>
    <xf numFmtId="166" fontId="12" fillId="0" borderId="41" xfId="0" applyNumberFormat="1" applyFont="1" applyBorder="1" applyAlignment="1">
      <alignment vertical="center"/>
    </xf>
    <xf numFmtId="166" fontId="12" fillId="0" borderId="1" xfId="0" applyNumberFormat="1" applyFont="1" applyBorder="1" applyAlignment="1">
      <alignment horizontal="right" vertical="center" wrapText="1"/>
    </xf>
    <xf numFmtId="166" fontId="12" fillId="0" borderId="25" xfId="0" applyNumberFormat="1" applyFont="1" applyBorder="1" applyAlignment="1">
      <alignment horizontal="right" vertical="center" wrapText="1"/>
    </xf>
    <xf numFmtId="0" fontId="16" fillId="0" borderId="98" xfId="0" applyFont="1" applyBorder="1" applyAlignment="1">
      <alignment horizontal="left"/>
    </xf>
    <xf numFmtId="0" fontId="16" fillId="0" borderId="12" xfId="0" applyFont="1" applyBorder="1" applyAlignment="1">
      <alignment horizontal="left"/>
    </xf>
    <xf numFmtId="0" fontId="12" fillId="0" borderId="20" xfId="0" applyFont="1" applyBorder="1"/>
    <xf numFmtId="0" fontId="12" fillId="0" borderId="13" xfId="0" applyFont="1" applyBorder="1"/>
    <xf numFmtId="0" fontId="12" fillId="0" borderId="98" xfId="0" applyFont="1" applyBorder="1"/>
    <xf numFmtId="0" fontId="12" fillId="0" borderId="87" xfId="0" applyFont="1" applyBorder="1"/>
    <xf numFmtId="166" fontId="15" fillId="0" borderId="55" xfId="0" applyNumberFormat="1" applyFont="1" applyBorder="1" applyAlignment="1"/>
    <xf numFmtId="166" fontId="21" fillId="0" borderId="82" xfId="0" applyNumberFormat="1" applyFont="1" applyBorder="1" applyAlignment="1">
      <alignment vertical="center"/>
    </xf>
    <xf numFmtId="0" fontId="0" fillId="0" borderId="0" xfId="0" applyBorder="1"/>
    <xf numFmtId="167" fontId="35" fillId="9" borderId="41" xfId="4" applyNumberFormat="1" applyFont="1" applyFill="1" applyBorder="1" applyAlignment="1"/>
    <xf numFmtId="0" fontId="5" fillId="0" borderId="37" xfId="0" applyFont="1" applyBorder="1" applyAlignment="1">
      <alignment horizontal="center" vertical="center" wrapText="1"/>
    </xf>
    <xf numFmtId="0" fontId="5" fillId="3" borderId="95" xfId="0" applyFont="1" applyFill="1" applyBorder="1" applyAlignment="1">
      <alignment vertical="center"/>
    </xf>
    <xf numFmtId="10" fontId="45" fillId="0" borderId="0" xfId="3" applyNumberFormat="1" applyFont="1" applyAlignment="1">
      <alignment vertical="center"/>
    </xf>
    <xf numFmtId="0" fontId="45" fillId="0" borderId="0" xfId="0" applyFont="1" applyFill="1" applyAlignment="1">
      <alignment horizontal="right" vertical="center"/>
    </xf>
    <xf numFmtId="3" fontId="45" fillId="0" borderId="0" xfId="0" applyNumberFormat="1" applyFont="1" applyBorder="1" applyAlignment="1">
      <alignment vertical="center"/>
    </xf>
    <xf numFmtId="3" fontId="81" fillId="0" borderId="0" xfId="0" applyNumberFormat="1" applyFont="1" applyBorder="1" applyAlignment="1">
      <alignment vertical="center"/>
    </xf>
    <xf numFmtId="10" fontId="15" fillId="0" borderId="0" xfId="3" applyNumberFormat="1" applyFont="1" applyBorder="1" applyAlignment="1">
      <alignment horizontal="center" vertical="center" wrapText="1"/>
    </xf>
    <xf numFmtId="3" fontId="45" fillId="0" borderId="12" xfId="0" applyNumberFormat="1" applyFont="1" applyBorder="1" applyAlignment="1">
      <alignment vertical="center"/>
    </xf>
    <xf numFmtId="10" fontId="45" fillId="0" borderId="12" xfId="3" applyNumberFormat="1" applyFont="1" applyBorder="1" applyAlignment="1">
      <alignment vertical="center"/>
    </xf>
    <xf numFmtId="3" fontId="44" fillId="0" borderId="0" xfId="0" applyNumberFormat="1" applyFont="1" applyBorder="1" applyAlignment="1">
      <alignment vertical="center"/>
    </xf>
    <xf numFmtId="10" fontId="44" fillId="0" borderId="0" xfId="3" applyNumberFormat="1" applyFont="1" applyAlignment="1">
      <alignment vertical="center"/>
    </xf>
    <xf numFmtId="0" fontId="44" fillId="0" borderId="0" xfId="0" applyFont="1" applyAlignment="1">
      <alignment horizontal="right" vertical="center"/>
    </xf>
    <xf numFmtId="10" fontId="45" fillId="0" borderId="0" xfId="3" applyNumberFormat="1" applyFont="1" applyBorder="1" applyAlignment="1">
      <alignment vertical="center"/>
    </xf>
    <xf numFmtId="10" fontId="44" fillId="0" borderId="0" xfId="3" applyNumberFormat="1" applyFont="1" applyBorder="1" applyAlignment="1">
      <alignment vertical="center"/>
    </xf>
    <xf numFmtId="3" fontId="44" fillId="0" borderId="43" xfId="0" applyNumberFormat="1" applyFont="1" applyBorder="1" applyAlignment="1">
      <alignment vertical="center"/>
    </xf>
    <xf numFmtId="10" fontId="44" fillId="0" borderId="43" xfId="3" applyNumberFormat="1" applyFont="1" applyBorder="1" applyAlignment="1">
      <alignment vertical="center"/>
    </xf>
    <xf numFmtId="0" fontId="45" fillId="0" borderId="0" xfId="0" applyFont="1" applyAlignment="1">
      <alignment vertical="center"/>
    </xf>
    <xf numFmtId="10" fontId="45" fillId="0" borderId="0" xfId="0" applyNumberFormat="1" applyFont="1" applyAlignment="1">
      <alignment vertical="center"/>
    </xf>
    <xf numFmtId="0" fontId="0" fillId="18" borderId="25" xfId="0" applyFont="1" applyFill="1" applyBorder="1" applyAlignment="1">
      <alignment wrapText="1"/>
    </xf>
    <xf numFmtId="0" fontId="0" fillId="18" borderId="11" xfId="0" applyFont="1" applyFill="1" applyBorder="1"/>
    <xf numFmtId="0" fontId="18" fillId="0" borderId="0" xfId="0" applyFont="1" applyAlignment="1">
      <alignment horizontal="center"/>
    </xf>
    <xf numFmtId="0" fontId="0" fillId="0" borderId="0" xfId="0" applyAlignment="1"/>
    <xf numFmtId="0" fontId="15" fillId="0" borderId="6" xfId="0" applyFont="1" applyFill="1" applyBorder="1" applyAlignment="1">
      <alignment horizontal="center" vertical="center" wrapText="1"/>
    </xf>
    <xf numFmtId="0" fontId="0" fillId="0" borderId="99" xfId="0" applyFill="1" applyBorder="1" applyAlignment="1">
      <alignment horizontal="center" vertical="center" wrapText="1"/>
    </xf>
    <xf numFmtId="0" fontId="0" fillId="0" borderId="101" xfId="0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99" xfId="0" applyFont="1" applyFill="1" applyBorder="1" applyAlignment="1">
      <alignment horizontal="center" vertical="center" wrapText="1"/>
    </xf>
    <xf numFmtId="0" fontId="6" fillId="0" borderId="101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0" fillId="0" borderId="99" xfId="0" applyFont="1" applyBorder="1" applyAlignment="1">
      <alignment horizontal="center" vertical="center" wrapText="1"/>
    </xf>
    <xf numFmtId="0" fontId="0" fillId="0" borderId="101" xfId="0" applyFont="1" applyBorder="1" applyAlignment="1">
      <alignment horizontal="center" vertical="center" wrapText="1"/>
    </xf>
    <xf numFmtId="0" fontId="15" fillId="0" borderId="99" xfId="0" applyFont="1" applyFill="1" applyBorder="1" applyAlignment="1">
      <alignment horizontal="center" vertical="center" wrapText="1"/>
    </xf>
    <xf numFmtId="0" fontId="15" fillId="0" borderId="101" xfId="0" applyFont="1" applyFill="1" applyBorder="1" applyAlignment="1">
      <alignment horizontal="center" vertical="center" wrapText="1"/>
    </xf>
    <xf numFmtId="0" fontId="16" fillId="0" borderId="0" xfId="3" applyFont="1" applyBorder="1" applyAlignment="1">
      <alignment horizontal="left"/>
    </xf>
    <xf numFmtId="0" fontId="15" fillId="0" borderId="0" xfId="3" applyFont="1" applyBorder="1" applyAlignment="1">
      <alignment horizontal="left"/>
    </xf>
    <xf numFmtId="0" fontId="15" fillId="0" borderId="12" xfId="3" applyFont="1" applyBorder="1" applyAlignment="1">
      <alignment horizontal="left"/>
    </xf>
    <xf numFmtId="0" fontId="18" fillId="0" borderId="0" xfId="3" applyFont="1" applyAlignment="1">
      <alignment horizontal="center"/>
    </xf>
    <xf numFmtId="0" fontId="15" fillId="0" borderId="12" xfId="3" applyFont="1" applyBorder="1" applyAlignment="1">
      <alignment horizontal="center" vertical="center"/>
    </xf>
    <xf numFmtId="0" fontId="0" fillId="0" borderId="102" xfId="0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5" fillId="0" borderId="0" xfId="3" applyFont="1" applyAlignment="1">
      <alignment horizontal="center" vertical="center"/>
    </xf>
    <xf numFmtId="0" fontId="15" fillId="0" borderId="6" xfId="0" applyFont="1" applyBorder="1" applyAlignment="1">
      <alignment horizontal="center" vertical="center" wrapText="1"/>
    </xf>
    <xf numFmtId="0" fontId="15" fillId="0" borderId="101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105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97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78" xfId="0" applyFont="1" applyBorder="1" applyAlignment="1">
      <alignment horizontal="center" vertical="center"/>
    </xf>
    <xf numFmtId="0" fontId="12" fillId="0" borderId="52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wrapText="1"/>
    </xf>
    <xf numFmtId="0" fontId="12" fillId="0" borderId="4" xfId="0" applyFont="1" applyBorder="1" applyAlignment="1">
      <alignment horizontal="right"/>
    </xf>
    <xf numFmtId="0" fontId="12" fillId="0" borderId="66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wrapText="1"/>
    </xf>
    <xf numFmtId="0" fontId="12" fillId="0" borderId="104" xfId="0" applyFont="1" applyBorder="1" applyAlignment="1">
      <alignment horizontal="center" vertical="center" wrapText="1"/>
    </xf>
    <xf numFmtId="0" fontId="0" fillId="0" borderId="96" xfId="0" applyBorder="1" applyAlignment="1">
      <alignment horizontal="center" wrapText="1"/>
    </xf>
    <xf numFmtId="0" fontId="15" fillId="0" borderId="103" xfId="0" applyFont="1" applyBorder="1" applyAlignment="1">
      <alignment horizontal="left" vertical="center" wrapText="1"/>
    </xf>
    <xf numFmtId="0" fontId="15" fillId="0" borderId="95" xfId="0" applyFont="1" applyBorder="1" applyAlignment="1">
      <alignment horizontal="left" vertical="center" wrapText="1"/>
    </xf>
    <xf numFmtId="0" fontId="15" fillId="0" borderId="9" xfId="0" applyFont="1" applyBorder="1" applyAlignment="1">
      <alignment horizontal="left" vertical="center"/>
    </xf>
    <xf numFmtId="0" fontId="15" fillId="0" borderId="46" xfId="0" applyFont="1" applyBorder="1" applyAlignment="1">
      <alignment horizontal="left" vertical="center"/>
    </xf>
    <xf numFmtId="0" fontId="15" fillId="0" borderId="9" xfId="0" applyFont="1" applyBorder="1" applyAlignment="1">
      <alignment horizontal="left"/>
    </xf>
    <xf numFmtId="0" fontId="15" fillId="0" borderId="46" xfId="0" applyFont="1" applyBorder="1" applyAlignment="1">
      <alignment horizontal="left"/>
    </xf>
    <xf numFmtId="0" fontId="15" fillId="0" borderId="7" xfId="0" applyFont="1" applyBorder="1" applyAlignment="1">
      <alignment horizontal="left"/>
    </xf>
    <xf numFmtId="0" fontId="12" fillId="0" borderId="69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left" vertical="center"/>
    </xf>
    <xf numFmtId="0" fontId="15" fillId="0" borderId="25" xfId="0" applyFont="1" applyBorder="1" applyAlignment="1">
      <alignment horizontal="left" vertical="center"/>
    </xf>
    <xf numFmtId="0" fontId="15" fillId="0" borderId="7" xfId="0" applyFont="1" applyBorder="1" applyAlignment="1">
      <alignment horizontal="left" vertical="center"/>
    </xf>
    <xf numFmtId="0" fontId="15" fillId="0" borderId="83" xfId="0" applyFont="1" applyBorder="1" applyAlignment="1">
      <alignment horizontal="center" vertical="center"/>
    </xf>
    <xf numFmtId="0" fontId="15" fillId="0" borderId="106" xfId="0" applyFont="1" applyBorder="1" applyAlignment="1">
      <alignment horizontal="center" vertical="center"/>
    </xf>
    <xf numFmtId="0" fontId="15" fillId="0" borderId="107" xfId="0" applyFont="1" applyBorder="1" applyAlignment="1">
      <alignment horizontal="center" vertical="center"/>
    </xf>
    <xf numFmtId="0" fontId="15" fillId="0" borderId="48" xfId="0" applyFont="1" applyBorder="1" applyAlignment="1">
      <alignment horizontal="center" vertical="center"/>
    </xf>
    <xf numFmtId="0" fontId="15" fillId="0" borderId="103" xfId="0" applyFont="1" applyBorder="1" applyAlignment="1">
      <alignment horizontal="left" vertical="center"/>
    </xf>
    <xf numFmtId="0" fontId="15" fillId="0" borderId="81" xfId="0" applyFont="1" applyBorder="1" applyAlignment="1">
      <alignment horizontal="left" vertical="center"/>
    </xf>
    <xf numFmtId="0" fontId="11" fillId="0" borderId="0" xfId="0" applyFont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/>
    </xf>
    <xf numFmtId="0" fontId="12" fillId="0" borderId="25" xfId="0" applyFont="1" applyBorder="1" applyAlignment="1">
      <alignment horizontal="left"/>
    </xf>
    <xf numFmtId="0" fontId="12" fillId="0" borderId="10" xfId="0" applyFont="1" applyBorder="1" applyAlignment="1">
      <alignment horizontal="left"/>
    </xf>
    <xf numFmtId="0" fontId="12" fillId="0" borderId="26" xfId="0" applyFont="1" applyBorder="1" applyAlignment="1">
      <alignment horizontal="left"/>
    </xf>
    <xf numFmtId="0" fontId="12" fillId="0" borderId="1" xfId="0" applyFont="1" applyBorder="1" applyAlignment="1">
      <alignment horizontal="left"/>
    </xf>
    <xf numFmtId="0" fontId="15" fillId="0" borderId="1" xfId="0" applyFont="1" applyBorder="1" applyAlignment="1">
      <alignment horizontal="left" vertical="center"/>
    </xf>
    <xf numFmtId="0" fontId="15" fillId="0" borderId="72" xfId="0" applyFont="1" applyBorder="1" applyAlignment="1">
      <alignment horizontal="left"/>
    </xf>
    <xf numFmtId="0" fontId="15" fillId="0" borderId="71" xfId="0" applyFont="1" applyBorder="1" applyAlignment="1">
      <alignment horizontal="left"/>
    </xf>
    <xf numFmtId="0" fontId="15" fillId="0" borderId="77" xfId="0" applyFont="1" applyBorder="1" applyAlignment="1">
      <alignment horizontal="left"/>
    </xf>
    <xf numFmtId="0" fontId="12" fillId="0" borderId="25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12" fillId="0" borderId="2" xfId="0" applyFont="1" applyBorder="1" applyAlignment="1">
      <alignment horizontal="left"/>
    </xf>
    <xf numFmtId="0" fontId="15" fillId="0" borderId="49" xfId="0" applyFont="1" applyBorder="1" applyAlignment="1">
      <alignment horizontal="left"/>
    </xf>
    <xf numFmtId="0" fontId="15" fillId="0" borderId="1" xfId="0" applyFont="1" applyBorder="1" applyAlignment="1">
      <alignment horizontal="left"/>
    </xf>
    <xf numFmtId="0" fontId="12" fillId="0" borderId="34" xfId="0" applyFont="1" applyBorder="1" applyAlignment="1">
      <alignment horizontal="left"/>
    </xf>
    <xf numFmtId="0" fontId="12" fillId="0" borderId="3" xfId="0" applyFont="1" applyBorder="1" applyAlignment="1">
      <alignment horizontal="left"/>
    </xf>
    <xf numFmtId="0" fontId="12" fillId="0" borderId="32" xfId="0" applyFont="1" applyBorder="1" applyAlignment="1">
      <alignment horizontal="left"/>
    </xf>
    <xf numFmtId="0" fontId="12" fillId="0" borderId="68" xfId="0" applyFont="1" applyBorder="1" applyAlignment="1">
      <alignment horizontal="left"/>
    </xf>
    <xf numFmtId="0" fontId="12" fillId="0" borderId="39" xfId="0" applyFont="1" applyBorder="1" applyAlignment="1">
      <alignment horizontal="left"/>
    </xf>
    <xf numFmtId="0" fontId="12" fillId="0" borderId="37" xfId="0" applyFont="1" applyBorder="1" applyAlignment="1">
      <alignment horizontal="left"/>
    </xf>
    <xf numFmtId="0" fontId="12" fillId="0" borderId="27" xfId="0" applyFont="1" applyBorder="1" applyAlignment="1">
      <alignment horizontal="left"/>
    </xf>
    <xf numFmtId="0" fontId="12" fillId="0" borderId="13" xfId="0" applyFont="1" applyBorder="1" applyAlignment="1">
      <alignment horizontal="left"/>
    </xf>
    <xf numFmtId="0" fontId="12" fillId="0" borderId="14" xfId="0" applyFont="1" applyBorder="1" applyAlignment="1">
      <alignment horizontal="left"/>
    </xf>
    <xf numFmtId="0" fontId="12" fillId="0" borderId="65" xfId="0" applyFont="1" applyBorder="1" applyAlignment="1">
      <alignment horizontal="left"/>
    </xf>
    <xf numFmtId="0" fontId="12" fillId="0" borderId="106" xfId="0" applyFont="1" applyBorder="1" applyAlignment="1">
      <alignment horizontal="left"/>
    </xf>
    <xf numFmtId="49" fontId="12" fillId="0" borderId="26" xfId="0" applyNumberFormat="1" applyFont="1" applyBorder="1" applyAlignment="1">
      <alignment horizontal="left"/>
    </xf>
    <xf numFmtId="49" fontId="12" fillId="0" borderId="1" xfId="0" applyNumberFormat="1" applyFont="1" applyBorder="1" applyAlignment="1">
      <alignment horizontal="left"/>
    </xf>
    <xf numFmtId="0" fontId="15" fillId="0" borderId="6" xfId="0" applyFont="1" applyBorder="1" applyAlignment="1">
      <alignment horizontal="left" vertical="center" wrapText="1"/>
    </xf>
    <xf numFmtId="0" fontId="15" fillId="0" borderId="99" xfId="0" applyFont="1" applyBorder="1" applyAlignment="1">
      <alignment horizontal="left" vertical="center" wrapText="1"/>
    </xf>
    <xf numFmtId="0" fontId="15" fillId="0" borderId="10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/>
    </xf>
    <xf numFmtId="0" fontId="12" fillId="0" borderId="108" xfId="0" applyFont="1" applyBorder="1" applyAlignment="1">
      <alignment horizontal="left"/>
    </xf>
    <xf numFmtId="166" fontId="18" fillId="0" borderId="0" xfId="0" applyNumberFormat="1" applyFont="1" applyAlignment="1">
      <alignment horizontal="center"/>
    </xf>
    <xf numFmtId="0" fontId="20" fillId="0" borderId="0" xfId="0" applyFont="1" applyAlignment="1"/>
    <xf numFmtId="0" fontId="12" fillId="0" borderId="0" xfId="0" applyFont="1" applyAlignment="1">
      <alignment horizontal="left" indent="1"/>
    </xf>
    <xf numFmtId="0" fontId="15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8" fillId="0" borderId="0" xfId="0" applyFont="1" applyAlignment="1">
      <alignment horizontal="center" vertical="center" wrapText="1"/>
    </xf>
    <xf numFmtId="0" fontId="12" fillId="0" borderId="0" xfId="0" applyFont="1" applyAlignment="1"/>
    <xf numFmtId="0" fontId="0" fillId="0" borderId="0" xfId="0" applyAlignment="1">
      <alignment horizontal="left"/>
    </xf>
    <xf numFmtId="0" fontId="17" fillId="0" borderId="0" xfId="0" applyFont="1" applyAlignment="1"/>
    <xf numFmtId="0" fontId="16" fillId="0" borderId="0" xfId="0" applyFont="1" applyFill="1" applyAlignment="1">
      <alignment horizontal="center"/>
    </xf>
    <xf numFmtId="0" fontId="30" fillId="0" borderId="0" xfId="0" applyFont="1" applyFill="1" applyAlignment="1">
      <alignment horizontal="center"/>
    </xf>
    <xf numFmtId="0" fontId="36" fillId="0" borderId="67" xfId="0" applyFont="1" applyFill="1" applyBorder="1" applyAlignment="1">
      <alignment horizontal="left" wrapText="1"/>
    </xf>
    <xf numFmtId="0" fontId="36" fillId="0" borderId="10" xfId="0" applyFont="1" applyFill="1" applyBorder="1" applyAlignment="1">
      <alignment horizontal="left" wrapText="1"/>
    </xf>
    <xf numFmtId="0" fontId="36" fillId="7" borderId="4" xfId="0" applyFont="1" applyFill="1" applyBorder="1" applyAlignment="1">
      <alignment horizontal="center" vertical="center"/>
    </xf>
    <xf numFmtId="0" fontId="36" fillId="0" borderId="26" xfId="0" applyFont="1" applyFill="1" applyBorder="1" applyAlignment="1">
      <alignment horizontal="left" wrapText="1"/>
    </xf>
    <xf numFmtId="168" fontId="40" fillId="0" borderId="67" xfId="0" applyNumberFormat="1" applyFont="1" applyFill="1" applyBorder="1" applyAlignment="1">
      <alignment horizontal="left" vertical="center" wrapText="1"/>
    </xf>
    <xf numFmtId="168" fontId="40" fillId="0" borderId="10" xfId="0" applyNumberFormat="1" applyFont="1" applyFill="1" applyBorder="1" applyAlignment="1">
      <alignment horizontal="left" vertical="center" wrapText="1"/>
    </xf>
    <xf numFmtId="0" fontId="36" fillId="0" borderId="67" xfId="0" applyFont="1" applyFill="1" applyBorder="1" applyAlignment="1">
      <alignment horizontal="left"/>
    </xf>
    <xf numFmtId="0" fontId="36" fillId="0" borderId="10" xfId="0" applyFont="1" applyFill="1" applyBorder="1" applyAlignment="1">
      <alignment horizontal="left"/>
    </xf>
    <xf numFmtId="0" fontId="36" fillId="0" borderId="67" xfId="0" applyFont="1" applyBorder="1" applyAlignment="1">
      <alignment horizontal="left"/>
    </xf>
    <xf numFmtId="0" fontId="36" fillId="0" borderId="10" xfId="0" applyFont="1" applyBorder="1" applyAlignment="1">
      <alignment horizontal="left"/>
    </xf>
    <xf numFmtId="0" fontId="11" fillId="0" borderId="0" xfId="0" applyFont="1" applyAlignment="1">
      <alignment horizontal="center" wrapText="1"/>
    </xf>
    <xf numFmtId="0" fontId="18" fillId="0" borderId="46" xfId="0" applyFont="1" applyBorder="1" applyAlignment="1">
      <alignment horizontal="right" vertical="center"/>
    </xf>
    <xf numFmtId="0" fontId="18" fillId="0" borderId="95" xfId="0" applyFont="1" applyBorder="1" applyAlignment="1">
      <alignment horizontal="right" vertical="center"/>
    </xf>
    <xf numFmtId="0" fontId="5" fillId="0" borderId="0" xfId="0" applyFont="1" applyAlignment="1">
      <alignment horizontal="left" wrapText="1"/>
    </xf>
    <xf numFmtId="49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0" fontId="12" fillId="0" borderId="0" xfId="0" applyNumberFormat="1" applyFont="1" applyAlignment="1">
      <alignment horizontal="left"/>
    </xf>
    <xf numFmtId="0" fontId="79" fillId="0" borderId="0" xfId="0" applyFont="1" applyAlignment="1">
      <alignment horizontal="center" vertical="center"/>
    </xf>
    <xf numFmtId="0" fontId="44" fillId="0" borderId="81" xfId="0" applyFont="1" applyBorder="1" applyAlignment="1">
      <alignment horizontal="center"/>
    </xf>
    <xf numFmtId="0" fontId="50" fillId="0" borderId="103" xfId="0" applyFont="1" applyBorder="1" applyAlignment="1">
      <alignment horizontal="center"/>
    </xf>
    <xf numFmtId="0" fontId="50" fillId="0" borderId="81" xfId="0" applyFont="1" applyBorder="1" applyAlignment="1">
      <alignment horizontal="center"/>
    </xf>
    <xf numFmtId="0" fontId="44" fillId="0" borderId="103" xfId="0" applyFont="1" applyBorder="1" applyAlignment="1">
      <alignment horizontal="left"/>
    </xf>
    <xf numFmtId="0" fontId="44" fillId="0" borderId="81" xfId="0" applyFont="1" applyBorder="1" applyAlignment="1">
      <alignment horizontal="left"/>
    </xf>
    <xf numFmtId="0" fontId="44" fillId="0" borderId="10" xfId="0" applyFont="1" applyBorder="1" applyAlignment="1">
      <alignment horizontal="left"/>
    </xf>
    <xf numFmtId="0" fontId="44" fillId="0" borderId="26" xfId="0" applyFont="1" applyBorder="1" applyAlignment="1">
      <alignment horizontal="left"/>
    </xf>
    <xf numFmtId="0" fontId="44" fillId="0" borderId="67" xfId="0" applyFont="1" applyBorder="1" applyAlignment="1">
      <alignment horizontal="right"/>
    </xf>
    <xf numFmtId="0" fontId="44" fillId="0" borderId="10" xfId="0" applyFont="1" applyBorder="1" applyAlignment="1">
      <alignment horizontal="right"/>
    </xf>
    <xf numFmtId="0" fontId="44" fillId="0" borderId="26" xfId="0" applyFont="1" applyBorder="1" applyAlignment="1">
      <alignment horizontal="right"/>
    </xf>
    <xf numFmtId="0" fontId="44" fillId="0" borderId="25" xfId="0" applyFont="1" applyBorder="1" applyAlignment="1">
      <alignment horizontal="left"/>
    </xf>
    <xf numFmtId="0" fontId="44" fillId="0" borderId="25" xfId="0" applyFont="1" applyBorder="1" applyAlignment="1">
      <alignment horizontal="right"/>
    </xf>
    <xf numFmtId="0" fontId="50" fillId="0" borderId="67" xfId="0" applyFont="1" applyBorder="1" applyAlignment="1">
      <alignment horizontal="right"/>
    </xf>
    <xf numFmtId="0" fontId="0" fillId="0" borderId="10" xfId="0" applyBorder="1"/>
    <xf numFmtId="0" fontId="47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50" fillId="0" borderId="103" xfId="0" applyFont="1" applyBorder="1" applyAlignment="1">
      <alignment horizontal="left"/>
    </xf>
    <xf numFmtId="0" fontId="50" fillId="0" borderId="81" xfId="0" applyFont="1" applyBorder="1" applyAlignment="1">
      <alignment horizontal="left"/>
    </xf>
    <xf numFmtId="0" fontId="49" fillId="0" borderId="25" xfId="0" applyFont="1" applyBorder="1" applyAlignment="1">
      <alignment horizontal="left" wrapText="1"/>
    </xf>
    <xf numFmtId="0" fontId="49" fillId="0" borderId="10" xfId="0" applyFont="1" applyBorder="1" applyAlignment="1">
      <alignment horizontal="left" wrapText="1"/>
    </xf>
    <xf numFmtId="0" fontId="49" fillId="0" borderId="25" xfId="0" applyFont="1" applyBorder="1" applyAlignment="1">
      <alignment horizontal="left"/>
    </xf>
    <xf numFmtId="0" fontId="49" fillId="0" borderId="10" xfId="0" applyFont="1" applyBorder="1" applyAlignment="1">
      <alignment horizontal="left"/>
    </xf>
    <xf numFmtId="0" fontId="49" fillId="0" borderId="13" xfId="0" applyFont="1" applyBorder="1" applyAlignment="1">
      <alignment horizontal="left"/>
    </xf>
    <xf numFmtId="0" fontId="50" fillId="0" borderId="10" xfId="0" applyFont="1" applyBorder="1" applyAlignment="1">
      <alignment horizontal="left"/>
    </xf>
    <xf numFmtId="0" fontId="50" fillId="0" borderId="10" xfId="0" applyFont="1" applyBorder="1" applyAlignment="1">
      <alignment horizontal="right"/>
    </xf>
    <xf numFmtId="0" fontId="50" fillId="0" borderId="25" xfId="0" applyFont="1" applyBorder="1" applyAlignment="1">
      <alignment horizontal="left"/>
    </xf>
    <xf numFmtId="0" fontId="54" fillId="0" borderId="0" xfId="2" applyFont="1" applyFill="1" applyBorder="1" applyAlignment="1">
      <alignment horizontal="center"/>
    </xf>
    <xf numFmtId="0" fontId="51" fillId="0" borderId="0" xfId="2" applyFont="1" applyFill="1" applyBorder="1" applyAlignment="1">
      <alignment horizontal="left" wrapText="1"/>
    </xf>
    <xf numFmtId="0" fontId="51" fillId="0" borderId="0" xfId="2" applyFont="1" applyFill="1" applyBorder="1" applyAlignment="1">
      <alignment horizontal="left"/>
    </xf>
    <xf numFmtId="0" fontId="51" fillId="0" borderId="0" xfId="2" applyFont="1" applyFill="1" applyBorder="1" applyAlignment="1">
      <alignment horizontal="center"/>
    </xf>
    <xf numFmtId="0" fontId="70" fillId="0" borderId="0" xfId="2" applyFont="1" applyFill="1" applyBorder="1" applyAlignment="1">
      <alignment horizontal="left"/>
    </xf>
    <xf numFmtId="0" fontId="51" fillId="0" borderId="88" xfId="5" applyFont="1" applyBorder="1" applyAlignment="1">
      <alignment horizontal="center" vertical="center"/>
    </xf>
    <xf numFmtId="0" fontId="51" fillId="0" borderId="89" xfId="5" applyFont="1" applyBorder="1" applyAlignment="1">
      <alignment horizontal="center" vertical="center"/>
    </xf>
    <xf numFmtId="0" fontId="62" fillId="0" borderId="90" xfId="2" applyFont="1" applyFill="1" applyBorder="1" applyAlignment="1">
      <alignment horizontal="left" vertical="center" shrinkToFit="1"/>
    </xf>
    <xf numFmtId="0" fontId="67" fillId="0" borderId="0" xfId="5" applyFont="1" applyBorder="1" applyAlignment="1">
      <alignment horizontal="left"/>
    </xf>
    <xf numFmtId="0" fontId="51" fillId="0" borderId="0" xfId="2" applyFont="1" applyFill="1" applyBorder="1" applyAlignment="1">
      <alignment horizontal="left" shrinkToFit="1"/>
    </xf>
    <xf numFmtId="0" fontId="75" fillId="0" borderId="43" xfId="2" applyFont="1" applyFill="1" applyBorder="1" applyAlignment="1">
      <alignment horizontal="left"/>
    </xf>
    <xf numFmtId="0" fontId="75" fillId="0" borderId="0" xfId="2" applyFont="1" applyAlignment="1"/>
    <xf numFmtId="0" fontId="75" fillId="0" borderId="0" xfId="5" applyFont="1" applyAlignment="1"/>
    <xf numFmtId="0" fontId="51" fillId="0" borderId="0" xfId="2" applyFont="1" applyAlignment="1"/>
    <xf numFmtId="0" fontId="2" fillId="0" borderId="0" xfId="5" applyAlignment="1"/>
    <xf numFmtId="0" fontId="73" fillId="0" borderId="0" xfId="2" applyFont="1" applyFill="1" applyBorder="1" applyAlignment="1">
      <alignment horizontal="center" vertical="center" shrinkToFit="1"/>
    </xf>
    <xf numFmtId="0" fontId="51" fillId="0" borderId="0" xfId="2" applyFont="1" applyFill="1" applyBorder="1" applyAlignment="1">
      <alignment horizontal="left" vertical="center"/>
    </xf>
    <xf numFmtId="0" fontId="52" fillId="0" borderId="0" xfId="2" applyFont="1" applyFill="1" applyBorder="1" applyAlignment="1">
      <alignment horizontal="left"/>
    </xf>
    <xf numFmtId="0" fontId="51" fillId="0" borderId="88" xfId="2" applyFont="1" applyFill="1" applyBorder="1" applyAlignment="1">
      <alignment horizontal="center" vertical="center"/>
    </xf>
    <xf numFmtId="0" fontId="51" fillId="0" borderId="89" xfId="2" applyFont="1" applyFill="1" applyBorder="1" applyAlignment="1">
      <alignment horizontal="center" vertical="center"/>
    </xf>
    <xf numFmtId="0" fontId="51" fillId="0" borderId="13" xfId="2" applyFont="1" applyFill="1" applyBorder="1" applyAlignment="1">
      <alignment horizontal="center" vertical="center"/>
    </xf>
    <xf numFmtId="0" fontId="51" fillId="0" borderId="12" xfId="2" applyFont="1" applyFill="1" applyBorder="1" applyAlignment="1">
      <alignment horizontal="center" vertical="center"/>
    </xf>
    <xf numFmtId="0" fontId="55" fillId="0" borderId="0" xfId="2" applyFont="1" applyFill="1" applyBorder="1" applyAlignment="1">
      <alignment horizontal="left"/>
    </xf>
    <xf numFmtId="0" fontId="51" fillId="0" borderId="27" xfId="2" applyFont="1" applyFill="1" applyBorder="1" applyAlignment="1">
      <alignment horizontal="center" vertical="center"/>
    </xf>
    <xf numFmtId="0" fontId="51" fillId="0" borderId="38" xfId="2" applyFont="1" applyFill="1" applyBorder="1" applyAlignment="1">
      <alignment horizontal="center" vertical="center"/>
    </xf>
    <xf numFmtId="0" fontId="62" fillId="0" borderId="64" xfId="2" applyFont="1" applyFill="1" applyBorder="1" applyAlignment="1">
      <alignment horizontal="left" vertical="center" shrinkToFit="1"/>
    </xf>
    <xf numFmtId="0" fontId="67" fillId="0" borderId="0" xfId="5" applyFont="1" applyBorder="1" applyAlignment="1">
      <alignment horizontal="center"/>
    </xf>
    <xf numFmtId="0" fontId="51" fillId="0" borderId="0" xfId="2" applyFont="1" applyFill="1" applyBorder="1" applyAlignment="1"/>
    <xf numFmtId="0" fontId="40" fillId="16" borderId="0" xfId="2" applyFont="1" applyFill="1" applyBorder="1" applyAlignment="1">
      <alignment horizontal="center"/>
    </xf>
    <xf numFmtId="0" fontId="70" fillId="0" borderId="0" xfId="2" applyFont="1" applyFill="1" applyBorder="1" applyAlignment="1">
      <alignment horizontal="center" vertical="center"/>
    </xf>
    <xf numFmtId="0" fontId="55" fillId="0" borderId="0" xfId="2" applyFont="1" applyFill="1" applyBorder="1" applyAlignment="1">
      <alignment horizontal="center" vertical="center"/>
    </xf>
    <xf numFmtId="0" fontId="56" fillId="0" borderId="0" xfId="2" applyFont="1" applyFill="1" applyBorder="1" applyAlignment="1">
      <alignment horizontal="center" vertical="center"/>
    </xf>
    <xf numFmtId="0" fontId="51" fillId="0" borderId="0" xfId="2" applyFill="1" applyBorder="1" applyAlignment="1">
      <alignment horizontal="left" vertical="center" shrinkToFit="1"/>
    </xf>
    <xf numFmtId="0" fontId="46" fillId="0" borderId="88" xfId="2" applyFont="1" applyFill="1" applyBorder="1" applyAlignment="1">
      <alignment horizontal="center" vertical="center"/>
    </xf>
    <xf numFmtId="0" fontId="46" fillId="0" borderId="89" xfId="2" applyFont="1" applyFill="1" applyBorder="1" applyAlignment="1">
      <alignment horizontal="center" vertical="center"/>
    </xf>
    <xf numFmtId="49" fontId="55" fillId="0" borderId="0" xfId="2" applyNumberFormat="1" applyFont="1" applyFill="1" applyBorder="1" applyAlignment="1">
      <alignment horizontal="center" vertical="center"/>
    </xf>
    <xf numFmtId="0" fontId="40" fillId="0" borderId="0" xfId="2" applyFont="1" applyFill="1" applyBorder="1" applyAlignment="1">
      <alignment horizontal="left" vertical="center"/>
    </xf>
    <xf numFmtId="0" fontId="51" fillId="0" borderId="0" xfId="2" applyFont="1" applyFill="1" applyBorder="1"/>
    <xf numFmtId="0" fontId="58" fillId="0" borderId="0" xfId="2" applyFont="1" applyFill="1" applyBorder="1" applyAlignment="1">
      <alignment horizontal="center" vertical="center"/>
    </xf>
    <xf numFmtId="0" fontId="58" fillId="0" borderId="0" xfId="2" applyFont="1" applyFill="1" applyBorder="1" applyAlignment="1">
      <alignment horizontal="left" vertical="center"/>
    </xf>
    <xf numFmtId="0" fontId="55" fillId="0" borderId="0" xfId="2" applyFont="1" applyFill="1" applyBorder="1" applyAlignment="1">
      <alignment horizontal="left" vertical="center"/>
    </xf>
    <xf numFmtId="0" fontId="62" fillId="0" borderId="0" xfId="2" applyFont="1" applyFill="1" applyBorder="1" applyAlignment="1">
      <alignment horizontal="left" vertical="center"/>
    </xf>
    <xf numFmtId="0" fontId="54" fillId="0" borderId="0" xfId="2" applyFont="1" applyFill="1" applyBorder="1" applyAlignment="1">
      <alignment horizontal="left" vertical="center"/>
    </xf>
    <xf numFmtId="0" fontId="62" fillId="0" borderId="90" xfId="2" applyFont="1" applyFill="1" applyBorder="1" applyAlignment="1">
      <alignment horizontal="left" vertical="center"/>
    </xf>
    <xf numFmtId="0" fontId="54" fillId="0" borderId="0" xfId="2" applyFont="1" applyFill="1" applyBorder="1" applyAlignment="1">
      <alignment horizontal="center" vertical="center"/>
    </xf>
    <xf numFmtId="0" fontId="62" fillId="0" borderId="90" xfId="2" applyFont="1" applyFill="1" applyBorder="1" applyAlignment="1">
      <alignment vertical="center" wrapText="1"/>
    </xf>
    <xf numFmtId="0" fontId="2" fillId="0" borderId="90" xfId="5" applyBorder="1" applyAlignment="1">
      <alignment wrapText="1"/>
    </xf>
    <xf numFmtId="0" fontId="40" fillId="0" borderId="0" xfId="2" applyFont="1" applyFill="1" applyBorder="1" applyAlignment="1">
      <alignment shrinkToFit="1"/>
    </xf>
    <xf numFmtId="0" fontId="56" fillId="0" borderId="0" xfId="2" applyFont="1" applyFill="1" applyBorder="1" applyAlignment="1">
      <alignment horizontal="center" vertical="center" wrapText="1"/>
    </xf>
    <xf numFmtId="0" fontId="58" fillId="0" borderId="90" xfId="2" applyFont="1" applyFill="1" applyBorder="1" applyAlignment="1">
      <alignment horizontal="left" vertical="center"/>
    </xf>
    <xf numFmtId="0" fontId="57" fillId="0" borderId="0" xfId="2" applyFont="1" applyFill="1" applyBorder="1" applyAlignment="1">
      <alignment horizontal="center" vertical="center"/>
    </xf>
    <xf numFmtId="0" fontId="51" fillId="0" borderId="0" xfId="2" applyFont="1" applyFill="1" applyBorder="1" applyAlignment="1">
      <alignment horizontal="left" vertical="center" shrinkToFit="1"/>
    </xf>
    <xf numFmtId="0" fontId="59" fillId="0" borderId="0" xfId="2" applyFont="1" applyAlignment="1">
      <alignment horizontal="center" vertical="center"/>
    </xf>
    <xf numFmtId="0" fontId="20" fillId="24" borderId="96" xfId="8" applyFont="1" applyFill="1" applyBorder="1" applyAlignment="1">
      <alignment horizontal="center" vertical="center" wrapText="1"/>
    </xf>
    <xf numFmtId="0" fontId="20" fillId="24" borderId="4" xfId="8" applyFont="1" applyFill="1" applyBorder="1" applyAlignment="1">
      <alignment horizontal="center" vertical="center" wrapText="1"/>
    </xf>
    <xf numFmtId="4" fontId="12" fillId="0" borderId="96" xfId="8" applyNumberFormat="1" applyFont="1" applyBorder="1" applyAlignment="1">
      <alignment horizontal="center" vertical="center"/>
    </xf>
    <xf numFmtId="4" fontId="12" fillId="0" borderId="78" xfId="8" applyNumberFormat="1" applyFont="1" applyBorder="1" applyAlignment="1">
      <alignment horizontal="center" vertical="center"/>
    </xf>
    <xf numFmtId="0" fontId="21" fillId="15" borderId="103" xfId="8" applyFont="1" applyFill="1" applyBorder="1" applyAlignment="1">
      <alignment horizontal="right" vertical="center"/>
    </xf>
    <xf numFmtId="0" fontId="21" fillId="15" borderId="81" xfId="8" applyFont="1" applyFill="1" applyBorder="1" applyAlignment="1">
      <alignment horizontal="right" vertical="center"/>
    </xf>
    <xf numFmtId="0" fontId="21" fillId="15" borderId="95" xfId="8" applyFont="1" applyFill="1" applyBorder="1" applyAlignment="1">
      <alignment horizontal="right" vertical="center"/>
    </xf>
    <xf numFmtId="3" fontId="21" fillId="15" borderId="46" xfId="8" applyNumberFormat="1" applyFont="1" applyFill="1" applyBorder="1" applyAlignment="1">
      <alignment horizontal="center" vertical="center"/>
    </xf>
    <xf numFmtId="3" fontId="21" fillId="15" borderId="82" xfId="8" applyNumberFormat="1" applyFont="1" applyFill="1" applyBorder="1" applyAlignment="1">
      <alignment horizontal="center" vertical="center"/>
    </xf>
    <xf numFmtId="0" fontId="44" fillId="0" borderId="66" xfId="8" applyFont="1" applyBorder="1" applyAlignment="1">
      <alignment horizontal="center" vertical="center" wrapText="1"/>
    </xf>
    <xf numFmtId="0" fontId="44" fillId="0" borderId="113" xfId="8" applyFont="1" applyBorder="1" applyAlignment="1">
      <alignment horizontal="center" vertical="center" wrapText="1"/>
    </xf>
    <xf numFmtId="0" fontId="44" fillId="0" borderId="51" xfId="8" applyFont="1" applyBorder="1" applyAlignment="1">
      <alignment horizontal="center" vertical="center" wrapText="1"/>
    </xf>
    <xf numFmtId="0" fontId="88" fillId="0" borderId="1" xfId="8" applyFont="1" applyBorder="1" applyAlignment="1">
      <alignment horizontal="center" vertical="center" wrapText="1"/>
    </xf>
    <xf numFmtId="0" fontId="12" fillId="23" borderId="1" xfId="8" applyFont="1" applyFill="1" applyBorder="1" applyAlignment="1">
      <alignment horizontal="center" vertical="center"/>
    </xf>
    <xf numFmtId="0" fontId="12" fillId="23" borderId="3" xfId="8" applyFont="1" applyFill="1" applyBorder="1" applyAlignment="1">
      <alignment horizontal="center" vertical="center"/>
    </xf>
    <xf numFmtId="0" fontId="21" fillId="15" borderId="118" xfId="8" applyFont="1" applyFill="1" applyBorder="1" applyAlignment="1">
      <alignment horizontal="right" vertical="center"/>
    </xf>
    <xf numFmtId="0" fontId="21" fillId="15" borderId="71" xfId="8" applyFont="1" applyFill="1" applyBorder="1" applyAlignment="1">
      <alignment horizontal="right" vertical="center"/>
    </xf>
    <xf numFmtId="0" fontId="21" fillId="15" borderId="77" xfId="8" applyFont="1" applyFill="1" applyBorder="1" applyAlignment="1">
      <alignment horizontal="right" vertical="center"/>
    </xf>
    <xf numFmtId="0" fontId="15" fillId="0" borderId="46" xfId="8" applyFont="1" applyBorder="1" applyAlignment="1">
      <alignment horizontal="center" vertical="center" wrapText="1"/>
    </xf>
    <xf numFmtId="0" fontId="15" fillId="0" borderId="95" xfId="8" applyFont="1" applyBorder="1" applyAlignment="1">
      <alignment horizontal="center" vertical="center" wrapText="1"/>
    </xf>
    <xf numFmtId="0" fontId="12" fillId="0" borderId="86" xfId="8" applyFont="1" applyBorder="1" applyAlignment="1">
      <alignment horizontal="center" vertical="center" wrapText="1"/>
    </xf>
    <xf numFmtId="0" fontId="12" fillId="0" borderId="84" xfId="8" applyFont="1" applyBorder="1" applyAlignment="1">
      <alignment horizontal="center" vertical="center" wrapText="1"/>
    </xf>
    <xf numFmtId="0" fontId="20" fillId="0" borderId="16" xfId="8" applyFont="1" applyBorder="1" applyAlignment="1">
      <alignment horizontal="center" vertical="center" wrapText="1"/>
    </xf>
    <xf numFmtId="0" fontId="20" fillId="0" borderId="18" xfId="8" applyFont="1" applyBorder="1" applyAlignment="1">
      <alignment horizontal="center" vertical="center" wrapText="1"/>
    </xf>
    <xf numFmtId="0" fontId="45" fillId="0" borderId="38" xfId="8" applyFont="1" applyFill="1" applyBorder="1" applyAlignment="1">
      <alignment horizontal="left" vertical="center" wrapText="1"/>
    </xf>
    <xf numFmtId="0" fontId="45" fillId="0" borderId="12" xfId="8" applyFont="1" applyFill="1" applyBorder="1" applyAlignment="1">
      <alignment horizontal="left" vertical="center" wrapText="1"/>
    </xf>
    <xf numFmtId="0" fontId="45" fillId="0" borderId="25" xfId="8" applyFont="1" applyFill="1" applyBorder="1" applyAlignment="1">
      <alignment horizontal="left" vertical="center" wrapText="1"/>
    </xf>
    <xf numFmtId="0" fontId="45" fillId="0" borderId="10" xfId="8" applyFont="1" applyFill="1" applyBorder="1" applyAlignment="1">
      <alignment horizontal="left" vertical="center" wrapText="1"/>
    </xf>
    <xf numFmtId="0" fontId="45" fillId="0" borderId="25" xfId="8" applyFont="1" applyFill="1" applyBorder="1" applyAlignment="1">
      <alignment horizontal="center" vertical="center" wrapText="1"/>
    </xf>
    <xf numFmtId="0" fontId="45" fillId="0" borderId="26" xfId="8" applyFont="1" applyFill="1" applyBorder="1" applyAlignment="1">
      <alignment horizontal="center" vertical="center" wrapText="1"/>
    </xf>
    <xf numFmtId="0" fontId="15" fillId="0" borderId="23" xfId="8" applyFont="1" applyBorder="1" applyAlignment="1">
      <alignment horizontal="center" vertical="center"/>
    </xf>
    <xf numFmtId="0" fontId="15" fillId="0" borderId="86" xfId="8" applyFont="1" applyBorder="1" applyAlignment="1">
      <alignment horizontal="center" vertical="center"/>
    </xf>
    <xf numFmtId="0" fontId="15" fillId="0" borderId="114" xfId="8" applyFont="1" applyBorder="1" applyAlignment="1">
      <alignment horizontal="center" vertical="center"/>
    </xf>
    <xf numFmtId="0" fontId="15" fillId="0" borderId="52" xfId="8" applyFont="1" applyBorder="1" applyAlignment="1">
      <alignment horizontal="center" vertical="center" wrapText="1"/>
    </xf>
    <xf numFmtId="0" fontId="15" fillId="0" borderId="16" xfId="8" applyFont="1" applyBorder="1" applyAlignment="1">
      <alignment horizontal="center" vertical="center" wrapText="1"/>
    </xf>
    <xf numFmtId="0" fontId="20" fillId="0" borderId="2" xfId="8" applyFont="1" applyBorder="1" applyAlignment="1">
      <alignment vertical="center" wrapText="1"/>
    </xf>
    <xf numFmtId="0" fontId="88" fillId="0" borderId="52" xfId="8" applyFont="1" applyBorder="1" applyAlignment="1">
      <alignment horizontal="center" vertical="center" wrapText="1"/>
    </xf>
    <xf numFmtId="0" fontId="88" fillId="0" borderId="2" xfId="8" applyFont="1" applyBorder="1" applyAlignment="1">
      <alignment horizontal="center" vertical="center" wrapText="1"/>
    </xf>
    <xf numFmtId="0" fontId="44" fillId="0" borderId="52" xfId="8" applyFont="1" applyBorder="1" applyAlignment="1">
      <alignment horizontal="center" vertical="center" wrapText="1"/>
    </xf>
    <xf numFmtId="0" fontId="44" fillId="0" borderId="2" xfId="8" applyFont="1" applyBorder="1" applyAlignment="1">
      <alignment horizontal="center" vertical="center" wrapText="1"/>
    </xf>
    <xf numFmtId="0" fontId="21" fillId="15" borderId="103" xfId="8" applyFont="1" applyFill="1" applyBorder="1" applyAlignment="1">
      <alignment horizontal="center" vertical="center"/>
    </xf>
    <xf numFmtId="0" fontId="21" fillId="15" borderId="81" xfId="8" applyFont="1" applyFill="1" applyBorder="1" applyAlignment="1">
      <alignment horizontal="center" vertical="center"/>
    </xf>
    <xf numFmtId="0" fontId="21" fillId="15" borderId="82" xfId="8" applyFont="1" applyFill="1" applyBorder="1" applyAlignment="1">
      <alignment horizontal="center" vertical="center"/>
    </xf>
    <xf numFmtId="0" fontId="15" fillId="0" borderId="84" xfId="8" applyFont="1" applyBorder="1" applyAlignment="1">
      <alignment horizontal="center" vertical="center"/>
    </xf>
    <xf numFmtId="0" fontId="46" fillId="0" borderId="18" xfId="8" applyFont="1" applyBorder="1" applyAlignment="1">
      <alignment vertical="center" wrapText="1"/>
    </xf>
    <xf numFmtId="0" fontId="15" fillId="0" borderId="18" xfId="8" applyFont="1" applyBorder="1" applyAlignment="1">
      <alignment horizontal="center" vertical="center" wrapText="1"/>
    </xf>
    <xf numFmtId="0" fontId="92" fillId="0" borderId="52" xfId="8" applyFont="1" applyBorder="1" applyAlignment="1">
      <alignment horizontal="center" vertical="center" wrapText="1"/>
    </xf>
    <xf numFmtId="0" fontId="92" fillId="0" borderId="18" xfId="8" applyFont="1" applyBorder="1" applyAlignment="1">
      <alignment horizontal="center" vertical="center" wrapText="1"/>
    </xf>
    <xf numFmtId="0" fontId="93" fillId="0" borderId="104" xfId="8" applyFont="1" applyBorder="1" applyAlignment="1">
      <alignment horizontal="center" vertical="center" wrapText="1"/>
    </xf>
    <xf numFmtId="0" fontId="93" fillId="0" borderId="96" xfId="8" applyFont="1" applyBorder="1" applyAlignment="1">
      <alignment horizontal="center" vertical="center" wrapText="1"/>
    </xf>
    <xf numFmtId="0" fontId="94" fillId="0" borderId="0" xfId="8" applyFont="1" applyBorder="1" applyAlignment="1">
      <alignment horizontal="center" vertical="center" wrapText="1"/>
    </xf>
    <xf numFmtId="0" fontId="86" fillId="3" borderId="65" xfId="8" applyFill="1" applyBorder="1" applyAlignment="1">
      <alignment horizontal="center" vertical="center" wrapText="1"/>
    </xf>
    <xf numFmtId="0" fontId="86" fillId="3" borderId="24" xfId="8" applyFill="1" applyBorder="1" applyAlignment="1">
      <alignment horizontal="center" vertical="center" wrapText="1"/>
    </xf>
    <xf numFmtId="0" fontId="86" fillId="3" borderId="120" xfId="8" applyFill="1" applyBorder="1" applyAlignment="1">
      <alignment horizontal="center" vertical="center" wrapText="1"/>
    </xf>
    <xf numFmtId="173" fontId="18" fillId="24" borderId="4" xfId="8" applyNumberFormat="1" applyFont="1" applyFill="1" applyBorder="1" applyAlignment="1">
      <alignment horizontal="center" vertical="center" wrapText="1"/>
    </xf>
  </cellXfs>
  <cellStyles count="9">
    <cellStyle name="Normál" xfId="0" builtinId="0"/>
    <cellStyle name="Normál 2" xfId="1"/>
    <cellStyle name="Normál 3" xfId="5"/>
    <cellStyle name="Normál 4" xfId="7"/>
    <cellStyle name="Normál 5" xfId="2"/>
    <cellStyle name="Normál 6" xfId="8"/>
    <cellStyle name="Normál_Tájékoztató - a 2005. évi pénzügyi terv I. félévi teljesítéséről (táblák)" xfId="3"/>
    <cellStyle name="Százalék" xfId="4" builtinId="5"/>
    <cellStyle name="Százalék 2" xfId="6"/>
  </cellStyles>
  <dxfs count="0"/>
  <tableStyles count="0" defaultTableStyle="TableStyleMedium9" defaultPivotStyle="PivotStyleLight16"/>
  <colors>
    <mruColors>
      <color rgb="FFFF99CC"/>
      <color rgb="FFFFFFCC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Energetika_2010-2014/&#214;sszes&#237;t&#337;%20t&#225;bl&#225;zatok_k&#246;zint.%20energiafelhaszn&#225;l&#225;sa_2013.08.29/Elektromos%20&#225;ram%20fogyaszt&#225;s%20%202016.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gyetemes árak"/>
      <sheetName val="Összesítő-megtakarítás"/>
      <sheetName val="Napelemek termelése"/>
      <sheetName val="Óvodák_bölcsöde"/>
      <sheetName val="József A. ált isk."/>
      <sheetName val="Polg_Hiv_"/>
      <sheetName val="Müv_közp_ésKönyvtár"/>
      <sheetName val="Sportlétesítmények"/>
      <sheetName val="EÜ intézmények"/>
      <sheetName val="Önkorm.egyéb (vegyesen)"/>
      <sheetName val="Csapadékvíz átemelés"/>
      <sheetName val="Vízkivételi mű"/>
      <sheetName val="Térfigy. kamerák, térvilágítás"/>
      <sheetName val="Közvilágítás"/>
      <sheetName val="Konyha"/>
      <sheetName val="Damjanich J. középisk."/>
      <sheetName val="Munka1"/>
    </sheetNames>
    <sheetDataSet>
      <sheetData sheetId="0" refreshError="1"/>
      <sheetData sheetId="1">
        <row r="19">
          <cell r="D19">
            <v>4260209.3770999992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9"/>
  <sheetViews>
    <sheetView zoomScaleNormal="100" workbookViewId="0">
      <selection activeCell="G4" sqref="G4"/>
    </sheetView>
  </sheetViews>
  <sheetFormatPr defaultRowHeight="15.75"/>
  <cols>
    <col min="1" max="1" width="73" style="20" customWidth="1"/>
    <col min="2" max="2" width="11.28515625" style="20" customWidth="1"/>
    <col min="3" max="3" width="11.28515625" style="88" customWidth="1"/>
    <col min="4" max="4" width="11" style="3" customWidth="1"/>
    <col min="5" max="5" width="10.7109375" style="20" customWidth="1"/>
    <col min="6" max="7" width="9.140625" style="3"/>
    <col min="8" max="8" width="12" style="3" customWidth="1"/>
    <col min="9" max="11" width="9.140625" style="3"/>
    <col min="12" max="12" width="11.28515625" style="3" bestFit="1" customWidth="1"/>
    <col min="13" max="16384" width="9.140625" style="3"/>
  </cols>
  <sheetData>
    <row r="1" spans="1:5" ht="18.75">
      <c r="A1" s="1245" t="s">
        <v>1641</v>
      </c>
      <c r="B1" s="1245"/>
      <c r="C1" s="1245"/>
      <c r="D1" s="1246"/>
      <c r="E1" s="1246"/>
    </row>
    <row r="2" spans="1:5" ht="15.75" customHeight="1"/>
    <row r="3" spans="1:5" ht="15.75" customHeight="1"/>
    <row r="4" spans="1:5" s="4" customFormat="1" ht="63">
      <c r="A4" s="155" t="s">
        <v>34</v>
      </c>
      <c r="B4" s="156" t="s">
        <v>1642</v>
      </c>
      <c r="C4" s="215" t="s">
        <v>1643</v>
      </c>
      <c r="D4" s="216" t="s">
        <v>304</v>
      </c>
      <c r="E4" s="726" t="s">
        <v>300</v>
      </c>
    </row>
    <row r="5" spans="1:5">
      <c r="A5" s="49" t="s">
        <v>117</v>
      </c>
      <c r="B5" s="188"/>
      <c r="C5" s="196"/>
      <c r="D5"/>
    </row>
    <row r="6" spans="1:5">
      <c r="A6" s="60" t="s">
        <v>83</v>
      </c>
      <c r="B6" s="85"/>
      <c r="C6" s="85"/>
      <c r="D6" s="85"/>
      <c r="E6" s="727"/>
    </row>
    <row r="7" spans="1:5">
      <c r="A7" s="20" t="s">
        <v>369</v>
      </c>
      <c r="B7" s="85"/>
      <c r="C7" s="85"/>
      <c r="D7" s="85"/>
      <c r="E7" s="727"/>
    </row>
    <row r="8" spans="1:5">
      <c r="A8" s="20" t="s">
        <v>370</v>
      </c>
      <c r="B8" s="85">
        <v>8313000</v>
      </c>
      <c r="C8" s="85">
        <v>8313000</v>
      </c>
      <c r="D8" s="85">
        <v>8313000</v>
      </c>
      <c r="E8" s="727">
        <f>D8/C8</f>
        <v>1</v>
      </c>
    </row>
    <row r="9" spans="1:5">
      <c r="A9" s="20" t="s">
        <v>371</v>
      </c>
      <c r="B9" s="85"/>
      <c r="C9" s="85"/>
      <c r="D9" s="85"/>
      <c r="E9" s="727"/>
    </row>
    <row r="10" spans="1:5">
      <c r="A10" s="20" t="s">
        <v>372</v>
      </c>
      <c r="B10" s="85"/>
      <c r="C10" s="85"/>
      <c r="D10" s="85"/>
      <c r="E10" s="727"/>
    </row>
    <row r="11" spans="1:5">
      <c r="A11" s="20" t="s">
        <v>373</v>
      </c>
      <c r="B11" s="85"/>
      <c r="C11" s="85" t="s">
        <v>1523</v>
      </c>
      <c r="D11" s="85"/>
      <c r="E11" s="727"/>
    </row>
    <row r="12" spans="1:5">
      <c r="A12" s="20" t="s">
        <v>374</v>
      </c>
      <c r="B12" s="85"/>
      <c r="C12" s="85"/>
      <c r="D12" s="85"/>
      <c r="E12" s="727"/>
    </row>
    <row r="13" spans="1:5">
      <c r="A13" s="20" t="s">
        <v>375</v>
      </c>
      <c r="B13" s="85"/>
      <c r="C13" s="85"/>
      <c r="D13" s="85"/>
      <c r="E13" s="727"/>
    </row>
    <row r="14" spans="1:5">
      <c r="A14" s="20" t="s">
        <v>376</v>
      </c>
      <c r="B14" s="85"/>
      <c r="C14" s="85"/>
      <c r="D14" s="85"/>
      <c r="E14" s="727"/>
    </row>
    <row r="15" spans="1:5">
      <c r="A15" s="20" t="s">
        <v>377</v>
      </c>
      <c r="B15" s="85"/>
      <c r="C15" s="85"/>
      <c r="D15" s="85"/>
      <c r="E15" s="727"/>
    </row>
    <row r="16" spans="1:5">
      <c r="A16" s="20" t="s">
        <v>1671</v>
      </c>
      <c r="B16" s="86">
        <v>486000</v>
      </c>
      <c r="C16" s="86">
        <v>486000</v>
      </c>
      <c r="D16" s="86">
        <v>486000</v>
      </c>
      <c r="E16" s="728">
        <f>D16/C16</f>
        <v>1</v>
      </c>
    </row>
    <row r="17" spans="1:5">
      <c r="A17" s="368" t="s">
        <v>378</v>
      </c>
      <c r="B17" s="369">
        <f>SUM(B8,B15:B16)</f>
        <v>8799000</v>
      </c>
      <c r="C17" s="369">
        <f>SUM(C8,C15:C16)</f>
        <v>8799000</v>
      </c>
      <c r="D17" s="369">
        <f>SUM(D8,D15:D16)</f>
        <v>8799000</v>
      </c>
      <c r="E17" s="729">
        <f>D17/C17</f>
        <v>1</v>
      </c>
    </row>
    <row r="18" spans="1:5">
      <c r="A18" s="60"/>
      <c r="B18" s="85"/>
      <c r="C18" s="85"/>
      <c r="D18" s="85"/>
      <c r="E18" s="727"/>
    </row>
    <row r="19" spans="1:5">
      <c r="A19" s="60" t="s">
        <v>305</v>
      </c>
      <c r="B19" s="85"/>
      <c r="C19" s="85"/>
      <c r="D19" s="85"/>
      <c r="E19" s="727"/>
    </row>
    <row r="20" spans="1:5">
      <c r="A20" s="20" t="s">
        <v>379</v>
      </c>
      <c r="B20" s="85"/>
      <c r="C20" s="85"/>
      <c r="D20" s="85"/>
      <c r="E20" s="727"/>
    </row>
    <row r="21" spans="1:5">
      <c r="A21" s="20" t="s">
        <v>380</v>
      </c>
      <c r="B21" s="85">
        <v>39634000</v>
      </c>
      <c r="C21" s="85">
        <v>39634000</v>
      </c>
      <c r="D21" s="85">
        <v>39634000</v>
      </c>
      <c r="E21" s="727">
        <f>D21/C21</f>
        <v>1</v>
      </c>
    </row>
    <row r="22" spans="1:5">
      <c r="A22" s="20" t="s">
        <v>381</v>
      </c>
      <c r="B22" s="85">
        <v>13200000</v>
      </c>
      <c r="C22" s="85">
        <v>13200000</v>
      </c>
      <c r="D22" s="85">
        <v>13200000</v>
      </c>
      <c r="E22" s="727">
        <f t="shared" ref="E22:E35" si="0">D22/C22</f>
        <v>1</v>
      </c>
    </row>
    <row r="23" spans="1:5">
      <c r="A23" s="20" t="s">
        <v>382</v>
      </c>
      <c r="B23" s="85"/>
      <c r="C23" s="85"/>
      <c r="D23" s="85"/>
      <c r="E23" s="727"/>
    </row>
    <row r="24" spans="1:5">
      <c r="A24" s="20" t="s">
        <v>380</v>
      </c>
      <c r="B24" s="85">
        <v>20535000</v>
      </c>
      <c r="C24" s="85">
        <v>20822000</v>
      </c>
      <c r="D24" s="85">
        <v>20822000</v>
      </c>
      <c r="E24" s="727">
        <f t="shared" si="0"/>
        <v>1</v>
      </c>
    </row>
    <row r="25" spans="1:5">
      <c r="A25" s="20" t="s">
        <v>1644</v>
      </c>
      <c r="B25" s="85">
        <v>500000</v>
      </c>
      <c r="C25" s="85">
        <v>507000</v>
      </c>
      <c r="D25" s="85">
        <v>507000</v>
      </c>
      <c r="E25" s="727">
        <f t="shared" si="0"/>
        <v>1</v>
      </c>
    </row>
    <row r="26" spans="1:5">
      <c r="A26" s="20" t="s">
        <v>381</v>
      </c>
      <c r="B26" s="85">
        <v>6600000</v>
      </c>
      <c r="C26" s="85">
        <v>6600000</v>
      </c>
      <c r="D26" s="85">
        <v>6600000</v>
      </c>
      <c r="E26" s="727">
        <f t="shared" si="0"/>
        <v>1</v>
      </c>
    </row>
    <row r="27" spans="1:5">
      <c r="A27" s="20" t="s">
        <v>383</v>
      </c>
      <c r="B27" s="85"/>
      <c r="C27" s="85"/>
      <c r="D27" s="85"/>
      <c r="E27" s="727"/>
    </row>
    <row r="28" spans="1:5">
      <c r="A28" s="20" t="s">
        <v>384</v>
      </c>
      <c r="B28" s="85">
        <v>7947000</v>
      </c>
      <c r="C28" s="85">
        <v>7947000</v>
      </c>
      <c r="D28" s="85">
        <v>7947000</v>
      </c>
      <c r="E28" s="727">
        <f t="shared" si="0"/>
        <v>1</v>
      </c>
    </row>
    <row r="29" spans="1:5">
      <c r="A29" s="20" t="s">
        <v>385</v>
      </c>
      <c r="B29" s="85"/>
      <c r="C29" s="85"/>
      <c r="D29" s="85"/>
      <c r="E29" s="727"/>
    </row>
    <row r="30" spans="1:5">
      <c r="A30" s="88" t="s">
        <v>384</v>
      </c>
      <c r="B30" s="84">
        <v>4133000</v>
      </c>
      <c r="C30" s="84">
        <v>4213000</v>
      </c>
      <c r="D30" s="84">
        <v>4213000</v>
      </c>
      <c r="E30" s="734">
        <f t="shared" si="0"/>
        <v>1</v>
      </c>
    </row>
    <row r="31" spans="1:5">
      <c r="A31" s="88" t="s">
        <v>1524</v>
      </c>
      <c r="B31" s="84">
        <v>497000</v>
      </c>
      <c r="C31" s="84">
        <v>497000</v>
      </c>
      <c r="D31" s="84">
        <v>497000</v>
      </c>
      <c r="E31" s="734">
        <f t="shared" si="0"/>
        <v>1</v>
      </c>
    </row>
    <row r="32" spans="1:5">
      <c r="A32" s="88" t="s">
        <v>1525</v>
      </c>
      <c r="B32" s="84">
        <v>768000</v>
      </c>
      <c r="C32" s="84">
        <v>768000</v>
      </c>
      <c r="D32" s="84">
        <v>768000</v>
      </c>
      <c r="E32" s="734">
        <f t="shared" si="0"/>
        <v>1</v>
      </c>
    </row>
    <row r="33" spans="1:6">
      <c r="A33" s="88" t="s">
        <v>1526</v>
      </c>
      <c r="B33" s="84">
        <v>2806000</v>
      </c>
      <c r="C33" s="84">
        <v>2806000</v>
      </c>
      <c r="D33" s="84">
        <v>2806000</v>
      </c>
      <c r="E33" s="734">
        <f t="shared" si="0"/>
        <v>1</v>
      </c>
    </row>
    <row r="34" spans="1:6">
      <c r="A34" s="88"/>
      <c r="B34" s="84"/>
      <c r="C34" s="84"/>
      <c r="D34" s="84"/>
      <c r="E34" s="734"/>
      <c r="F34" s="734"/>
    </row>
    <row r="35" spans="1:6">
      <c r="A35" s="368" t="s">
        <v>386</v>
      </c>
      <c r="B35" s="369">
        <f>SUM(B21:B33)</f>
        <v>96620000</v>
      </c>
      <c r="C35" s="369">
        <f>SUM(C21:C33)</f>
        <v>96994000</v>
      </c>
      <c r="D35" s="369">
        <f>SUM(D21:D33)</f>
        <v>96994000</v>
      </c>
      <c r="E35" s="729">
        <f t="shared" si="0"/>
        <v>1</v>
      </c>
    </row>
    <row r="36" spans="1:6">
      <c r="A36" s="367"/>
      <c r="B36" s="85"/>
      <c r="C36" s="85"/>
      <c r="D36" s="85"/>
      <c r="E36" s="727"/>
    </row>
    <row r="37" spans="1:6">
      <c r="A37" s="60" t="s">
        <v>387</v>
      </c>
      <c r="B37" s="85"/>
      <c r="C37" s="85"/>
      <c r="D37" s="85"/>
      <c r="E37" s="727"/>
    </row>
    <row r="38" spans="1:6">
      <c r="A38" s="20" t="s">
        <v>1527</v>
      </c>
      <c r="B38" s="85">
        <v>0</v>
      </c>
      <c r="C38" s="85">
        <v>17000</v>
      </c>
      <c r="D38" s="85">
        <v>17000</v>
      </c>
      <c r="E38" s="727">
        <f>D38/C38</f>
        <v>1</v>
      </c>
    </row>
    <row r="39" spans="1:6">
      <c r="A39" s="20" t="s">
        <v>1646</v>
      </c>
      <c r="B39" s="88">
        <v>0</v>
      </c>
      <c r="C39" s="88">
        <v>0</v>
      </c>
      <c r="D39" s="88">
        <v>0</v>
      </c>
      <c r="E39" s="727">
        <v>0</v>
      </c>
    </row>
    <row r="40" spans="1:6">
      <c r="A40" s="20" t="s">
        <v>1645</v>
      </c>
      <c r="B40" s="88"/>
      <c r="C40" s="85"/>
      <c r="D40" s="85"/>
      <c r="E40" s="727"/>
    </row>
    <row r="41" spans="1:6">
      <c r="A41" s="20" t="s">
        <v>1648</v>
      </c>
      <c r="B41" s="85">
        <v>3900000</v>
      </c>
      <c r="C41" s="85">
        <v>3900000</v>
      </c>
      <c r="D41" s="85">
        <v>3900000</v>
      </c>
      <c r="E41" s="727">
        <f>D41/C41</f>
        <v>1</v>
      </c>
    </row>
    <row r="42" spans="1:6">
      <c r="A42" s="20" t="s">
        <v>1647</v>
      </c>
      <c r="B42" s="85"/>
      <c r="C42" s="85"/>
      <c r="D42" s="85"/>
      <c r="E42" s="727"/>
    </row>
    <row r="43" spans="1:6">
      <c r="A43" s="20" t="s">
        <v>397</v>
      </c>
      <c r="B43" s="88">
        <v>0</v>
      </c>
      <c r="C43" s="88">
        <v>0</v>
      </c>
      <c r="D43" s="88">
        <v>0</v>
      </c>
      <c r="E43" s="727">
        <v>0</v>
      </c>
    </row>
    <row r="44" spans="1:6">
      <c r="A44" s="20" t="s">
        <v>398</v>
      </c>
      <c r="B44" s="88">
        <v>0</v>
      </c>
      <c r="C44" s="88">
        <v>0</v>
      </c>
      <c r="D44" s="88">
        <v>0</v>
      </c>
      <c r="E44" s="727">
        <v>0</v>
      </c>
    </row>
    <row r="45" spans="1:6">
      <c r="A45" s="20" t="s">
        <v>399</v>
      </c>
      <c r="B45" s="85">
        <v>0</v>
      </c>
      <c r="C45" s="85"/>
      <c r="D45" s="85"/>
      <c r="E45" s="727"/>
    </row>
    <row r="46" spans="1:6">
      <c r="A46" s="20" t="s">
        <v>400</v>
      </c>
      <c r="B46" s="88">
        <v>0</v>
      </c>
      <c r="C46" s="88">
        <v>0</v>
      </c>
      <c r="D46" s="88">
        <v>0</v>
      </c>
      <c r="E46" s="727">
        <v>0</v>
      </c>
    </row>
    <row r="47" spans="1:6">
      <c r="A47" s="20" t="s">
        <v>401</v>
      </c>
      <c r="B47" s="85"/>
      <c r="C47" s="85"/>
      <c r="D47" s="85"/>
      <c r="E47" s="727"/>
    </row>
    <row r="48" spans="1:6">
      <c r="A48" s="20" t="s">
        <v>402</v>
      </c>
      <c r="B48" s="85"/>
      <c r="C48" s="85"/>
      <c r="D48" s="85"/>
      <c r="E48" s="727"/>
    </row>
    <row r="49" spans="1:5">
      <c r="A49" s="20" t="s">
        <v>403</v>
      </c>
      <c r="B49" s="85"/>
      <c r="C49" s="85"/>
      <c r="D49" s="85"/>
      <c r="E49" s="727"/>
    </row>
    <row r="50" spans="1:5">
      <c r="A50" s="20" t="s">
        <v>404</v>
      </c>
      <c r="B50" s="85">
        <v>10870000</v>
      </c>
      <c r="C50" s="85">
        <v>12846000</v>
      </c>
      <c r="D50" s="85">
        <v>12846000</v>
      </c>
      <c r="E50" s="727">
        <f t="shared" ref="E50:E53" si="1">D50/C50</f>
        <v>1</v>
      </c>
    </row>
    <row r="51" spans="1:5">
      <c r="A51" s="20" t="s">
        <v>405</v>
      </c>
      <c r="B51" s="85"/>
      <c r="C51" s="85"/>
      <c r="D51" s="85"/>
      <c r="E51" s="727"/>
    </row>
    <row r="52" spans="1:5">
      <c r="A52" s="81" t="s">
        <v>406</v>
      </c>
      <c r="B52" s="86"/>
      <c r="C52" s="86"/>
      <c r="D52" s="86"/>
      <c r="E52" s="728"/>
    </row>
    <row r="53" spans="1:5">
      <c r="A53" s="367" t="s">
        <v>388</v>
      </c>
      <c r="B53" s="85">
        <f>SUM(B41:B52)</f>
        <v>14770000</v>
      </c>
      <c r="C53" s="85">
        <f>SUM(C41:C52)</f>
        <v>16746000</v>
      </c>
      <c r="D53" s="85">
        <f>SUM(D41:D52)</f>
        <v>16746000</v>
      </c>
      <c r="E53" s="727">
        <f t="shared" si="1"/>
        <v>1</v>
      </c>
    </row>
    <row r="54" spans="1:5">
      <c r="A54" s="367"/>
      <c r="B54" s="85"/>
      <c r="C54" s="85"/>
      <c r="D54" s="85"/>
      <c r="E54" s="727"/>
    </row>
    <row r="55" spans="1:5">
      <c r="A55" s="81" t="s">
        <v>389</v>
      </c>
      <c r="B55" s="85"/>
      <c r="C55" s="85"/>
      <c r="D55" s="85"/>
      <c r="E55" s="727"/>
    </row>
    <row r="56" spans="1:5">
      <c r="A56" s="81" t="s">
        <v>390</v>
      </c>
      <c r="B56" s="85"/>
      <c r="C56" s="85"/>
      <c r="D56" s="85"/>
      <c r="E56" s="727"/>
    </row>
    <row r="57" spans="1:5">
      <c r="A57" s="367" t="s">
        <v>391</v>
      </c>
      <c r="B57" s="85"/>
      <c r="C57" s="85"/>
      <c r="D57" s="85"/>
      <c r="E57" s="727"/>
    </row>
    <row r="58" spans="1:5">
      <c r="A58" s="81"/>
      <c r="B58" s="85"/>
      <c r="C58" s="85"/>
      <c r="D58" s="85"/>
      <c r="E58" s="727"/>
    </row>
    <row r="59" spans="1:5">
      <c r="A59" s="81" t="s">
        <v>392</v>
      </c>
      <c r="B59" s="85"/>
      <c r="C59" s="85"/>
      <c r="D59" s="85"/>
      <c r="E59" s="727"/>
    </row>
    <row r="60" spans="1:5">
      <c r="A60" s="81" t="s">
        <v>393</v>
      </c>
      <c r="B60" s="85">
        <v>20759000</v>
      </c>
      <c r="C60" s="85">
        <v>20759000</v>
      </c>
      <c r="D60" s="85">
        <v>20759000</v>
      </c>
      <c r="E60" s="727">
        <f>D60/C60</f>
        <v>1</v>
      </c>
    </row>
    <row r="61" spans="1:5">
      <c r="A61" s="81" t="s">
        <v>394</v>
      </c>
      <c r="B61" s="84">
        <v>11012000</v>
      </c>
      <c r="C61" s="84">
        <v>11012000</v>
      </c>
      <c r="D61" s="84">
        <v>11012000</v>
      </c>
      <c r="E61" s="734">
        <f>D61/C61</f>
        <v>1</v>
      </c>
    </row>
    <row r="62" spans="1:5">
      <c r="A62" s="848" t="s">
        <v>1649</v>
      </c>
      <c r="B62" s="86">
        <v>330000</v>
      </c>
      <c r="C62" s="86">
        <v>88000</v>
      </c>
      <c r="D62" s="86">
        <v>88000</v>
      </c>
      <c r="E62" s="728">
        <f>D62/C62</f>
        <v>1</v>
      </c>
    </row>
    <row r="63" spans="1:5">
      <c r="A63" s="367" t="s">
        <v>395</v>
      </c>
      <c r="B63" s="85">
        <f>SUM(B60:B62)</f>
        <v>32101000</v>
      </c>
      <c r="C63" s="85">
        <f t="shared" ref="C63:D63" si="2">SUM(C60:C62)</f>
        <v>31859000</v>
      </c>
      <c r="D63" s="85">
        <f t="shared" si="2"/>
        <v>31859000</v>
      </c>
      <c r="E63" s="727">
        <f>D63/C63</f>
        <v>1</v>
      </c>
    </row>
    <row r="64" spans="1:5">
      <c r="A64" s="367"/>
      <c r="B64" s="85"/>
      <c r="C64" s="85"/>
      <c r="D64" s="85"/>
      <c r="E64" s="727"/>
    </row>
    <row r="65" spans="1:16">
      <c r="A65" s="81" t="s">
        <v>1650</v>
      </c>
      <c r="B65" s="85"/>
      <c r="C65" s="85">
        <v>5254000</v>
      </c>
      <c r="D65" s="85">
        <v>5255000</v>
      </c>
      <c r="E65" s="727">
        <f t="shared" ref="E65:E67" si="3">D65/C65</f>
        <v>1.0001903311762466</v>
      </c>
    </row>
    <row r="66" spans="1:16">
      <c r="A66" s="848"/>
      <c r="B66" s="85"/>
      <c r="C66" s="85"/>
      <c r="D66" s="85"/>
      <c r="E66" s="727"/>
    </row>
    <row r="67" spans="1:16">
      <c r="A67" s="848" t="s">
        <v>1651</v>
      </c>
      <c r="B67" s="85">
        <v>3018000</v>
      </c>
      <c r="C67" s="85">
        <v>2716000</v>
      </c>
      <c r="D67" s="85">
        <v>2716000</v>
      </c>
      <c r="E67" s="727">
        <f t="shared" si="3"/>
        <v>1</v>
      </c>
    </row>
    <row r="68" spans="1:16">
      <c r="A68" s="81"/>
      <c r="B68" s="85"/>
      <c r="C68" s="85"/>
      <c r="D68" s="85"/>
      <c r="E68" s="727"/>
    </row>
    <row r="69" spans="1:16">
      <c r="A69" s="370" t="s">
        <v>396</v>
      </c>
      <c r="B69" s="369">
        <f>SUM(B38,B39,B53,B57,B63,B65,B67)</f>
        <v>49889000</v>
      </c>
      <c r="C69" s="369">
        <f>SUM(C38,C39,C53,C57,C63,C65,C67)</f>
        <v>56592000</v>
      </c>
      <c r="D69" s="369">
        <f>SUM(D38,D39,D53,D57,D63,D65,D67)</f>
        <v>56593000</v>
      </c>
      <c r="E69" s="729">
        <f>D69/C69</f>
        <v>1.0000176703420978</v>
      </c>
    </row>
    <row r="70" spans="1:16">
      <c r="A70" s="81"/>
      <c r="B70" s="85"/>
      <c r="C70" s="85"/>
      <c r="D70" s="85"/>
      <c r="E70" s="727"/>
    </row>
    <row r="71" spans="1:16" ht="18">
      <c r="A71" s="372" t="s">
        <v>84</v>
      </c>
      <c r="B71" s="373">
        <v>7584000</v>
      </c>
      <c r="C71" s="373">
        <v>7751000</v>
      </c>
      <c r="D71" s="373">
        <v>7751000</v>
      </c>
      <c r="E71" s="730">
        <f>D71/C71</f>
        <v>1</v>
      </c>
    </row>
    <row r="72" spans="1:16">
      <c r="A72" s="76"/>
      <c r="B72" s="85"/>
      <c r="C72" s="85"/>
      <c r="D72" s="85"/>
      <c r="E72" s="727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</row>
    <row r="73" spans="1:16" ht="15" customHeight="1">
      <c r="A73" s="60" t="s">
        <v>1528</v>
      </c>
      <c r="B73" s="85"/>
      <c r="C73" s="85"/>
      <c r="D73" s="85"/>
      <c r="E73" s="727"/>
      <c r="F73" s="31"/>
      <c r="G73" s="31"/>
      <c r="H73" s="56"/>
      <c r="I73" s="56"/>
      <c r="J73" s="56"/>
      <c r="K73" s="56"/>
      <c r="L73" s="56"/>
      <c r="M73" s="31"/>
      <c r="N73" s="31"/>
      <c r="O73" s="31"/>
      <c r="P73" s="31"/>
    </row>
    <row r="74" spans="1:16" ht="15" customHeight="1">
      <c r="A74" s="20" t="s">
        <v>1652</v>
      </c>
      <c r="B74" s="88">
        <v>0</v>
      </c>
      <c r="C74" s="85">
        <v>3993000</v>
      </c>
      <c r="D74" s="85">
        <v>3994000</v>
      </c>
      <c r="E74" s="727">
        <f t="shared" ref="E74:E92" si="4">D74/C74</f>
        <v>1.0002504382669672</v>
      </c>
      <c r="F74" s="31"/>
      <c r="G74" s="31"/>
      <c r="H74" s="56"/>
      <c r="I74" s="56"/>
      <c r="J74" s="56"/>
      <c r="K74" s="56"/>
      <c r="L74" s="56"/>
      <c r="M74" s="31"/>
      <c r="N74" s="31"/>
      <c r="O74" s="31"/>
      <c r="P74" s="31"/>
    </row>
    <row r="75" spans="1:16" ht="15" customHeight="1">
      <c r="A75" s="20" t="s">
        <v>1529</v>
      </c>
      <c r="B75" s="88">
        <v>0</v>
      </c>
      <c r="C75" s="85">
        <v>114000</v>
      </c>
      <c r="D75" s="85">
        <v>114000</v>
      </c>
      <c r="E75" s="727">
        <f t="shared" si="4"/>
        <v>1</v>
      </c>
      <c r="F75" s="31"/>
      <c r="G75" s="31"/>
      <c r="H75" s="56"/>
      <c r="I75" s="56"/>
      <c r="J75" s="56"/>
      <c r="K75" s="56"/>
      <c r="L75" s="56"/>
      <c r="M75" s="31"/>
      <c r="N75" s="31"/>
      <c r="O75" s="31"/>
      <c r="P75" s="31"/>
    </row>
    <row r="76" spans="1:16" ht="15" customHeight="1">
      <c r="A76" s="20" t="s">
        <v>1530</v>
      </c>
      <c r="B76" s="371">
        <v>0</v>
      </c>
      <c r="C76" s="86">
        <v>1399000</v>
      </c>
      <c r="D76" s="86">
        <v>1399000</v>
      </c>
      <c r="E76" s="728">
        <f t="shared" si="4"/>
        <v>1</v>
      </c>
      <c r="F76" s="31"/>
      <c r="G76" s="31"/>
      <c r="H76" s="56"/>
      <c r="I76" s="56"/>
      <c r="J76" s="56"/>
      <c r="K76" s="56"/>
      <c r="L76" s="56"/>
      <c r="M76" s="31"/>
      <c r="N76" s="31"/>
      <c r="O76" s="31"/>
      <c r="P76" s="31"/>
    </row>
    <row r="77" spans="1:16" ht="15" customHeight="1">
      <c r="A77" s="368" t="s">
        <v>1531</v>
      </c>
      <c r="B77" s="374">
        <v>0</v>
      </c>
      <c r="C77" s="369">
        <f>SUM(C74:C76)</f>
        <v>5506000</v>
      </c>
      <c r="D77" s="369">
        <f>SUM(D74:D76)</f>
        <v>5507000</v>
      </c>
      <c r="E77" s="729">
        <f t="shared" si="4"/>
        <v>1.0001816200508535</v>
      </c>
      <c r="F77" s="31"/>
      <c r="G77" s="31"/>
      <c r="H77" s="849"/>
      <c r="I77" s="56"/>
      <c r="J77" s="56"/>
      <c r="K77" s="56"/>
      <c r="L77" s="56"/>
      <c r="M77" s="31"/>
      <c r="N77" s="31"/>
      <c r="O77" s="31"/>
      <c r="P77" s="31"/>
    </row>
    <row r="78" spans="1:16" ht="15.75" customHeight="1">
      <c r="B78" s="85"/>
      <c r="C78" s="85"/>
      <c r="D78" s="85"/>
      <c r="E78" s="729"/>
    </row>
    <row r="79" spans="1:16" ht="15.75" customHeight="1">
      <c r="A79" s="57" t="s">
        <v>1532</v>
      </c>
      <c r="B79" s="85"/>
      <c r="C79" s="85"/>
      <c r="D79" s="85"/>
      <c r="E79" s="729"/>
    </row>
    <row r="80" spans="1:16" ht="15.75" customHeight="1">
      <c r="A80" s="51" t="s">
        <v>407</v>
      </c>
      <c r="B80" s="85">
        <v>11637000</v>
      </c>
      <c r="C80" s="85">
        <v>12320000</v>
      </c>
      <c r="D80" s="85">
        <v>12284000</v>
      </c>
      <c r="E80" s="734">
        <f t="shared" si="4"/>
        <v>0.99707792207792212</v>
      </c>
    </row>
    <row r="81" spans="1:5" ht="15.75" customHeight="1">
      <c r="A81" s="51" t="s">
        <v>408</v>
      </c>
      <c r="B81" s="85">
        <v>43216000</v>
      </c>
      <c r="C81" s="85">
        <v>90302000</v>
      </c>
      <c r="D81" s="85">
        <v>90302000</v>
      </c>
      <c r="E81" s="734">
        <f t="shared" si="4"/>
        <v>1</v>
      </c>
    </row>
    <row r="82" spans="1:5" ht="15.75" customHeight="1">
      <c r="A82" s="51" t="s">
        <v>409</v>
      </c>
      <c r="B82" s="88">
        <v>0</v>
      </c>
      <c r="C82" s="85">
        <v>1692000</v>
      </c>
      <c r="D82" s="85">
        <v>1692000</v>
      </c>
      <c r="E82" s="734">
        <f t="shared" si="4"/>
        <v>1</v>
      </c>
    </row>
    <row r="83" spans="1:5" ht="15.75" customHeight="1">
      <c r="A83" s="51" t="s">
        <v>410</v>
      </c>
      <c r="B83" s="88">
        <v>0</v>
      </c>
      <c r="C83" s="85">
        <v>1235000</v>
      </c>
      <c r="D83" s="85">
        <v>1235000</v>
      </c>
      <c r="E83" s="734">
        <f t="shared" si="4"/>
        <v>1</v>
      </c>
    </row>
    <row r="84" spans="1:5" ht="15.75" customHeight="1">
      <c r="A84" s="792" t="s">
        <v>1653</v>
      </c>
      <c r="B84" s="85">
        <v>500000</v>
      </c>
      <c r="C84" s="85">
        <v>350000</v>
      </c>
      <c r="D84" s="85">
        <v>350000</v>
      </c>
      <c r="E84" s="734">
        <f t="shared" si="4"/>
        <v>1</v>
      </c>
    </row>
    <row r="85" spans="1:5" ht="15.75" customHeight="1">
      <c r="A85" s="792" t="s">
        <v>1654</v>
      </c>
      <c r="B85" s="88">
        <v>0</v>
      </c>
      <c r="C85" s="85">
        <v>800000</v>
      </c>
      <c r="D85" s="85">
        <v>800000</v>
      </c>
      <c r="E85" s="734">
        <f t="shared" si="4"/>
        <v>1</v>
      </c>
    </row>
    <row r="86" spans="1:5" ht="15.75" customHeight="1">
      <c r="A86" s="792" t="s">
        <v>1655</v>
      </c>
      <c r="B86" s="88">
        <v>0</v>
      </c>
      <c r="C86" s="85">
        <v>1057000</v>
      </c>
      <c r="D86" s="85">
        <v>1057000</v>
      </c>
      <c r="E86" s="734">
        <f t="shared" si="4"/>
        <v>1</v>
      </c>
    </row>
    <row r="87" spans="1:5" ht="15.75" customHeight="1">
      <c r="A87" s="792" t="s">
        <v>1656</v>
      </c>
      <c r="B87" s="88">
        <v>0</v>
      </c>
      <c r="C87" s="85">
        <v>135000</v>
      </c>
      <c r="D87" s="85">
        <v>135000</v>
      </c>
      <c r="E87" s="734">
        <f t="shared" si="4"/>
        <v>1</v>
      </c>
    </row>
    <row r="88" spans="1:5" ht="15.75" customHeight="1">
      <c r="A88" s="51" t="s">
        <v>1657</v>
      </c>
      <c r="B88" s="88">
        <v>0</v>
      </c>
      <c r="C88" s="85">
        <v>9637000</v>
      </c>
      <c r="D88" s="85">
        <v>9637000</v>
      </c>
      <c r="E88" s="734">
        <f t="shared" si="4"/>
        <v>1</v>
      </c>
    </row>
    <row r="89" spans="1:5" ht="15.75" customHeight="1">
      <c r="A89" s="847" t="s">
        <v>1658</v>
      </c>
      <c r="B89" s="85">
        <v>4411000</v>
      </c>
      <c r="C89" s="88">
        <v>0</v>
      </c>
      <c r="D89" s="88">
        <v>0</v>
      </c>
      <c r="E89" s="734">
        <v>0</v>
      </c>
    </row>
    <row r="90" spans="1:5" ht="15.75" customHeight="1">
      <c r="A90" s="368" t="s">
        <v>411</v>
      </c>
      <c r="B90" s="369">
        <f>SUM(B80:B89)</f>
        <v>59764000</v>
      </c>
      <c r="C90" s="369">
        <f>SUM(C80:C89)</f>
        <v>117528000</v>
      </c>
      <c r="D90" s="369">
        <f>SUM(D80:D89)</f>
        <v>117492000</v>
      </c>
      <c r="E90" s="793">
        <f t="shared" si="4"/>
        <v>0.99969369001429442</v>
      </c>
    </row>
    <row r="91" spans="1:5">
      <c r="B91" s="85"/>
      <c r="C91" s="85"/>
      <c r="D91" s="85"/>
      <c r="E91" s="793"/>
    </row>
    <row r="92" spans="1:5" ht="18" customHeight="1" thickBot="1">
      <c r="A92" s="221" t="s">
        <v>129</v>
      </c>
      <c r="B92" s="218">
        <f>SUM(B17,B35,B69,B71,B77,B90)</f>
        <v>222656000</v>
      </c>
      <c r="C92" s="218">
        <f>SUM(C17,C35,C69,C71,C77,C90)</f>
        <v>293170000</v>
      </c>
      <c r="D92" s="218">
        <f>SUM(D17,D35,D69,D71,D77,D90)</f>
        <v>293136000</v>
      </c>
      <c r="E92" s="731">
        <f t="shared" si="4"/>
        <v>0.99988402633284446</v>
      </c>
    </row>
    <row r="93" spans="1:5" ht="12.75" customHeight="1">
      <c r="A93" s="54"/>
      <c r="B93" s="25"/>
      <c r="D93"/>
    </row>
    <row r="94" spans="1:5">
      <c r="A94" s="49" t="s">
        <v>118</v>
      </c>
      <c r="B94" s="88"/>
      <c r="D94"/>
    </row>
    <row r="95" spans="1:5">
      <c r="A95" s="60" t="s">
        <v>306</v>
      </c>
      <c r="B95" s="88"/>
      <c r="C95" s="85"/>
      <c r="D95" s="85"/>
      <c r="E95" s="727"/>
    </row>
    <row r="96" spans="1:5">
      <c r="A96" s="32" t="s">
        <v>1533</v>
      </c>
      <c r="B96" s="88">
        <v>0</v>
      </c>
      <c r="C96" s="85">
        <v>1000000</v>
      </c>
      <c r="D96" s="85">
        <v>1000000</v>
      </c>
      <c r="E96" s="727">
        <f t="shared" ref="E96:E99" si="5">D96/C96</f>
        <v>1</v>
      </c>
    </row>
    <row r="97" spans="1:5">
      <c r="A97" s="32" t="s">
        <v>1534</v>
      </c>
      <c r="B97" s="88">
        <v>0</v>
      </c>
      <c r="C97" s="85">
        <v>143000</v>
      </c>
      <c r="D97" s="85">
        <v>143000</v>
      </c>
      <c r="E97" s="727">
        <f t="shared" si="5"/>
        <v>1</v>
      </c>
    </row>
    <row r="98" spans="1:5">
      <c r="A98" s="32" t="s">
        <v>1535</v>
      </c>
      <c r="B98" s="371">
        <v>0</v>
      </c>
      <c r="C98" s="86">
        <v>181001000</v>
      </c>
      <c r="D98" s="86">
        <v>181001000</v>
      </c>
      <c r="E98" s="728">
        <f t="shared" si="5"/>
        <v>1</v>
      </c>
    </row>
    <row r="99" spans="1:5">
      <c r="A99" s="368" t="s">
        <v>412</v>
      </c>
      <c r="B99" s="374">
        <v>0</v>
      </c>
      <c r="C99" s="369">
        <f>SUM(C96:C98)</f>
        <v>182144000</v>
      </c>
      <c r="D99" s="369">
        <f>SUM(D96:D98)</f>
        <v>182144000</v>
      </c>
      <c r="E99" s="729">
        <f t="shared" si="5"/>
        <v>1</v>
      </c>
    </row>
    <row r="100" spans="1:5">
      <c r="A100" s="49"/>
      <c r="B100" s="88"/>
      <c r="D100" s="85"/>
      <c r="E100" s="727"/>
    </row>
    <row r="101" spans="1:5">
      <c r="A101" s="60" t="s">
        <v>307</v>
      </c>
      <c r="B101" s="88">
        <v>0</v>
      </c>
      <c r="C101" s="88">
        <v>0</v>
      </c>
      <c r="D101" s="88">
        <v>0</v>
      </c>
      <c r="E101" s="727"/>
    </row>
    <row r="102" spans="1:5">
      <c r="B102" s="88"/>
      <c r="D102" s="85"/>
      <c r="E102" s="727"/>
    </row>
    <row r="103" spans="1:5" ht="16.5" thickBot="1">
      <c r="A103" s="159" t="s">
        <v>308</v>
      </c>
      <c r="B103" s="219">
        <f>SUM(B99,B101)</f>
        <v>0</v>
      </c>
      <c r="C103" s="218">
        <f t="shared" ref="C103:D103" si="6">SUM(C99,C101)</f>
        <v>182144000</v>
      </c>
      <c r="D103" s="218">
        <f t="shared" si="6"/>
        <v>182144000</v>
      </c>
      <c r="E103" s="731">
        <f>D103/C103</f>
        <v>1</v>
      </c>
    </row>
    <row r="104" spans="1:5">
      <c r="A104" s="159"/>
      <c r="B104" s="220"/>
      <c r="C104" s="220"/>
      <c r="D104" s="193"/>
      <c r="E104" s="732"/>
    </row>
    <row r="105" spans="1:5">
      <c r="A105" s="49" t="s">
        <v>119</v>
      </c>
      <c r="D105"/>
    </row>
    <row r="106" spans="1:5">
      <c r="A106" s="25" t="s">
        <v>103</v>
      </c>
      <c r="D106"/>
    </row>
    <row r="107" spans="1:5">
      <c r="A107" s="194" t="s">
        <v>274</v>
      </c>
      <c r="B107" s="85">
        <v>92500000</v>
      </c>
      <c r="C107" s="85">
        <v>92500000</v>
      </c>
      <c r="D107" s="85">
        <v>92005000</v>
      </c>
      <c r="E107" s="727">
        <f>D107/C107</f>
        <v>0.99464864864864866</v>
      </c>
    </row>
    <row r="108" spans="1:5">
      <c r="A108" s="194" t="s">
        <v>105</v>
      </c>
      <c r="B108" s="85">
        <v>860000</v>
      </c>
      <c r="C108" s="85">
        <v>860000</v>
      </c>
      <c r="D108" s="85">
        <v>961000</v>
      </c>
      <c r="E108" s="727">
        <f>D108/C108</f>
        <v>1.1174418604651162</v>
      </c>
    </row>
    <row r="109" spans="1:5">
      <c r="A109" s="25" t="s">
        <v>104</v>
      </c>
      <c r="B109" s="85"/>
      <c r="C109" s="85"/>
      <c r="D109" s="85"/>
      <c r="E109" s="727"/>
    </row>
    <row r="110" spans="1:5">
      <c r="A110" s="194" t="s">
        <v>309</v>
      </c>
      <c r="B110" s="85">
        <v>475000000</v>
      </c>
      <c r="C110" s="85">
        <v>475000000</v>
      </c>
      <c r="D110" s="85">
        <v>521232000</v>
      </c>
      <c r="E110" s="727">
        <f>D110/C110</f>
        <v>1.0973305263157895</v>
      </c>
    </row>
    <row r="111" spans="1:5">
      <c r="A111" s="20" t="s">
        <v>310</v>
      </c>
      <c r="B111" s="85">
        <v>13000000</v>
      </c>
      <c r="C111" s="85">
        <v>13000000</v>
      </c>
      <c r="D111" s="85">
        <v>13715000</v>
      </c>
      <c r="E111" s="727">
        <f>D111/C111</f>
        <v>1.0549999999999999</v>
      </c>
    </row>
    <row r="112" spans="1:5">
      <c r="A112" s="194" t="s">
        <v>275</v>
      </c>
      <c r="B112" s="85">
        <v>7000000</v>
      </c>
      <c r="C112" s="85">
        <v>7000000</v>
      </c>
      <c r="D112" s="85">
        <v>8082000</v>
      </c>
      <c r="E112" s="727">
        <f>D112/C112</f>
        <v>1.1545714285714286</v>
      </c>
    </row>
    <row r="113" spans="1:12">
      <c r="A113" s="54" t="s">
        <v>36</v>
      </c>
      <c r="B113" s="185">
        <f>SUM(B107:B112)</f>
        <v>588360000</v>
      </c>
      <c r="C113" s="185">
        <f>SUM(C107:C112)</f>
        <v>588360000</v>
      </c>
      <c r="D113" s="185">
        <f>SUM(D107:D112)</f>
        <v>635995000</v>
      </c>
      <c r="E113" s="733">
        <f>D113/C113</f>
        <v>1.0809623359847713</v>
      </c>
    </row>
    <row r="114" spans="1:12">
      <c r="A114" s="49" t="s">
        <v>106</v>
      </c>
      <c r="B114" s="25"/>
      <c r="D114"/>
      <c r="E114" s="733"/>
    </row>
    <row r="115" spans="1:12">
      <c r="A115" s="194" t="s">
        <v>107</v>
      </c>
      <c r="B115" s="88">
        <v>0</v>
      </c>
      <c r="C115" s="88">
        <v>0</v>
      </c>
      <c r="D115" s="88">
        <v>0</v>
      </c>
      <c r="E115" s="727">
        <v>0</v>
      </c>
    </row>
    <row r="116" spans="1:12">
      <c r="A116" s="194" t="s">
        <v>116</v>
      </c>
      <c r="B116" s="88">
        <v>0</v>
      </c>
      <c r="C116" s="88">
        <v>0</v>
      </c>
      <c r="D116" s="88">
        <v>0</v>
      </c>
      <c r="E116" s="727">
        <v>0</v>
      </c>
    </row>
    <row r="117" spans="1:12">
      <c r="A117" s="194" t="s">
        <v>1659</v>
      </c>
      <c r="B117" s="85">
        <v>500000</v>
      </c>
      <c r="C117" s="85">
        <v>500000</v>
      </c>
      <c r="D117" s="85">
        <v>176000</v>
      </c>
      <c r="E117" s="727">
        <f>D117/C117</f>
        <v>0.35199999999999998</v>
      </c>
    </row>
    <row r="118" spans="1:12">
      <c r="A118" s="194" t="s">
        <v>1660</v>
      </c>
      <c r="B118" s="85">
        <v>1500000</v>
      </c>
      <c r="C118" s="85">
        <v>1500000</v>
      </c>
      <c r="D118" s="85">
        <v>892000</v>
      </c>
      <c r="E118" s="727">
        <f t="shared" ref="E118:E119" si="7">D118/C118</f>
        <v>0.59466666666666668</v>
      </c>
    </row>
    <row r="119" spans="1:12">
      <c r="A119" s="54" t="s">
        <v>108</v>
      </c>
      <c r="B119" s="185">
        <f>SUM(B115:B118)</f>
        <v>2000000</v>
      </c>
      <c r="C119" s="185">
        <f>SUM(C115:C118)</f>
        <v>2000000</v>
      </c>
      <c r="D119" s="185">
        <f>SUM(D115:D118)</f>
        <v>1068000</v>
      </c>
      <c r="E119" s="733">
        <f t="shared" si="7"/>
        <v>0.53400000000000003</v>
      </c>
      <c r="L119" s="6"/>
    </row>
    <row r="120" spans="1:12">
      <c r="A120" s="60"/>
      <c r="B120" s="85"/>
      <c r="D120"/>
      <c r="E120" s="733"/>
      <c r="L120" s="6"/>
    </row>
    <row r="121" spans="1:12" ht="16.5" thickBot="1">
      <c r="A121" s="157" t="s">
        <v>120</v>
      </c>
      <c r="B121" s="218">
        <f>B113+B119</f>
        <v>590360000</v>
      </c>
      <c r="C121" s="218">
        <f>C113+C119</f>
        <v>590360000</v>
      </c>
      <c r="D121" s="218">
        <f>D113+D119</f>
        <v>637063000</v>
      </c>
      <c r="E121" s="731">
        <f>D121/C121</f>
        <v>1.079109357002507</v>
      </c>
      <c r="L121" s="6"/>
    </row>
    <row r="122" spans="1:12">
      <c r="A122" s="49"/>
      <c r="B122" s="26"/>
      <c r="D122"/>
      <c r="E122" s="732"/>
      <c r="L122" s="6"/>
    </row>
    <row r="123" spans="1:12">
      <c r="A123" s="49" t="s">
        <v>121</v>
      </c>
      <c r="B123" s="54"/>
      <c r="D123"/>
      <c r="E123" s="732"/>
      <c r="L123" s="6"/>
    </row>
    <row r="124" spans="1:12">
      <c r="A124" s="32" t="s">
        <v>92</v>
      </c>
      <c r="B124" s="85">
        <v>0</v>
      </c>
      <c r="C124" s="85">
        <v>0</v>
      </c>
      <c r="D124" s="85">
        <v>13000</v>
      </c>
      <c r="E124" s="734">
        <v>0</v>
      </c>
      <c r="L124" s="6"/>
    </row>
    <row r="125" spans="1:12">
      <c r="A125" s="32" t="s">
        <v>93</v>
      </c>
      <c r="B125" s="85">
        <v>18485000</v>
      </c>
      <c r="C125" s="85">
        <v>21706000</v>
      </c>
      <c r="D125" s="85">
        <v>23613000</v>
      </c>
      <c r="E125" s="734">
        <f>D125/C125</f>
        <v>1.087855892379987</v>
      </c>
      <c r="L125" s="6"/>
    </row>
    <row r="126" spans="1:12">
      <c r="A126" s="32" t="s">
        <v>94</v>
      </c>
      <c r="B126" s="85"/>
      <c r="C126" s="85"/>
      <c r="D126" s="85"/>
      <c r="E126" s="734"/>
      <c r="L126" s="6"/>
    </row>
    <row r="127" spans="1:12">
      <c r="A127" s="204" t="s">
        <v>95</v>
      </c>
      <c r="B127" s="85">
        <v>700000</v>
      </c>
      <c r="C127" s="85">
        <v>700000</v>
      </c>
      <c r="D127" s="85">
        <v>1021000</v>
      </c>
      <c r="E127" s="734">
        <f t="shared" ref="E127:E133" si="8">D127/C127</f>
        <v>1.4585714285714286</v>
      </c>
      <c r="L127" s="6"/>
    </row>
    <row r="128" spans="1:12">
      <c r="A128" s="204" t="s">
        <v>96</v>
      </c>
      <c r="B128" s="85">
        <v>1974000</v>
      </c>
      <c r="C128" s="85">
        <v>1974000</v>
      </c>
      <c r="D128" s="85">
        <v>7051000</v>
      </c>
      <c r="E128" s="734">
        <f t="shared" si="8"/>
        <v>3.5719351570415401</v>
      </c>
      <c r="L128" s="6"/>
    </row>
    <row r="129" spans="1:12">
      <c r="A129" s="32" t="s">
        <v>97</v>
      </c>
      <c r="B129" s="85">
        <v>11000000</v>
      </c>
      <c r="C129" s="85">
        <v>11000000</v>
      </c>
      <c r="D129" s="85">
        <v>10376000</v>
      </c>
      <c r="E129" s="734">
        <f t="shared" si="8"/>
        <v>0.94327272727272726</v>
      </c>
      <c r="L129" s="6"/>
    </row>
    <row r="130" spans="1:12">
      <c r="A130" s="32" t="s">
        <v>98</v>
      </c>
      <c r="B130" s="85">
        <v>29286000</v>
      </c>
      <c r="C130" s="85">
        <v>29286000</v>
      </c>
      <c r="D130" s="85">
        <v>30309000</v>
      </c>
      <c r="E130" s="734">
        <f t="shared" si="8"/>
        <v>1.0349313665232533</v>
      </c>
      <c r="L130" s="6"/>
    </row>
    <row r="131" spans="1:12">
      <c r="A131" s="32" t="s">
        <v>99</v>
      </c>
      <c r="B131" s="85">
        <v>16516000</v>
      </c>
      <c r="C131" s="85">
        <v>17822000</v>
      </c>
      <c r="D131" s="85">
        <v>18279000</v>
      </c>
      <c r="E131" s="734">
        <f t="shared" si="8"/>
        <v>1.0256424643698798</v>
      </c>
      <c r="L131" s="6"/>
    </row>
    <row r="132" spans="1:12">
      <c r="A132" s="32" t="s">
        <v>100</v>
      </c>
      <c r="B132" s="85">
        <v>300000</v>
      </c>
      <c r="C132" s="85">
        <v>300000</v>
      </c>
      <c r="D132" s="85">
        <v>1531000</v>
      </c>
      <c r="E132" s="734">
        <f t="shared" si="8"/>
        <v>5.1033333333333335</v>
      </c>
      <c r="L132" s="6"/>
    </row>
    <row r="133" spans="1:12">
      <c r="A133" s="32" t="s">
        <v>101</v>
      </c>
      <c r="B133" s="85">
        <v>3000000</v>
      </c>
      <c r="C133" s="85">
        <v>3000000</v>
      </c>
      <c r="D133" s="85">
        <v>2903000</v>
      </c>
      <c r="E133" s="734">
        <f t="shared" si="8"/>
        <v>0.96766666666666667</v>
      </c>
      <c r="L133" s="6"/>
    </row>
    <row r="134" spans="1:12">
      <c r="A134" s="32" t="s">
        <v>102</v>
      </c>
      <c r="B134" s="88"/>
      <c r="D134" s="85"/>
      <c r="E134" s="734">
        <v>0</v>
      </c>
      <c r="L134" s="6"/>
    </row>
    <row r="135" spans="1:12">
      <c r="A135" s="32" t="s">
        <v>1536</v>
      </c>
      <c r="B135" s="88"/>
      <c r="D135" s="85">
        <v>146000</v>
      </c>
      <c r="E135" s="734">
        <v>0</v>
      </c>
      <c r="L135" s="6"/>
    </row>
    <row r="136" spans="1:12">
      <c r="A136" s="32" t="s">
        <v>1537</v>
      </c>
      <c r="B136" s="85">
        <v>40000</v>
      </c>
      <c r="C136" s="85">
        <v>853000</v>
      </c>
      <c r="D136" s="85">
        <v>4231000</v>
      </c>
      <c r="E136" s="734">
        <f>D136/C136</f>
        <v>4.9601406799531063</v>
      </c>
      <c r="L136" s="6"/>
    </row>
    <row r="137" spans="1:12" ht="16.5" thickBot="1">
      <c r="A137" s="157" t="s">
        <v>127</v>
      </c>
      <c r="B137" s="218">
        <f>SUM(B124:B136)</f>
        <v>81301000</v>
      </c>
      <c r="C137" s="218">
        <f>SUM(C124:C136)</f>
        <v>86641000</v>
      </c>
      <c r="D137" s="218">
        <f>SUM(D124:D136)</f>
        <v>99473000</v>
      </c>
      <c r="E137" s="731">
        <f>D137/C137</f>
        <v>1.1481054004455165</v>
      </c>
      <c r="L137" s="6"/>
    </row>
    <row r="138" spans="1:12">
      <c r="A138" s="83"/>
      <c r="B138" s="26"/>
      <c r="D138"/>
      <c r="E138" s="732"/>
      <c r="L138" s="6"/>
    </row>
    <row r="139" spans="1:12">
      <c r="A139" s="49" t="s">
        <v>122</v>
      </c>
      <c r="B139" s="26"/>
      <c r="D139"/>
      <c r="E139" s="732"/>
      <c r="L139" s="6"/>
    </row>
    <row r="140" spans="1:12">
      <c r="A140" s="32" t="s">
        <v>123</v>
      </c>
      <c r="B140" s="88">
        <v>0</v>
      </c>
      <c r="C140" s="88">
        <v>0</v>
      </c>
      <c r="D140" s="88">
        <v>0</v>
      </c>
      <c r="E140" s="734">
        <v>0</v>
      </c>
      <c r="L140" s="6"/>
    </row>
    <row r="141" spans="1:12">
      <c r="A141" s="32" t="s">
        <v>124</v>
      </c>
      <c r="B141" s="85">
        <v>500000</v>
      </c>
      <c r="C141" s="85">
        <v>2100000</v>
      </c>
      <c r="D141" s="85">
        <v>1826000</v>
      </c>
      <c r="E141" s="734">
        <f>D141/C141</f>
        <v>0.86952380952380948</v>
      </c>
      <c r="L141" s="6"/>
    </row>
    <row r="142" spans="1:12">
      <c r="A142" s="32" t="s">
        <v>125</v>
      </c>
      <c r="B142" s="88">
        <v>0</v>
      </c>
      <c r="C142" s="85">
        <v>800000</v>
      </c>
      <c r="D142" s="85">
        <v>800000</v>
      </c>
      <c r="E142" s="734">
        <f>D142/C142</f>
        <v>1</v>
      </c>
      <c r="L142" s="6"/>
    </row>
    <row r="143" spans="1:12">
      <c r="A143" s="158"/>
      <c r="B143" s="85"/>
      <c r="C143" s="85"/>
      <c r="D143" s="85"/>
      <c r="E143" s="732"/>
      <c r="L143" s="6"/>
    </row>
    <row r="144" spans="1:12" ht="16.5" thickBot="1">
      <c r="A144" s="159" t="s">
        <v>126</v>
      </c>
      <c r="B144" s="218">
        <f>SUM(B140:B143)</f>
        <v>500000</v>
      </c>
      <c r="C144" s="218">
        <f>SUM(C140:C143)</f>
        <v>2900000</v>
      </c>
      <c r="D144" s="218">
        <f>SUM(D140:D143)</f>
        <v>2626000</v>
      </c>
      <c r="E144" s="731">
        <f>D144/C144</f>
        <v>0.90551724137931033</v>
      </c>
      <c r="L144" s="6"/>
    </row>
    <row r="145" spans="1:5">
      <c r="A145" s="158"/>
      <c r="D145"/>
      <c r="E145" s="732"/>
    </row>
    <row r="146" spans="1:5">
      <c r="A146" s="49" t="s">
        <v>109</v>
      </c>
      <c r="B146" s="88"/>
      <c r="C146" s="85"/>
      <c r="D146" s="85"/>
      <c r="E146" s="734"/>
    </row>
    <row r="147" spans="1:5">
      <c r="A147" s="20" t="s">
        <v>1538</v>
      </c>
      <c r="B147" s="88">
        <v>0</v>
      </c>
      <c r="C147" s="85">
        <v>63000</v>
      </c>
      <c r="D147" s="85">
        <v>1258000</v>
      </c>
      <c r="E147" s="734">
        <f t="shared" ref="E147:E151" si="9">D147/C147</f>
        <v>19.968253968253968</v>
      </c>
    </row>
    <row r="148" spans="1:5">
      <c r="A148" s="20" t="s">
        <v>1539</v>
      </c>
      <c r="B148" s="88">
        <v>0</v>
      </c>
      <c r="C148" s="85">
        <v>630000</v>
      </c>
      <c r="D148" s="85">
        <v>630000</v>
      </c>
      <c r="E148" s="734">
        <f t="shared" si="9"/>
        <v>1</v>
      </c>
    </row>
    <row r="149" spans="1:5">
      <c r="A149" s="20" t="s">
        <v>1661</v>
      </c>
      <c r="B149" s="88">
        <v>0</v>
      </c>
      <c r="C149" s="85">
        <v>4411000</v>
      </c>
      <c r="D149" s="85">
        <v>4411000</v>
      </c>
      <c r="E149" s="734">
        <f t="shared" si="9"/>
        <v>1</v>
      </c>
    </row>
    <row r="150" spans="1:5">
      <c r="A150" s="20" t="s">
        <v>1540</v>
      </c>
      <c r="B150" s="88">
        <v>0</v>
      </c>
      <c r="C150" s="85">
        <v>70000</v>
      </c>
      <c r="D150" s="85">
        <v>70000</v>
      </c>
      <c r="E150" s="734">
        <f t="shared" si="9"/>
        <v>1</v>
      </c>
    </row>
    <row r="151" spans="1:5">
      <c r="A151" s="20" t="s">
        <v>1662</v>
      </c>
      <c r="B151" s="88">
        <v>0</v>
      </c>
      <c r="C151" s="85">
        <v>189000</v>
      </c>
      <c r="D151" s="85">
        <v>189000</v>
      </c>
      <c r="E151" s="734">
        <f t="shared" si="9"/>
        <v>1</v>
      </c>
    </row>
    <row r="152" spans="1:5" ht="16.5" thickBot="1">
      <c r="A152" s="157" t="s">
        <v>128</v>
      </c>
      <c r="B152" s="218">
        <f>SUM(B146:B151)</f>
        <v>0</v>
      </c>
      <c r="C152" s="218">
        <f t="shared" ref="C152:D152" si="10">SUM(C146:C151)</f>
        <v>5363000</v>
      </c>
      <c r="D152" s="218">
        <f t="shared" si="10"/>
        <v>6558000</v>
      </c>
      <c r="E152" s="731">
        <f>D152/C152</f>
        <v>1.222823046802163</v>
      </c>
    </row>
    <row r="153" spans="1:5">
      <c r="D153" s="85"/>
      <c r="E153" s="732"/>
    </row>
    <row r="154" spans="1:5" s="4" customFormat="1">
      <c r="A154" s="49" t="s">
        <v>110</v>
      </c>
      <c r="B154" s="66"/>
      <c r="C154" s="184"/>
      <c r="E154" s="732"/>
    </row>
    <row r="155" spans="1:5">
      <c r="A155" s="48" t="s">
        <v>112</v>
      </c>
      <c r="B155" s="85">
        <v>3000000</v>
      </c>
      <c r="C155" s="85">
        <v>3000000</v>
      </c>
      <c r="D155" s="85">
        <v>1475000</v>
      </c>
      <c r="E155" s="734">
        <f>D155/C155</f>
        <v>0.49166666666666664</v>
      </c>
    </row>
    <row r="156" spans="1:5">
      <c r="A156" s="20" t="s">
        <v>1663</v>
      </c>
      <c r="B156" s="85"/>
      <c r="C156" s="85">
        <v>6098000</v>
      </c>
      <c r="D156" s="85">
        <v>6098000</v>
      </c>
      <c r="E156" s="734">
        <f>D156/C156</f>
        <v>1</v>
      </c>
    </row>
    <row r="157" spans="1:5" ht="16.5" thickBot="1">
      <c r="A157" s="157" t="s">
        <v>113</v>
      </c>
      <c r="B157" s="218">
        <f>SUM(B155:B156)</f>
        <v>3000000</v>
      </c>
      <c r="C157" s="218">
        <f>SUM(C155:C156)</f>
        <v>9098000</v>
      </c>
      <c r="D157" s="218">
        <f>SUM(D155:D156)</f>
        <v>7573000</v>
      </c>
      <c r="E157" s="731">
        <f>D157/C157</f>
        <v>0.83238074302044407</v>
      </c>
    </row>
    <row r="158" spans="1:5">
      <c r="A158" s="49"/>
      <c r="D158"/>
      <c r="E158" s="732"/>
    </row>
    <row r="159" spans="1:5" ht="20.25" customHeight="1" thickBot="1">
      <c r="A159" s="222" t="s">
        <v>154</v>
      </c>
      <c r="B159" s="218">
        <f>SUM(B92,B103,B137,B152,B157,B121,B144)</f>
        <v>897817000</v>
      </c>
      <c r="C159" s="218">
        <f>SUM(C92,C103,C137,C152,C157,C121,C144)</f>
        <v>1169676000</v>
      </c>
      <c r="D159" s="218">
        <f>SUM(D92,D103,D137,D152,D157,D121,D144)</f>
        <v>1228573000</v>
      </c>
      <c r="E159" s="731">
        <f>D159/C159</f>
        <v>1.0503532602190693</v>
      </c>
    </row>
    <row r="160" spans="1:5" ht="16.5" thickTop="1">
      <c r="B160" s="25"/>
      <c r="E160" s="732"/>
    </row>
    <row r="161" spans="1:5">
      <c r="A161" s="49" t="s">
        <v>111</v>
      </c>
      <c r="B161" s="88"/>
      <c r="E161" s="732"/>
    </row>
    <row r="162" spans="1:5">
      <c r="A162" s="48" t="s">
        <v>114</v>
      </c>
      <c r="B162" s="84">
        <v>404072000</v>
      </c>
      <c r="C162" s="84">
        <v>501287000</v>
      </c>
      <c r="D162" s="84">
        <v>501284000</v>
      </c>
      <c r="E162" s="734">
        <f>D162/C162</f>
        <v>0.99999401540434918</v>
      </c>
    </row>
    <row r="163" spans="1:5">
      <c r="A163" s="48" t="s">
        <v>1893</v>
      </c>
      <c r="B163" s="88">
        <v>0</v>
      </c>
      <c r="C163" s="88">
        <v>0</v>
      </c>
      <c r="D163" s="88">
        <v>0</v>
      </c>
      <c r="E163" s="734">
        <v>0</v>
      </c>
    </row>
    <row r="164" spans="1:5">
      <c r="A164" s="48" t="s">
        <v>1664</v>
      </c>
      <c r="B164" s="88">
        <v>0</v>
      </c>
      <c r="C164" s="84">
        <v>5326000</v>
      </c>
      <c r="D164" s="84">
        <v>5326000</v>
      </c>
      <c r="E164" s="734">
        <f t="shared" ref="E164" si="11">D164/C164</f>
        <v>1</v>
      </c>
    </row>
    <row r="165" spans="1:5" ht="16.5" thickBot="1">
      <c r="A165" s="157" t="s">
        <v>115</v>
      </c>
      <c r="B165" s="218">
        <f>SUM(B162:B164)</f>
        <v>404072000</v>
      </c>
      <c r="C165" s="218">
        <f>SUM(C162:C164)</f>
        <v>506613000</v>
      </c>
      <c r="D165" s="218">
        <f>SUM(D162:D164)</f>
        <v>506610000</v>
      </c>
      <c r="E165" s="731">
        <f>D165/C165</f>
        <v>0.99999407832013787</v>
      </c>
    </row>
    <row r="166" spans="1:5">
      <c r="A166" s="57"/>
      <c r="B166" s="51"/>
      <c r="C166" s="186"/>
      <c r="D166" s="51"/>
      <c r="E166" s="732"/>
    </row>
    <row r="167" spans="1:5" ht="32.25" customHeight="1" thickBot="1">
      <c r="A167" s="223" t="s">
        <v>282</v>
      </c>
      <c r="B167" s="218">
        <f>SUM(B159,B165)</f>
        <v>1301889000</v>
      </c>
      <c r="C167" s="218">
        <f>SUM(C159,C165)</f>
        <v>1676289000</v>
      </c>
      <c r="D167" s="218">
        <f>SUM(D159,D165)</f>
        <v>1735183000</v>
      </c>
      <c r="E167" s="731">
        <f>D167/C167</f>
        <v>1.0351335599052431</v>
      </c>
    </row>
    <row r="168" spans="1:5">
      <c r="A168" s="62"/>
      <c r="B168" s="32"/>
    </row>
    <row r="169" spans="1:5">
      <c r="A169" s="48"/>
      <c r="B169" s="84"/>
      <c r="C169" s="84"/>
      <c r="D169" s="84"/>
    </row>
  </sheetData>
  <mergeCells count="1">
    <mergeCell ref="A1:E1"/>
  </mergeCells>
  <phoneticPr fontId="0" type="noConversion"/>
  <pageMargins left="0.39370078740157483" right="0.39370078740157483" top="0.59055118110236227" bottom="0.39370078740157483" header="0.11811023622047245" footer="0.51181102362204722"/>
  <pageSetup paperSize="9" scale="82" orientation="portrait" r:id="rId1"/>
  <headerFooter alignWithMargins="0">
    <oddHeader xml:space="preserve">&amp;R1. melléklet a ../2017.(..) önkormányzati rendelethez /&amp;P. oldal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H16"/>
  <sheetViews>
    <sheetView workbookViewId="0">
      <selection activeCell="G16" sqref="G16"/>
    </sheetView>
  </sheetViews>
  <sheetFormatPr defaultRowHeight="15.75"/>
  <cols>
    <col min="1" max="1" width="4" style="10" customWidth="1"/>
    <col min="2" max="2" width="29.5703125" style="10" customWidth="1"/>
    <col min="3" max="7" width="10.7109375" style="10" customWidth="1"/>
    <col min="8" max="8" width="22.5703125" style="10" customWidth="1"/>
    <col min="9" max="26" width="9.140625" style="10"/>
    <col min="27" max="28" width="0" style="10" hidden="1" customWidth="1"/>
    <col min="29" max="16384" width="9.140625" style="10"/>
  </cols>
  <sheetData>
    <row r="1" spans="1:8">
      <c r="H1" s="151"/>
    </row>
    <row r="3" spans="1:8" ht="18.75">
      <c r="A3" s="1269" t="s">
        <v>87</v>
      </c>
      <c r="B3" s="1269"/>
      <c r="C3" s="1269"/>
      <c r="D3" s="1269"/>
      <c r="E3" s="1269"/>
      <c r="F3" s="1269"/>
      <c r="G3" s="1269"/>
      <c r="H3" s="1269"/>
    </row>
    <row r="6" spans="1:8" ht="18.75">
      <c r="A6" s="1264" t="s">
        <v>32</v>
      </c>
      <c r="B6" s="1264"/>
      <c r="C6" s="1264"/>
      <c r="D6" s="1264"/>
      <c r="E6" s="1264"/>
      <c r="F6" s="1264"/>
      <c r="G6" s="1264"/>
      <c r="H6" s="1264"/>
    </row>
    <row r="8" spans="1:8" ht="27.75" customHeight="1"/>
    <row r="9" spans="1:8" s="8" customFormat="1" ht="63.75" customHeight="1" thickBot="1">
      <c r="A9" s="22"/>
      <c r="B9" s="21" t="s">
        <v>70</v>
      </c>
      <c r="C9" s="21" t="s">
        <v>21</v>
      </c>
      <c r="D9" s="21" t="s">
        <v>13</v>
      </c>
      <c r="E9" s="21" t="s">
        <v>85</v>
      </c>
      <c r="F9" s="21" t="s">
        <v>155</v>
      </c>
      <c r="G9" s="21" t="s">
        <v>1685</v>
      </c>
      <c r="H9" s="21" t="s">
        <v>33</v>
      </c>
    </row>
    <row r="10" spans="1:8" ht="35.1" customHeight="1">
      <c r="A10" s="63" t="s">
        <v>38</v>
      </c>
      <c r="B10" s="152"/>
      <c r="C10" s="29"/>
      <c r="D10" s="29"/>
      <c r="E10" s="29"/>
      <c r="F10" s="29"/>
      <c r="G10" s="29"/>
      <c r="H10" s="63"/>
    </row>
    <row r="11" spans="1:8" s="9" customFormat="1" ht="35.1" customHeight="1">
      <c r="A11" s="30"/>
      <c r="B11" s="153" t="s">
        <v>73</v>
      </c>
      <c r="C11" s="30"/>
      <c r="D11" s="30"/>
      <c r="E11" s="30"/>
      <c r="F11" s="30"/>
      <c r="G11" s="30"/>
      <c r="H11" s="30"/>
    </row>
    <row r="16" spans="1:8">
      <c r="C16" s="154"/>
      <c r="D16" s="154"/>
      <c r="E16" s="154"/>
      <c r="F16" s="154"/>
      <c r="G16" s="154"/>
    </row>
  </sheetData>
  <mergeCells count="2">
    <mergeCell ref="A6:H6"/>
    <mergeCell ref="A3:H3"/>
  </mergeCells>
  <phoneticPr fontId="0" type="noConversion"/>
  <pageMargins left="0.19685039370078741" right="0.19685039370078741" top="0.78740157480314965" bottom="0.98425196850393704" header="0.31496062992125984" footer="0.51181102362204722"/>
  <pageSetup paperSize="9" orientation="landscape" horizontalDpi="300" verticalDpi="300" r:id="rId1"/>
  <headerFooter alignWithMargins="0">
    <oddHeader>&amp;R10. melléklet a ../2017.(..) önkormányzati rendelethez /&amp;P. oldal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H23"/>
  <sheetViews>
    <sheetView topLeftCell="A4" workbookViewId="0">
      <selection activeCell="D28" sqref="D28"/>
    </sheetView>
  </sheetViews>
  <sheetFormatPr defaultRowHeight="12.75"/>
  <cols>
    <col min="1" max="1" width="3" style="499" customWidth="1"/>
    <col min="2" max="2" width="59.28515625" style="499" customWidth="1"/>
    <col min="3" max="3" width="10.28515625" style="499" customWidth="1"/>
    <col min="4" max="4" width="9.140625" style="499"/>
    <col min="24" max="25" width="0" hidden="1" customWidth="1"/>
  </cols>
  <sheetData>
    <row r="1" spans="1:3">
      <c r="A1" s="690"/>
      <c r="B1" s="690"/>
      <c r="C1" s="690"/>
    </row>
    <row r="2" spans="1:3">
      <c r="A2" s="690"/>
      <c r="B2" s="690"/>
      <c r="C2" s="690"/>
    </row>
    <row r="3" spans="1:3" ht="18.75">
      <c r="A3" s="1337" t="s">
        <v>87</v>
      </c>
      <c r="B3" s="1337"/>
      <c r="C3" s="1337"/>
    </row>
    <row r="4" spans="1:3" ht="12.75" customHeight="1">
      <c r="A4" s="85"/>
      <c r="B4" s="85"/>
      <c r="C4" s="690"/>
    </row>
    <row r="5" spans="1:3" ht="15.75">
      <c r="A5" s="85"/>
      <c r="B5" s="85"/>
      <c r="C5" s="690"/>
    </row>
    <row r="6" spans="1:3" ht="18.75">
      <c r="A6" s="1337" t="s">
        <v>1841</v>
      </c>
      <c r="B6" s="1337"/>
      <c r="C6" s="1338"/>
    </row>
    <row r="7" spans="1:3" ht="18.75">
      <c r="A7" s="821"/>
      <c r="B7" s="821"/>
      <c r="C7" s="822"/>
    </row>
    <row r="8" spans="1:3" ht="18.75">
      <c r="A8" s="1337"/>
      <c r="B8" s="1337"/>
      <c r="C8" s="690"/>
    </row>
    <row r="9" spans="1:3" ht="18.75">
      <c r="A9" s="821"/>
      <c r="B9" s="821" t="s">
        <v>1628</v>
      </c>
      <c r="C9" s="833"/>
    </row>
    <row r="10" spans="1:3" ht="18.75">
      <c r="A10" s="821"/>
      <c r="B10" s="821"/>
      <c r="C10" s="835" t="s">
        <v>1629</v>
      </c>
    </row>
    <row r="11" spans="1:3" ht="15.75">
      <c r="A11" s="85" t="s">
        <v>38</v>
      </c>
      <c r="B11" s="346" t="s">
        <v>1895</v>
      </c>
      <c r="C11" s="345">
        <v>42000</v>
      </c>
    </row>
    <row r="12" spans="1:3" ht="15.75">
      <c r="A12" s="85"/>
      <c r="B12" s="346"/>
      <c r="C12" s="345"/>
    </row>
    <row r="13" spans="1:3" ht="15.75">
      <c r="A13" s="85" t="s">
        <v>39</v>
      </c>
      <c r="B13" s="346" t="s">
        <v>1842</v>
      </c>
      <c r="C13" s="345">
        <v>63000</v>
      </c>
    </row>
    <row r="14" spans="1:3" ht="15.75">
      <c r="A14" s="85"/>
      <c r="B14" s="346"/>
      <c r="C14" s="345"/>
    </row>
    <row r="15" spans="1:3" ht="18.75">
      <c r="A15" s="344"/>
      <c r="B15" s="834" t="s">
        <v>1627</v>
      </c>
      <c r="C15" s="834">
        <f>SUM(C11:C14)</f>
        <v>105000</v>
      </c>
    </row>
    <row r="16" spans="1:3" ht="15.75">
      <c r="A16" s="85"/>
      <c r="B16" s="85"/>
      <c r="C16" s="334"/>
    </row>
    <row r="17" spans="1:8" ht="15.75">
      <c r="A17" s="85"/>
      <c r="B17" s="85"/>
      <c r="C17" s="334"/>
    </row>
    <row r="18" spans="1:8" ht="18.75">
      <c r="A18" s="85"/>
      <c r="B18" s="821" t="s">
        <v>366</v>
      </c>
      <c r="C18" s="833"/>
      <c r="G18" s="45"/>
      <c r="H18" s="45"/>
    </row>
    <row r="19" spans="1:8" ht="18.75">
      <c r="A19" s="85"/>
      <c r="B19" s="821"/>
      <c r="C19" s="835" t="s">
        <v>1629</v>
      </c>
      <c r="G19" s="45"/>
      <c r="H19" s="45"/>
    </row>
    <row r="20" spans="1:8" ht="15.75">
      <c r="A20" s="348"/>
      <c r="B20" s="836" t="s">
        <v>1630</v>
      </c>
      <c r="C20" s="185">
        <v>0</v>
      </c>
    </row>
    <row r="21" spans="1:8" ht="15.75">
      <c r="A21" s="20"/>
      <c r="B21" s="20"/>
    </row>
    <row r="22" spans="1:8" ht="15.75">
      <c r="A22" s="20" t="s">
        <v>44</v>
      </c>
      <c r="B22" s="20" t="s">
        <v>1894</v>
      </c>
      <c r="C22" s="345">
        <f>SUM(C11,C13:C14)-C20</f>
        <v>105000</v>
      </c>
    </row>
    <row r="23" spans="1:8" ht="15.75">
      <c r="A23" s="20"/>
      <c r="B23" s="20"/>
    </row>
  </sheetData>
  <mergeCells count="3">
    <mergeCell ref="A8:B8"/>
    <mergeCell ref="A6:C6"/>
    <mergeCell ref="A3:C3"/>
  </mergeCells>
  <phoneticPr fontId="14" type="noConversion"/>
  <pageMargins left="0.74803149606299213" right="0.74803149606299213" top="0.98425196850393704" bottom="0.98425196850393704" header="0.31496062992125984" footer="0.51181102362204722"/>
  <pageSetup paperSize="9" orientation="portrait" horizontalDpi="300" verticalDpi="300" r:id="rId1"/>
  <headerFooter alignWithMargins="0">
    <oddHeader>&amp;R11. melléklet a ../2017.(..) önkormányzati rendelethez /&amp;P. oldal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7"/>
  <sheetViews>
    <sheetView zoomScaleNormal="100" workbookViewId="0">
      <selection activeCell="G4" sqref="G4"/>
    </sheetView>
  </sheetViews>
  <sheetFormatPr defaultRowHeight="15.75"/>
  <cols>
    <col min="1" max="1" width="4" style="59" customWidth="1"/>
    <col min="2" max="2" width="68" style="20" customWidth="1"/>
    <col min="3" max="3" width="10.5703125" style="20" customWidth="1"/>
    <col min="4" max="4" width="12.42578125" style="20" customWidth="1"/>
    <col min="5" max="5" width="10.140625" style="2" customWidth="1"/>
    <col min="6" max="6" width="10.85546875" style="20" customWidth="1"/>
    <col min="7" max="7" width="10.85546875" style="2" customWidth="1"/>
    <col min="8" max="16384" width="9.140625" style="2"/>
  </cols>
  <sheetData>
    <row r="1" spans="1:6" ht="18.75">
      <c r="A1" s="1245" t="s">
        <v>87</v>
      </c>
      <c r="B1" s="1245"/>
      <c r="C1" s="1245"/>
      <c r="D1" s="1245"/>
      <c r="E1" s="1246"/>
      <c r="F1" s="1246"/>
    </row>
    <row r="3" spans="1:6" ht="18.75" customHeight="1">
      <c r="A3" s="1343" t="s">
        <v>364</v>
      </c>
      <c r="B3" s="1343"/>
      <c r="C3" s="1343"/>
      <c r="D3" s="1343"/>
      <c r="E3" s="1246"/>
      <c r="F3" s="1246"/>
    </row>
    <row r="4" spans="1:6" customFormat="1" ht="18.75" customHeight="1">
      <c r="A4" s="1245" t="s">
        <v>21</v>
      </c>
      <c r="B4" s="1245"/>
      <c r="C4" s="1245"/>
      <c r="D4" s="1245"/>
      <c r="E4" s="1246"/>
      <c r="F4" s="1246"/>
    </row>
    <row r="5" spans="1:6" customFormat="1" ht="18.75" customHeight="1">
      <c r="A5" s="947"/>
      <c r="B5" s="947"/>
      <c r="C5" s="947"/>
      <c r="D5" s="947"/>
      <c r="E5" s="948"/>
      <c r="F5" s="948"/>
    </row>
    <row r="6" spans="1:6" customFormat="1">
      <c r="A6" s="59"/>
      <c r="B6" s="53"/>
      <c r="C6" s="20"/>
      <c r="D6" s="354"/>
      <c r="E6" s="355" t="s">
        <v>130</v>
      </c>
      <c r="F6" s="217"/>
    </row>
    <row r="7" spans="1:6" customFormat="1" ht="32.25" thickBot="1">
      <c r="A7" s="90" t="s">
        <v>171</v>
      </c>
      <c r="B7" s="26"/>
      <c r="C7" s="356" t="s">
        <v>311</v>
      </c>
      <c r="D7" s="356" t="s">
        <v>298</v>
      </c>
      <c r="E7" s="357" t="s">
        <v>299</v>
      </c>
      <c r="F7" s="735" t="s">
        <v>300</v>
      </c>
    </row>
    <row r="8" spans="1:6" customFormat="1">
      <c r="A8" s="49" t="s">
        <v>258</v>
      </c>
      <c r="B8" s="20"/>
      <c r="C8" s="88"/>
      <c r="D8" s="88"/>
      <c r="E8" s="84"/>
      <c r="F8" s="736"/>
    </row>
    <row r="9" spans="1:6" customFormat="1">
      <c r="A9" s="59" t="s">
        <v>38</v>
      </c>
      <c r="B9" s="39" t="s">
        <v>157</v>
      </c>
      <c r="C9" s="84">
        <v>50916000</v>
      </c>
      <c r="D9" s="84">
        <v>103213000</v>
      </c>
      <c r="E9" s="84">
        <v>102458000</v>
      </c>
      <c r="F9" s="736">
        <f>E9/D9</f>
        <v>0.99268502998653274</v>
      </c>
    </row>
    <row r="10" spans="1:6" customFormat="1">
      <c r="A10" s="59" t="s">
        <v>39</v>
      </c>
      <c r="B10" s="39" t="s">
        <v>158</v>
      </c>
      <c r="C10" s="329">
        <v>0</v>
      </c>
      <c r="D10" s="329">
        <v>0</v>
      </c>
      <c r="E10" s="329">
        <v>0</v>
      </c>
      <c r="F10" s="736">
        <v>0</v>
      </c>
    </row>
    <row r="11" spans="1:6" customFormat="1">
      <c r="A11" s="59" t="s">
        <v>40</v>
      </c>
      <c r="B11" s="39" t="s">
        <v>159</v>
      </c>
      <c r="C11" s="329">
        <v>0</v>
      </c>
      <c r="D11" s="329">
        <v>0</v>
      </c>
      <c r="E11" s="329">
        <v>0</v>
      </c>
      <c r="F11" s="736">
        <v>0</v>
      </c>
    </row>
    <row r="12" spans="1:6" customFormat="1">
      <c r="A12" s="59" t="s">
        <v>41</v>
      </c>
      <c r="B12" s="39" t="s">
        <v>160</v>
      </c>
      <c r="C12" s="329">
        <v>0</v>
      </c>
      <c r="D12" s="84">
        <v>1142000</v>
      </c>
      <c r="E12" s="84">
        <v>1142000</v>
      </c>
      <c r="F12" s="736">
        <f>E12/D12</f>
        <v>1</v>
      </c>
    </row>
    <row r="13" spans="1:6" customFormat="1">
      <c r="A13" s="59" t="s">
        <v>42</v>
      </c>
      <c r="B13" s="39" t="s">
        <v>161</v>
      </c>
      <c r="C13" s="329">
        <v>0</v>
      </c>
      <c r="D13" s="329">
        <v>0</v>
      </c>
      <c r="E13" s="329">
        <v>0</v>
      </c>
      <c r="F13" s="736">
        <v>0</v>
      </c>
    </row>
    <row r="14" spans="1:6" customFormat="1">
      <c r="A14" s="59" t="s">
        <v>43</v>
      </c>
      <c r="B14" s="39" t="s">
        <v>162</v>
      </c>
      <c r="C14" s="84">
        <v>262000</v>
      </c>
      <c r="D14" s="84">
        <v>1857000</v>
      </c>
      <c r="E14" s="334">
        <v>1857000</v>
      </c>
      <c r="F14" s="736">
        <f>E14/D14</f>
        <v>1</v>
      </c>
    </row>
    <row r="15" spans="1:6" customFormat="1">
      <c r="A15" s="59" t="s">
        <v>44</v>
      </c>
      <c r="B15" s="39" t="s">
        <v>283</v>
      </c>
      <c r="C15" s="84">
        <v>648000</v>
      </c>
      <c r="D15" s="84">
        <v>807000</v>
      </c>
      <c r="E15" s="84">
        <v>605000</v>
      </c>
      <c r="F15" s="736">
        <f>E15/D15</f>
        <v>0.74969021065675345</v>
      </c>
    </row>
    <row r="16" spans="1:6" customFormat="1">
      <c r="A16" s="59" t="s">
        <v>45</v>
      </c>
      <c r="B16" s="39" t="s">
        <v>164</v>
      </c>
      <c r="C16" s="329">
        <v>0</v>
      </c>
      <c r="D16" s="329">
        <v>0</v>
      </c>
      <c r="E16" s="329">
        <v>0</v>
      </c>
      <c r="F16" s="736">
        <v>0</v>
      </c>
    </row>
    <row r="17" spans="1:6" customFormat="1">
      <c r="A17" s="59" t="s">
        <v>46</v>
      </c>
      <c r="B17" s="39" t="s">
        <v>165</v>
      </c>
      <c r="C17" s="84">
        <v>20000</v>
      </c>
      <c r="D17" s="84">
        <v>120000</v>
      </c>
      <c r="E17" s="84">
        <v>101000</v>
      </c>
      <c r="F17" s="736">
        <f>E17/D17</f>
        <v>0.84166666666666667</v>
      </c>
    </row>
    <row r="18" spans="1:6" customFormat="1">
      <c r="A18" s="59" t="s">
        <v>47</v>
      </c>
      <c r="B18" s="39" t="s">
        <v>358</v>
      </c>
      <c r="C18" s="84">
        <v>50000</v>
      </c>
      <c r="D18" s="84">
        <v>50000</v>
      </c>
      <c r="E18" s="84">
        <v>39000</v>
      </c>
      <c r="F18" s="736">
        <f>E18/D18</f>
        <v>0.78</v>
      </c>
    </row>
    <row r="19" spans="1:6" customFormat="1">
      <c r="A19" s="59" t="s">
        <v>48</v>
      </c>
      <c r="B19" s="39" t="s">
        <v>1560</v>
      </c>
      <c r="C19" s="86">
        <v>289000</v>
      </c>
      <c r="D19" s="86">
        <v>1898000</v>
      </c>
      <c r="E19" s="86">
        <v>1898000</v>
      </c>
      <c r="F19" s="737">
        <f>E19/D19</f>
        <v>1</v>
      </c>
    </row>
    <row r="20" spans="1:6" customFormat="1">
      <c r="A20" s="59"/>
      <c r="B20" s="157" t="s">
        <v>280</v>
      </c>
      <c r="C20" s="193">
        <f>SUM(C9:C19)</f>
        <v>52185000</v>
      </c>
      <c r="D20" s="193">
        <f>SUM(D9:D19)</f>
        <v>109087000</v>
      </c>
      <c r="E20" s="193">
        <f>SUM(E9:E19)</f>
        <v>108100000</v>
      </c>
      <c r="F20" s="365">
        <f>E20/D20</f>
        <v>0.99095217578629902</v>
      </c>
    </row>
    <row r="21" spans="1:6" customFormat="1">
      <c r="A21" s="59"/>
      <c r="B21" s="20"/>
      <c r="C21" s="85"/>
      <c r="D21" s="85"/>
      <c r="E21" s="84"/>
      <c r="F21" s="736"/>
    </row>
    <row r="22" spans="1:6" customFormat="1">
      <c r="A22" s="49" t="s">
        <v>166</v>
      </c>
      <c r="B22" s="20"/>
      <c r="C22" s="85"/>
      <c r="D22" s="85"/>
      <c r="E22" s="84"/>
      <c r="F22" s="736"/>
    </row>
    <row r="23" spans="1:6" customFormat="1">
      <c r="A23" s="59" t="s">
        <v>38</v>
      </c>
      <c r="B23" s="39" t="s">
        <v>260</v>
      </c>
      <c r="C23" s="84">
        <v>10568000</v>
      </c>
      <c r="D23" s="84">
        <v>17185000</v>
      </c>
      <c r="E23" s="84">
        <v>17185000</v>
      </c>
      <c r="F23" s="736">
        <f>E23/D23</f>
        <v>1</v>
      </c>
    </row>
    <row r="24" spans="1:6" customFormat="1">
      <c r="A24" s="59" t="s">
        <v>39</v>
      </c>
      <c r="B24" s="39" t="s">
        <v>248</v>
      </c>
      <c r="C24" s="84">
        <v>1025000</v>
      </c>
      <c r="D24" s="84">
        <v>3952000</v>
      </c>
      <c r="E24" s="84">
        <v>805000</v>
      </c>
      <c r="F24" s="736">
        <f>E24/D24</f>
        <v>0.20369433198380565</v>
      </c>
    </row>
    <row r="25" spans="1:6" customFormat="1">
      <c r="A25" s="59" t="s">
        <v>40</v>
      </c>
      <c r="B25" s="39" t="s">
        <v>167</v>
      </c>
      <c r="C25" s="84">
        <v>1300000</v>
      </c>
      <c r="D25" s="84">
        <v>1500000</v>
      </c>
      <c r="E25" s="84">
        <v>1484000</v>
      </c>
      <c r="F25" s="736">
        <f>E25/D25</f>
        <v>0.98933333333333329</v>
      </c>
    </row>
    <row r="26" spans="1:6" customFormat="1">
      <c r="A26" s="59" t="s">
        <v>41</v>
      </c>
      <c r="B26" s="32" t="s">
        <v>259</v>
      </c>
      <c r="C26" s="86">
        <v>4581000</v>
      </c>
      <c r="D26" s="86">
        <v>5205000</v>
      </c>
      <c r="E26" s="86">
        <v>2362000</v>
      </c>
      <c r="F26" s="737">
        <f>E26/D26</f>
        <v>0.45379442843419787</v>
      </c>
    </row>
    <row r="27" spans="1:6" customFormat="1">
      <c r="A27" s="82"/>
      <c r="B27" s="83" t="s">
        <v>168</v>
      </c>
      <c r="C27" s="185">
        <f>SUM(C23:C26)</f>
        <v>17474000</v>
      </c>
      <c r="D27" s="185">
        <f>SUM(D23:D26)</f>
        <v>27842000</v>
      </c>
      <c r="E27" s="185">
        <f>SUM(E23:E26)</f>
        <v>21836000</v>
      </c>
      <c r="F27" s="365">
        <f>E27/D27</f>
        <v>0.7842827383090295</v>
      </c>
    </row>
    <row r="28" spans="1:6" customFormat="1">
      <c r="A28" s="59"/>
      <c r="B28" s="20"/>
      <c r="C28" s="84"/>
      <c r="D28" s="84"/>
      <c r="E28" s="84"/>
      <c r="F28" s="736"/>
    </row>
    <row r="29" spans="1:6" customFormat="1" ht="21">
      <c r="A29" s="20"/>
      <c r="B29" s="189" t="s">
        <v>174</v>
      </c>
      <c r="C29" s="320">
        <f>C20+C27</f>
        <v>69659000</v>
      </c>
      <c r="D29" s="320">
        <f>D20+D27</f>
        <v>136929000</v>
      </c>
      <c r="E29" s="320">
        <f>E20+E27</f>
        <v>129936000</v>
      </c>
      <c r="F29" s="349">
        <f>E29/D29</f>
        <v>0.94892973730911645</v>
      </c>
    </row>
    <row r="30" spans="1:6" customFormat="1" ht="13.5" customHeight="1">
      <c r="A30" s="59"/>
      <c r="B30" s="20"/>
      <c r="C30" s="85"/>
      <c r="D30" s="85"/>
      <c r="E30" s="84"/>
      <c r="F30" s="736"/>
    </row>
    <row r="31" spans="1:6" customFormat="1">
      <c r="A31" s="49" t="s">
        <v>172</v>
      </c>
      <c r="B31" s="20"/>
      <c r="C31" s="85"/>
      <c r="D31" s="85"/>
      <c r="E31" s="84"/>
      <c r="F31" s="736"/>
    </row>
    <row r="32" spans="1:6" customFormat="1">
      <c r="A32" s="59" t="s">
        <v>38</v>
      </c>
      <c r="B32" s="20" t="s">
        <v>81</v>
      </c>
      <c r="C32" s="84">
        <v>13122000</v>
      </c>
      <c r="D32" s="84">
        <v>23070000</v>
      </c>
      <c r="E32" s="84">
        <v>21825000</v>
      </c>
      <c r="F32" s="736">
        <f t="shared" ref="F32:F37" si="0">E32/D32</f>
        <v>0.94603381014304289</v>
      </c>
    </row>
    <row r="33" spans="1:6" customFormat="1">
      <c r="A33" s="59" t="s">
        <v>39</v>
      </c>
      <c r="B33" s="20" t="s">
        <v>24</v>
      </c>
      <c r="C33" s="329">
        <v>0</v>
      </c>
      <c r="D33" s="84">
        <v>321000</v>
      </c>
      <c r="E33" s="84">
        <v>321000</v>
      </c>
      <c r="F33" s="736">
        <f t="shared" si="0"/>
        <v>1</v>
      </c>
    </row>
    <row r="34" spans="1:6" customFormat="1">
      <c r="A34" s="59" t="s">
        <v>40</v>
      </c>
      <c r="B34" s="20" t="s">
        <v>359</v>
      </c>
      <c r="C34" s="329">
        <v>0</v>
      </c>
      <c r="D34" s="84">
        <v>206000</v>
      </c>
      <c r="E34" s="84">
        <v>206000</v>
      </c>
      <c r="F34" s="736">
        <f t="shared" si="0"/>
        <v>1</v>
      </c>
    </row>
    <row r="35" spans="1:6" customFormat="1">
      <c r="A35" s="59" t="s">
        <v>41</v>
      </c>
      <c r="B35" s="20" t="s">
        <v>170</v>
      </c>
      <c r="C35" s="84">
        <v>535000</v>
      </c>
      <c r="D35" s="84">
        <v>981000</v>
      </c>
      <c r="E35" s="84">
        <v>980000</v>
      </c>
      <c r="F35" s="736">
        <f t="shared" si="0"/>
        <v>0.9989806320081549</v>
      </c>
    </row>
    <row r="36" spans="1:6" customFormat="1">
      <c r="A36" s="59" t="s">
        <v>42</v>
      </c>
      <c r="B36" s="32" t="s">
        <v>169</v>
      </c>
      <c r="C36" s="84">
        <v>368000</v>
      </c>
      <c r="D36" s="84">
        <v>588000</v>
      </c>
      <c r="E36" s="86">
        <v>536000</v>
      </c>
      <c r="F36" s="737">
        <f t="shared" si="0"/>
        <v>0.91156462585034015</v>
      </c>
    </row>
    <row r="37" spans="1:6" customFormat="1" ht="20.25">
      <c r="A37" s="87"/>
      <c r="B37" s="157" t="s">
        <v>173</v>
      </c>
      <c r="C37" s="321">
        <f>SUM(C32:C36)</f>
        <v>14025000</v>
      </c>
      <c r="D37" s="321">
        <f>SUM(D32:D36)</f>
        <v>25166000</v>
      </c>
      <c r="E37" s="321">
        <f>SUM(E32:E36)</f>
        <v>23868000</v>
      </c>
      <c r="F37" s="340">
        <f t="shared" si="0"/>
        <v>0.94842247476754349</v>
      </c>
    </row>
    <row r="38" spans="1:6" customFormat="1" ht="12" customHeight="1">
      <c r="A38" s="87"/>
      <c r="B38" s="83"/>
      <c r="C38" s="193"/>
      <c r="D38" s="193"/>
      <c r="E38" s="84"/>
      <c r="F38" s="736"/>
    </row>
    <row r="39" spans="1:6" customFormat="1">
      <c r="A39" s="1342" t="s">
        <v>219</v>
      </c>
      <c r="B39" s="1342"/>
      <c r="C39" s="85"/>
      <c r="D39" s="85"/>
      <c r="E39" s="84"/>
      <c r="F39" s="736"/>
    </row>
    <row r="40" spans="1:6" customFormat="1" ht="11.25" customHeight="1">
      <c r="A40" s="49"/>
      <c r="B40" s="20"/>
      <c r="C40" s="85"/>
      <c r="D40" s="85"/>
      <c r="E40" s="84"/>
      <c r="F40" s="736"/>
    </row>
    <row r="41" spans="1:6" customFormat="1">
      <c r="A41" s="1340" t="s">
        <v>184</v>
      </c>
      <c r="B41" s="1340"/>
      <c r="C41" s="85"/>
      <c r="D41" s="85"/>
      <c r="E41" s="84"/>
      <c r="F41" s="736"/>
    </row>
    <row r="42" spans="1:6" customFormat="1">
      <c r="A42" s="1339" t="s">
        <v>262</v>
      </c>
      <c r="B42" s="1339"/>
      <c r="C42" s="85"/>
      <c r="D42" s="85"/>
      <c r="E42" s="84"/>
      <c r="F42" s="736"/>
    </row>
    <row r="43" spans="1:6" customFormat="1">
      <c r="A43" s="59" t="s">
        <v>38</v>
      </c>
      <c r="B43" s="20" t="s">
        <v>176</v>
      </c>
      <c r="C43" s="329">
        <v>0</v>
      </c>
      <c r="D43" s="84">
        <v>8000</v>
      </c>
      <c r="E43" s="84">
        <v>8000</v>
      </c>
      <c r="F43" s="736">
        <f>E43/D43</f>
        <v>1</v>
      </c>
    </row>
    <row r="44" spans="1:6" customFormat="1">
      <c r="A44" s="59" t="s">
        <v>39</v>
      </c>
      <c r="B44" s="20" t="s">
        <v>177</v>
      </c>
      <c r="C44" s="84">
        <v>85000</v>
      </c>
      <c r="D44" s="84">
        <v>73000</v>
      </c>
      <c r="E44" s="84">
        <v>38000</v>
      </c>
      <c r="F44" s="736">
        <f>E44/D44</f>
        <v>0.52054794520547942</v>
      </c>
    </row>
    <row r="45" spans="1:6" customFormat="1">
      <c r="A45" s="59" t="s">
        <v>40</v>
      </c>
      <c r="B45" s="20" t="s">
        <v>175</v>
      </c>
      <c r="C45" s="84">
        <v>0</v>
      </c>
      <c r="D45" s="84">
        <v>0</v>
      </c>
      <c r="E45" s="84"/>
      <c r="F45" s="736"/>
    </row>
    <row r="46" spans="1:6" customFormat="1">
      <c r="A46" s="59" t="s">
        <v>41</v>
      </c>
      <c r="B46" s="20" t="s">
        <v>353</v>
      </c>
      <c r="C46" s="329"/>
      <c r="D46" s="329"/>
      <c r="E46" s="329"/>
      <c r="F46" s="736"/>
    </row>
    <row r="47" spans="1:6" customFormat="1">
      <c r="A47" s="59" t="s">
        <v>42</v>
      </c>
      <c r="B47" s="20" t="s">
        <v>362</v>
      </c>
      <c r="C47" s="86">
        <v>100000</v>
      </c>
      <c r="D47" s="86">
        <v>104000</v>
      </c>
      <c r="E47" s="86">
        <v>104000</v>
      </c>
      <c r="F47" s="737">
        <f>E47/D47</f>
        <v>1</v>
      </c>
    </row>
    <row r="48" spans="1:6" customFormat="1">
      <c r="A48" s="59"/>
      <c r="B48" s="54" t="s">
        <v>178</v>
      </c>
      <c r="C48" s="193">
        <f>SUM(C43:C47)</f>
        <v>185000</v>
      </c>
      <c r="D48" s="193">
        <f>SUM(D43:D47)</f>
        <v>185000</v>
      </c>
      <c r="E48" s="193">
        <f>SUM(E43:E47)</f>
        <v>150000</v>
      </c>
      <c r="F48" s="365">
        <f>E48/D48</f>
        <v>0.81081081081081086</v>
      </c>
    </row>
    <row r="49" spans="1:6" customFormat="1" ht="13.5" customHeight="1">
      <c r="A49" s="59"/>
      <c r="B49" s="54"/>
      <c r="C49" s="193"/>
      <c r="D49" s="193"/>
      <c r="E49" s="84"/>
      <c r="F49" s="736"/>
    </row>
    <row r="50" spans="1:6" customFormat="1">
      <c r="A50" s="1339" t="s">
        <v>284</v>
      </c>
      <c r="B50" s="1339"/>
      <c r="C50" s="193"/>
      <c r="D50" s="193"/>
      <c r="E50" s="84"/>
      <c r="F50" s="736"/>
    </row>
    <row r="51" spans="1:6" customFormat="1">
      <c r="A51" s="59" t="s">
        <v>38</v>
      </c>
      <c r="B51" s="81" t="s">
        <v>179</v>
      </c>
      <c r="C51" s="193"/>
      <c r="D51" s="193"/>
      <c r="E51" s="84"/>
      <c r="F51" s="736"/>
    </row>
    <row r="52" spans="1:6" customFormat="1">
      <c r="A52" s="59" t="s">
        <v>39</v>
      </c>
      <c r="B52" s="20" t="s">
        <v>180</v>
      </c>
      <c r="C52" s="84">
        <v>370000</v>
      </c>
      <c r="D52" s="84">
        <v>410000</v>
      </c>
      <c r="E52" s="84">
        <v>402000</v>
      </c>
      <c r="F52" s="736">
        <f t="shared" ref="F52:F57" si="1">E52/D52</f>
        <v>0.98048780487804876</v>
      </c>
    </row>
    <row r="53" spans="1:6" customFormat="1">
      <c r="A53" s="59" t="s">
        <v>40</v>
      </c>
      <c r="B53" s="20" t="s">
        <v>249</v>
      </c>
      <c r="C53" s="84">
        <v>40000</v>
      </c>
      <c r="D53" s="329">
        <v>0</v>
      </c>
      <c r="E53" s="329">
        <v>0</v>
      </c>
      <c r="F53" s="736">
        <v>0</v>
      </c>
    </row>
    <row r="54" spans="1:6" customFormat="1">
      <c r="A54" s="59" t="s">
        <v>41</v>
      </c>
      <c r="B54" s="20" t="s">
        <v>250</v>
      </c>
      <c r="C54" s="84">
        <v>140000</v>
      </c>
      <c r="D54" s="84">
        <v>155000</v>
      </c>
      <c r="E54" s="84">
        <v>15000</v>
      </c>
      <c r="F54" s="736">
        <f t="shared" si="1"/>
        <v>9.6774193548387094E-2</v>
      </c>
    </row>
    <row r="55" spans="1:6" customFormat="1">
      <c r="A55" s="59" t="s">
        <v>42</v>
      </c>
      <c r="B55" s="20" t="s">
        <v>181</v>
      </c>
      <c r="C55" s="84">
        <v>500000</v>
      </c>
      <c r="D55" s="84">
        <v>1973000</v>
      </c>
      <c r="E55" s="84">
        <v>1621000</v>
      </c>
      <c r="F55" s="736">
        <f t="shared" si="1"/>
        <v>0.82159148504815005</v>
      </c>
    </row>
    <row r="56" spans="1:6" customFormat="1">
      <c r="A56" s="59" t="s">
        <v>43</v>
      </c>
      <c r="B56" s="20" t="s">
        <v>281</v>
      </c>
      <c r="C56" s="86">
        <v>4300000</v>
      </c>
      <c r="D56" s="86">
        <v>5749000</v>
      </c>
      <c r="E56" s="86">
        <v>4320000</v>
      </c>
      <c r="F56" s="737">
        <f t="shared" si="1"/>
        <v>0.75143503217950947</v>
      </c>
    </row>
    <row r="57" spans="1:6" customFormat="1">
      <c r="A57" s="59"/>
      <c r="B57" s="54" t="s">
        <v>182</v>
      </c>
      <c r="C57" s="193">
        <f>SUM(C52:C56)</f>
        <v>5350000</v>
      </c>
      <c r="D57" s="193">
        <f>SUM(D52:D56)</f>
        <v>8287000</v>
      </c>
      <c r="E57" s="193">
        <f>SUM(E52:E56)</f>
        <v>6358000</v>
      </c>
      <c r="F57" s="365">
        <f t="shared" si="1"/>
        <v>0.76722577531072766</v>
      </c>
    </row>
    <row r="58" spans="1:6" customFormat="1" ht="13.5" customHeight="1">
      <c r="A58" s="59"/>
      <c r="B58" s="20"/>
      <c r="C58" s="84"/>
      <c r="D58" s="84"/>
      <c r="E58" s="84"/>
      <c r="F58" s="736"/>
    </row>
    <row r="59" spans="1:6" customFormat="1">
      <c r="A59" s="1340" t="s">
        <v>183</v>
      </c>
      <c r="B59" s="1340"/>
      <c r="C59" s="84">
        <v>0</v>
      </c>
      <c r="D59" s="84">
        <v>0</v>
      </c>
      <c r="E59" s="84"/>
      <c r="F59" s="736"/>
    </row>
    <row r="60" spans="1:6" customFormat="1">
      <c r="A60" s="59"/>
      <c r="B60" s="20"/>
      <c r="C60" s="86"/>
      <c r="D60" s="86"/>
      <c r="E60" s="86"/>
      <c r="F60" s="737"/>
    </row>
    <row r="61" spans="1:6" customFormat="1">
      <c r="A61" s="59"/>
      <c r="B61" s="54" t="s">
        <v>185</v>
      </c>
      <c r="C61" s="193">
        <f>C48+C57+C59</f>
        <v>5535000</v>
      </c>
      <c r="D61" s="193">
        <f>D48+D57+D59</f>
        <v>8472000</v>
      </c>
      <c r="E61" s="193">
        <f>E48+E57+E59</f>
        <v>6508000</v>
      </c>
      <c r="F61" s="365">
        <f>E61/D61</f>
        <v>0.76817752596789424</v>
      </c>
    </row>
    <row r="62" spans="1:6" customFormat="1">
      <c r="A62" s="59"/>
      <c r="B62" s="54"/>
      <c r="C62" s="193"/>
      <c r="D62" s="193"/>
      <c r="E62" s="193"/>
      <c r="F62" s="365"/>
    </row>
    <row r="63" spans="1:6" customFormat="1">
      <c r="A63" s="59"/>
      <c r="B63" s="54"/>
      <c r="C63" s="193"/>
      <c r="D63" s="193"/>
      <c r="E63" s="193"/>
      <c r="F63" s="365"/>
    </row>
    <row r="64" spans="1:6" customFormat="1" ht="32.25" thickBot="1">
      <c r="A64" s="356"/>
      <c r="B64" s="951" t="s">
        <v>1843</v>
      </c>
      <c r="C64" s="356" t="s">
        <v>311</v>
      </c>
      <c r="D64" s="356" t="s">
        <v>298</v>
      </c>
      <c r="E64" s="357" t="s">
        <v>299</v>
      </c>
      <c r="F64" s="735" t="s">
        <v>300</v>
      </c>
    </row>
    <row r="65" spans="1:6" customFormat="1">
      <c r="A65" s="952"/>
      <c r="B65" s="66"/>
      <c r="C65" s="952"/>
      <c r="D65" s="952"/>
      <c r="E65" s="334"/>
      <c r="F65" s="953"/>
    </row>
    <row r="66" spans="1:6" customFormat="1">
      <c r="A66" s="59"/>
      <c r="B66" s="54"/>
      <c r="C66" s="193"/>
      <c r="D66" s="193"/>
      <c r="E66" s="193"/>
      <c r="F66" s="365"/>
    </row>
    <row r="67" spans="1:6" customFormat="1">
      <c r="A67" s="1340" t="s">
        <v>186</v>
      </c>
      <c r="B67" s="1340"/>
      <c r="C67" s="84"/>
      <c r="D67" s="84"/>
      <c r="E67" s="84"/>
      <c r="F67" s="736"/>
    </row>
    <row r="68" spans="1:6" customFormat="1">
      <c r="A68" s="1339" t="s">
        <v>187</v>
      </c>
      <c r="B68" s="1339"/>
      <c r="C68" s="84"/>
      <c r="D68" s="84"/>
      <c r="E68" s="84"/>
      <c r="F68" s="736"/>
    </row>
    <row r="69" spans="1:6" customFormat="1">
      <c r="A69" s="59" t="s">
        <v>38</v>
      </c>
      <c r="B69" s="81" t="s">
        <v>188</v>
      </c>
      <c r="C69" s="329">
        <v>0</v>
      </c>
      <c r="D69" s="84">
        <v>452000</v>
      </c>
      <c r="E69" s="84">
        <v>432000</v>
      </c>
      <c r="F69" s="736">
        <f>E69/D69</f>
        <v>0.95575221238938057</v>
      </c>
    </row>
    <row r="70" spans="1:6" customFormat="1">
      <c r="A70" s="59" t="s">
        <v>39</v>
      </c>
      <c r="B70" s="20" t="s">
        <v>189</v>
      </c>
      <c r="C70" s="84">
        <v>1960000</v>
      </c>
      <c r="D70" s="84">
        <v>1983000</v>
      </c>
      <c r="E70" s="84">
        <v>1983000</v>
      </c>
      <c r="F70" s="736">
        <f>E70/D70</f>
        <v>1</v>
      </c>
    </row>
    <row r="71" spans="1:6" customFormat="1">
      <c r="A71" s="59" t="s">
        <v>40</v>
      </c>
      <c r="B71" s="20" t="s">
        <v>1687</v>
      </c>
      <c r="C71" s="329">
        <v>0</v>
      </c>
      <c r="D71" s="84">
        <v>3000</v>
      </c>
      <c r="E71" s="84">
        <v>3000</v>
      </c>
      <c r="F71" s="736">
        <f>E71/D71</f>
        <v>1</v>
      </c>
    </row>
    <row r="72" spans="1:6" customFormat="1">
      <c r="A72" s="59" t="s">
        <v>41</v>
      </c>
      <c r="B72" s="20" t="s">
        <v>191</v>
      </c>
      <c r="C72" s="84">
        <v>175000</v>
      </c>
      <c r="D72" s="84">
        <v>166000</v>
      </c>
      <c r="E72" s="84">
        <v>162000</v>
      </c>
      <c r="F72" s="736">
        <f>E72/D72</f>
        <v>0.97590361445783136</v>
      </c>
    </row>
    <row r="73" spans="1:6" customFormat="1">
      <c r="A73" s="59" t="s">
        <v>42</v>
      </c>
      <c r="B73" s="20" t="s">
        <v>192</v>
      </c>
      <c r="C73" s="329">
        <v>0</v>
      </c>
      <c r="D73" s="329">
        <v>0</v>
      </c>
      <c r="E73" s="329">
        <v>0</v>
      </c>
      <c r="F73" s="736">
        <v>0</v>
      </c>
    </row>
    <row r="74" spans="1:6" customFormat="1">
      <c r="A74" s="1339" t="s">
        <v>261</v>
      </c>
      <c r="B74" s="1339"/>
      <c r="C74" s="329">
        <v>0</v>
      </c>
      <c r="D74" s="329">
        <v>0</v>
      </c>
      <c r="E74" s="329">
        <v>0</v>
      </c>
      <c r="F74" s="736">
        <v>0</v>
      </c>
    </row>
    <row r="75" spans="1:6" customFormat="1">
      <c r="A75" s="59" t="s">
        <v>38</v>
      </c>
      <c r="B75" s="20" t="s">
        <v>193</v>
      </c>
      <c r="C75" s="84">
        <v>333000</v>
      </c>
      <c r="D75" s="84">
        <v>316000</v>
      </c>
      <c r="E75" s="84">
        <v>282000</v>
      </c>
      <c r="F75" s="736">
        <f>E75/D75</f>
        <v>0.89240506329113922</v>
      </c>
    </row>
    <row r="76" spans="1:6" customFormat="1">
      <c r="A76" s="59" t="s">
        <v>39</v>
      </c>
      <c r="B76" s="20" t="s">
        <v>251</v>
      </c>
      <c r="C76" s="86">
        <v>300000</v>
      </c>
      <c r="D76" s="86">
        <v>300000</v>
      </c>
      <c r="E76" s="86">
        <v>287000</v>
      </c>
      <c r="F76" s="737">
        <f>E76/D76</f>
        <v>0.95666666666666667</v>
      </c>
    </row>
    <row r="77" spans="1:6" customFormat="1">
      <c r="A77" s="59"/>
      <c r="B77" s="54" t="s">
        <v>194</v>
      </c>
      <c r="C77" s="322">
        <f>SUM(C69:C76)</f>
        <v>2768000</v>
      </c>
      <c r="D77" s="322">
        <f>SUM(D69:D76)</f>
        <v>3220000</v>
      </c>
      <c r="E77" s="322">
        <f>SUM(E69:E76)</f>
        <v>3149000</v>
      </c>
      <c r="F77" s="365">
        <f>E77/D77</f>
        <v>0.97795031055900616</v>
      </c>
    </row>
    <row r="78" spans="1:6" customFormat="1">
      <c r="A78" s="59"/>
      <c r="B78" s="20"/>
      <c r="C78" s="84"/>
      <c r="D78" s="84"/>
      <c r="E78" s="84"/>
      <c r="F78" s="736"/>
    </row>
    <row r="79" spans="1:6" customFormat="1">
      <c r="A79" s="1340" t="s">
        <v>195</v>
      </c>
      <c r="B79" s="1340"/>
      <c r="C79" s="84"/>
      <c r="D79" s="84"/>
      <c r="E79" s="84"/>
      <c r="F79" s="736"/>
    </row>
    <row r="80" spans="1:6" customFormat="1">
      <c r="A80" s="1339" t="s">
        <v>263</v>
      </c>
      <c r="B80" s="1339"/>
      <c r="C80" s="84"/>
      <c r="D80" s="84"/>
      <c r="E80" s="84"/>
      <c r="F80" s="736"/>
    </row>
    <row r="81" spans="1:6" customFormat="1">
      <c r="A81" s="59" t="s">
        <v>38</v>
      </c>
      <c r="B81" s="20" t="s">
        <v>196</v>
      </c>
      <c r="C81" s="84">
        <v>13100000</v>
      </c>
      <c r="D81" s="84">
        <v>12850000</v>
      </c>
      <c r="E81" s="84">
        <v>12239000</v>
      </c>
      <c r="F81" s="736">
        <f t="shared" ref="F81:F86" si="2">E81/D81</f>
        <v>0.95245136186770429</v>
      </c>
    </row>
    <row r="82" spans="1:6" customFormat="1">
      <c r="A82" s="59" t="s">
        <v>39</v>
      </c>
      <c r="B82" s="20" t="s">
        <v>197</v>
      </c>
      <c r="C82" s="84">
        <v>15400000</v>
      </c>
      <c r="D82" s="84">
        <v>14150000</v>
      </c>
      <c r="E82" s="84">
        <v>13182000</v>
      </c>
      <c r="F82" s="736">
        <f t="shared" si="2"/>
        <v>0.93159010600706715</v>
      </c>
    </row>
    <row r="83" spans="1:6" customFormat="1">
      <c r="A83" s="59" t="s">
        <v>40</v>
      </c>
      <c r="B83" s="20" t="s">
        <v>198</v>
      </c>
      <c r="C83" s="84">
        <v>1070000</v>
      </c>
      <c r="D83" s="84">
        <v>1070000</v>
      </c>
      <c r="E83" s="84">
        <v>658000</v>
      </c>
      <c r="F83" s="736">
        <f t="shared" si="2"/>
        <v>0.61495327102803743</v>
      </c>
    </row>
    <row r="84" spans="1:6" customFormat="1">
      <c r="A84" s="1339" t="s">
        <v>264</v>
      </c>
      <c r="B84" s="1339"/>
      <c r="C84" s="329">
        <v>0</v>
      </c>
      <c r="D84" s="84">
        <v>19000</v>
      </c>
      <c r="E84" s="84">
        <v>19000</v>
      </c>
      <c r="F84" s="736">
        <f t="shared" si="2"/>
        <v>1</v>
      </c>
    </row>
    <row r="85" spans="1:6" customFormat="1">
      <c r="A85" s="1339" t="s">
        <v>199</v>
      </c>
      <c r="B85" s="1339"/>
      <c r="C85" s="84">
        <v>550000</v>
      </c>
      <c r="D85" s="84">
        <v>567000</v>
      </c>
      <c r="E85" s="84">
        <v>422000</v>
      </c>
      <c r="F85" s="736">
        <f t="shared" si="2"/>
        <v>0.74426807760141089</v>
      </c>
    </row>
    <row r="86" spans="1:6" customFormat="1">
      <c r="A86" s="1339" t="s">
        <v>200</v>
      </c>
      <c r="B86" s="1339"/>
      <c r="C86" s="84">
        <v>6187000</v>
      </c>
      <c r="D86" s="84">
        <v>6341000</v>
      </c>
      <c r="E86" s="84">
        <v>4372000</v>
      </c>
      <c r="F86" s="736">
        <f t="shared" si="2"/>
        <v>0.68948115439205171</v>
      </c>
    </row>
    <row r="87" spans="1:6" customFormat="1">
      <c r="A87" s="194" t="s">
        <v>265</v>
      </c>
      <c r="B87" s="194"/>
      <c r="C87" s="84"/>
      <c r="D87" s="84"/>
      <c r="E87" s="84"/>
      <c r="F87" s="736"/>
    </row>
    <row r="88" spans="1:6" customFormat="1">
      <c r="A88" s="59" t="s">
        <v>38</v>
      </c>
      <c r="B88" s="20" t="s">
        <v>201</v>
      </c>
      <c r="C88" s="84">
        <v>1300000</v>
      </c>
      <c r="D88" s="84">
        <v>1300000</v>
      </c>
      <c r="E88" s="84">
        <v>816000</v>
      </c>
      <c r="F88" s="736">
        <f>E88/D88</f>
        <v>0.62769230769230766</v>
      </c>
    </row>
    <row r="89" spans="1:6" customFormat="1">
      <c r="A89" s="59" t="s">
        <v>39</v>
      </c>
      <c r="B89" s="20" t="s">
        <v>202</v>
      </c>
      <c r="C89" s="84">
        <v>1000000</v>
      </c>
      <c r="D89" s="84">
        <v>2500000</v>
      </c>
      <c r="E89" s="84">
        <v>2406000</v>
      </c>
      <c r="F89" s="736">
        <f>E89/D89</f>
        <v>0.96240000000000003</v>
      </c>
    </row>
    <row r="90" spans="1:6" customFormat="1">
      <c r="A90" s="1339" t="s">
        <v>266</v>
      </c>
      <c r="B90" s="1339"/>
      <c r="C90" s="84"/>
      <c r="D90" s="84"/>
      <c r="E90" s="84"/>
      <c r="F90" s="736"/>
    </row>
    <row r="91" spans="1:6" customFormat="1">
      <c r="A91" s="59" t="s">
        <v>38</v>
      </c>
      <c r="B91" s="20" t="s">
        <v>252</v>
      </c>
      <c r="C91" s="84">
        <v>11500000</v>
      </c>
      <c r="D91" s="84">
        <v>11500000</v>
      </c>
      <c r="E91" s="84">
        <v>10856000</v>
      </c>
      <c r="F91" s="736">
        <f>E91/D91</f>
        <v>0.94399999999999995</v>
      </c>
    </row>
    <row r="92" spans="1:6" customFormat="1">
      <c r="A92" s="59" t="s">
        <v>39</v>
      </c>
      <c r="B92" s="20" t="s">
        <v>203</v>
      </c>
      <c r="C92" s="84"/>
      <c r="D92" s="84"/>
      <c r="E92" s="329"/>
      <c r="F92" s="736"/>
    </row>
    <row r="93" spans="1:6" customFormat="1">
      <c r="A93" s="59" t="s">
        <v>40</v>
      </c>
      <c r="B93" s="20" t="s">
        <v>204</v>
      </c>
      <c r="C93" s="84">
        <v>8350000</v>
      </c>
      <c r="D93" s="84">
        <v>15666000</v>
      </c>
      <c r="E93" s="84">
        <v>11441000</v>
      </c>
      <c r="F93" s="736">
        <f>E93/D93</f>
        <v>0.73030767266692198</v>
      </c>
    </row>
    <row r="94" spans="1:6" customFormat="1">
      <c r="A94" s="1339" t="s">
        <v>267</v>
      </c>
      <c r="B94" s="1339"/>
      <c r="C94" s="84"/>
      <c r="D94" s="84"/>
      <c r="E94" s="84"/>
      <c r="F94" s="736"/>
    </row>
    <row r="95" spans="1:6" customFormat="1">
      <c r="A95" s="59" t="s">
        <v>38</v>
      </c>
      <c r="B95" s="20" t="s">
        <v>253</v>
      </c>
      <c r="C95" s="84">
        <v>2000000</v>
      </c>
      <c r="D95" s="84">
        <v>2118000</v>
      </c>
      <c r="E95" s="84">
        <v>2118000</v>
      </c>
      <c r="F95" s="736">
        <f>E95/D95</f>
        <v>1</v>
      </c>
    </row>
    <row r="96" spans="1:6" customFormat="1">
      <c r="A96" s="59" t="s">
        <v>39</v>
      </c>
      <c r="B96" s="20" t="s">
        <v>254</v>
      </c>
      <c r="C96" s="84">
        <v>4200000</v>
      </c>
      <c r="D96" s="84">
        <v>4200000</v>
      </c>
      <c r="E96" s="84">
        <v>4114000</v>
      </c>
      <c r="F96" s="736">
        <f>E96/D96</f>
        <v>0.97952380952380957</v>
      </c>
    </row>
    <row r="97" spans="1:6" customFormat="1">
      <c r="A97" s="59" t="s">
        <v>40</v>
      </c>
      <c r="B97" s="20" t="s">
        <v>205</v>
      </c>
      <c r="C97" s="84">
        <v>800000</v>
      </c>
      <c r="D97" s="84">
        <v>800000</v>
      </c>
      <c r="E97" s="84">
        <v>717000</v>
      </c>
      <c r="F97" s="736">
        <f>E97/D97</f>
        <v>0.89624999999999999</v>
      </c>
    </row>
    <row r="98" spans="1:6" customFormat="1">
      <c r="A98" s="59" t="s">
        <v>41</v>
      </c>
      <c r="B98" s="20" t="s">
        <v>206</v>
      </c>
      <c r="C98" s="86">
        <v>7157000</v>
      </c>
      <c r="D98" s="86">
        <v>6776000</v>
      </c>
      <c r="E98" s="86">
        <v>5597000</v>
      </c>
      <c r="F98" s="737">
        <f>E98/D98</f>
        <v>0.82600354191263281</v>
      </c>
    </row>
    <row r="99" spans="1:6" customFormat="1">
      <c r="A99" s="59"/>
      <c r="B99" s="54" t="s">
        <v>207</v>
      </c>
      <c r="C99" s="322">
        <f>SUM(C81:C98)</f>
        <v>72614000</v>
      </c>
      <c r="D99" s="322">
        <f>SUM(D81:D98)</f>
        <v>79857000</v>
      </c>
      <c r="E99" s="322">
        <f>SUM(E81:E98)</f>
        <v>68957000</v>
      </c>
      <c r="F99" s="365">
        <f>E99/D99</f>
        <v>0.8635060170053972</v>
      </c>
    </row>
    <row r="100" spans="1:6" customFormat="1" ht="13.5" customHeight="1">
      <c r="A100" s="59"/>
      <c r="B100" s="20"/>
      <c r="C100" s="84"/>
      <c r="D100" s="84"/>
      <c r="E100" s="84"/>
      <c r="F100" s="736"/>
    </row>
    <row r="101" spans="1:6" customFormat="1">
      <c r="A101" s="1340" t="s">
        <v>208</v>
      </c>
      <c r="B101" s="1340"/>
      <c r="C101" s="84"/>
      <c r="D101" s="84"/>
      <c r="E101" s="84"/>
      <c r="F101" s="736"/>
    </row>
    <row r="102" spans="1:6" customFormat="1">
      <c r="A102" s="1341" t="s">
        <v>209</v>
      </c>
      <c r="B102" s="1341"/>
      <c r="C102" s="84"/>
      <c r="D102" s="84"/>
      <c r="E102" s="84"/>
      <c r="F102" s="736"/>
    </row>
    <row r="103" spans="1:6" customFormat="1">
      <c r="A103" s="59" t="s">
        <v>38</v>
      </c>
      <c r="B103" s="20" t="s">
        <v>210</v>
      </c>
      <c r="C103" s="84">
        <v>70000</v>
      </c>
      <c r="D103" s="84">
        <v>70000</v>
      </c>
      <c r="E103" s="84">
        <v>34000</v>
      </c>
      <c r="F103" s="736">
        <f>E103/D103</f>
        <v>0.48571428571428571</v>
      </c>
    </row>
    <row r="104" spans="1:6" customFormat="1">
      <c r="A104" s="81" t="s">
        <v>211</v>
      </c>
      <c r="B104" s="20"/>
      <c r="C104" s="86">
        <v>500000</v>
      </c>
      <c r="D104" s="86">
        <v>1904000</v>
      </c>
      <c r="E104" s="86">
        <v>1794000</v>
      </c>
      <c r="F104" s="737">
        <f>E104/D104</f>
        <v>0.9422268907563025</v>
      </c>
    </row>
    <row r="105" spans="1:6" customFormat="1">
      <c r="A105" s="81"/>
      <c r="B105" s="54" t="s">
        <v>212</v>
      </c>
      <c r="C105" s="322">
        <f>SUM(C103:C104)</f>
        <v>570000</v>
      </c>
      <c r="D105" s="322">
        <f>SUM(D103:D104)</f>
        <v>1974000</v>
      </c>
      <c r="E105" s="322">
        <f>SUM(E103:E104)</f>
        <v>1828000</v>
      </c>
      <c r="F105" s="365">
        <f>E105/D105</f>
        <v>0.92603850050658565</v>
      </c>
    </row>
    <row r="106" spans="1:6" customFormat="1" ht="13.5" customHeight="1">
      <c r="A106" s="81"/>
      <c r="B106" s="20"/>
      <c r="C106" s="84"/>
      <c r="D106" s="84"/>
      <c r="E106" s="84"/>
      <c r="F106" s="736"/>
    </row>
    <row r="107" spans="1:6" customFormat="1">
      <c r="A107" s="1340" t="s">
        <v>213</v>
      </c>
      <c r="B107" s="1340"/>
      <c r="C107" s="84"/>
      <c r="D107" s="84"/>
      <c r="E107" s="84"/>
      <c r="F107" s="736"/>
    </row>
    <row r="108" spans="1:6" customFormat="1">
      <c r="A108" s="1341" t="s">
        <v>216</v>
      </c>
      <c r="B108" s="1341"/>
      <c r="C108" s="84"/>
      <c r="D108" s="84"/>
      <c r="E108" s="84"/>
      <c r="F108" s="736"/>
    </row>
    <row r="109" spans="1:6" customFormat="1">
      <c r="A109" s="59" t="s">
        <v>38</v>
      </c>
      <c r="B109" s="81" t="s">
        <v>215</v>
      </c>
      <c r="C109" s="329">
        <v>0</v>
      </c>
      <c r="D109" s="84">
        <v>251000</v>
      </c>
      <c r="E109" s="84">
        <v>251000</v>
      </c>
      <c r="F109" s="736">
        <f>E109/D109</f>
        <v>1</v>
      </c>
    </row>
    <row r="110" spans="1:6" customFormat="1">
      <c r="A110" s="59" t="s">
        <v>39</v>
      </c>
      <c r="B110" s="81" t="s">
        <v>214</v>
      </c>
      <c r="C110" s="84">
        <v>19588000</v>
      </c>
      <c r="D110" s="84">
        <v>22643000</v>
      </c>
      <c r="E110" s="84">
        <v>16051000</v>
      </c>
      <c r="F110" s="736">
        <f>E110/D110</f>
        <v>0.70887249922713425</v>
      </c>
    </row>
    <row r="111" spans="1:6" customFormat="1">
      <c r="A111" s="1339" t="s">
        <v>268</v>
      </c>
      <c r="B111" s="1339"/>
      <c r="C111" s="84">
        <v>3500000</v>
      </c>
      <c r="D111" s="84">
        <v>5747000</v>
      </c>
      <c r="E111" s="84">
        <v>5747000</v>
      </c>
      <c r="F111" s="736">
        <f>E111/D111</f>
        <v>1</v>
      </c>
    </row>
    <row r="112" spans="1:6" customFormat="1">
      <c r="A112" s="1339" t="s">
        <v>272</v>
      </c>
      <c r="B112" s="1339"/>
      <c r="C112" s="329">
        <v>0</v>
      </c>
      <c r="D112" s="329">
        <v>0</v>
      </c>
      <c r="E112" s="329">
        <v>0</v>
      </c>
      <c r="F112" s="736">
        <v>0</v>
      </c>
    </row>
    <row r="113" spans="1:6" customFormat="1">
      <c r="A113" s="1339" t="s">
        <v>217</v>
      </c>
      <c r="B113" s="1339"/>
      <c r="C113" s="86">
        <v>3230000</v>
      </c>
      <c r="D113" s="86">
        <v>6694000</v>
      </c>
      <c r="E113" s="86">
        <v>6292000</v>
      </c>
      <c r="F113" s="737">
        <f>E113/D113</f>
        <v>0.93994622049596654</v>
      </c>
    </row>
    <row r="114" spans="1:6" customFormat="1">
      <c r="A114" s="81"/>
      <c r="B114" s="54" t="s">
        <v>218</v>
      </c>
      <c r="C114" s="193">
        <f>SUM(C109:C113)</f>
        <v>26318000</v>
      </c>
      <c r="D114" s="193">
        <f>SUM(D109:D113)</f>
        <v>35335000</v>
      </c>
      <c r="E114" s="193">
        <f>SUM(E109:E113)</f>
        <v>28341000</v>
      </c>
      <c r="F114" s="365">
        <f>E114/D114</f>
        <v>0.80206594028583555</v>
      </c>
    </row>
    <row r="115" spans="1:6" customFormat="1" ht="11.25" customHeight="1">
      <c r="A115" s="81"/>
      <c r="B115" s="20"/>
      <c r="C115" s="84"/>
      <c r="D115" s="84"/>
      <c r="E115" s="84"/>
      <c r="F115" s="736"/>
    </row>
    <row r="116" spans="1:6" customFormat="1">
      <c r="A116" s="81"/>
      <c r="B116" s="157" t="s">
        <v>220</v>
      </c>
      <c r="C116" s="324">
        <f>C61+C77+C99+C105+C114</f>
        <v>107805000</v>
      </c>
      <c r="D116" s="324">
        <f>D61+D77+D99+D105+D114</f>
        <v>128858000</v>
      </c>
      <c r="E116" s="324">
        <f>E61+E77+E99+E105+E114</f>
        <v>108783000</v>
      </c>
      <c r="F116" s="341">
        <f>E116/D116</f>
        <v>0.84420835338124134</v>
      </c>
    </row>
    <row r="117" spans="1:6" customFormat="1">
      <c r="A117" s="81"/>
      <c r="B117" s="157"/>
      <c r="C117" s="324"/>
      <c r="D117" s="324"/>
      <c r="E117" s="84"/>
      <c r="F117" s="736"/>
    </row>
    <row r="118" spans="1:6" customFormat="1">
      <c r="A118" s="1342" t="s">
        <v>221</v>
      </c>
      <c r="B118" s="1342"/>
      <c r="C118" s="325"/>
      <c r="D118" s="325"/>
      <c r="E118" s="84"/>
      <c r="F118" s="736"/>
    </row>
    <row r="119" spans="1:6" customFormat="1">
      <c r="A119" s="59" t="s">
        <v>38</v>
      </c>
      <c r="B119" s="81" t="s">
        <v>285</v>
      </c>
      <c r="C119" s="84">
        <v>3300000</v>
      </c>
      <c r="D119" s="84">
        <v>3300000</v>
      </c>
      <c r="E119" s="84">
        <v>1741000</v>
      </c>
      <c r="F119" s="736">
        <f t="shared" ref="F119:F124" si="3">E119/D119</f>
        <v>0.52757575757575759</v>
      </c>
    </row>
    <row r="120" spans="1:6" customFormat="1">
      <c r="A120" s="59" t="s">
        <v>39</v>
      </c>
      <c r="B120" s="81" t="s">
        <v>255</v>
      </c>
      <c r="C120" s="84">
        <v>50000</v>
      </c>
      <c r="D120" s="84">
        <v>50000</v>
      </c>
      <c r="E120" s="84">
        <v>14000</v>
      </c>
      <c r="F120" s="736">
        <f t="shared" si="3"/>
        <v>0.28000000000000003</v>
      </c>
    </row>
    <row r="121" spans="1:6" customFormat="1">
      <c r="A121" s="59" t="s">
        <v>40</v>
      </c>
      <c r="B121" s="20" t="s">
        <v>65</v>
      </c>
      <c r="C121" s="84">
        <v>3000000</v>
      </c>
      <c r="D121" s="84">
        <v>3000000</v>
      </c>
      <c r="E121" s="84">
        <v>85000</v>
      </c>
      <c r="F121" s="736">
        <f t="shared" si="3"/>
        <v>2.8333333333333332E-2</v>
      </c>
    </row>
    <row r="122" spans="1:6" customFormat="1">
      <c r="A122" s="59" t="s">
        <v>41</v>
      </c>
      <c r="B122" s="20" t="s">
        <v>1549</v>
      </c>
      <c r="C122" s="84">
        <v>12000000</v>
      </c>
      <c r="D122" s="84">
        <v>12953000</v>
      </c>
      <c r="E122" s="84">
        <v>12953000</v>
      </c>
      <c r="F122" s="736">
        <f t="shared" si="3"/>
        <v>1</v>
      </c>
    </row>
    <row r="123" spans="1:6" customFormat="1">
      <c r="A123" s="59" t="s">
        <v>42</v>
      </c>
      <c r="B123" s="20" t="s">
        <v>286</v>
      </c>
      <c r="C123" s="84">
        <v>3800000</v>
      </c>
      <c r="D123" s="84">
        <v>2907000</v>
      </c>
      <c r="E123" s="84">
        <v>1312000</v>
      </c>
      <c r="F123" s="737">
        <f t="shared" si="3"/>
        <v>0.45132438940488478</v>
      </c>
    </row>
    <row r="124" spans="1:6" customFormat="1" ht="20.25">
      <c r="A124" s="59"/>
      <c r="B124" s="157" t="s">
        <v>223</v>
      </c>
      <c r="C124" s="326">
        <f>SUM(C119:C123)</f>
        <v>22150000</v>
      </c>
      <c r="D124" s="326">
        <f>SUM(D119:D123)</f>
        <v>22210000</v>
      </c>
      <c r="E124" s="326">
        <f>SUM(E119:E123)</f>
        <v>16105000</v>
      </c>
      <c r="F124" s="342">
        <f t="shared" si="3"/>
        <v>0.72512381809995496</v>
      </c>
    </row>
    <row r="125" spans="1:6" customFormat="1" ht="20.25">
      <c r="A125" s="59"/>
      <c r="B125" s="157"/>
      <c r="C125" s="950"/>
      <c r="D125" s="950"/>
      <c r="E125" s="950"/>
      <c r="F125" s="342"/>
    </row>
    <row r="126" spans="1:6" customFormat="1" ht="20.25">
      <c r="A126" s="59"/>
      <c r="B126" s="157"/>
      <c r="C126" s="950"/>
      <c r="D126" s="950"/>
      <c r="E126" s="950"/>
      <c r="F126" s="342"/>
    </row>
    <row r="127" spans="1:6" customFormat="1" ht="32.25" thickBot="1">
      <c r="A127" s="356"/>
      <c r="B127" s="951" t="s">
        <v>1843</v>
      </c>
      <c r="C127" s="356" t="s">
        <v>311</v>
      </c>
      <c r="D127" s="356" t="s">
        <v>298</v>
      </c>
      <c r="E127" s="357" t="s">
        <v>299</v>
      </c>
      <c r="F127" s="735" t="s">
        <v>300</v>
      </c>
    </row>
    <row r="128" spans="1:6" customFormat="1">
      <c r="A128" s="952"/>
      <c r="B128" s="66"/>
      <c r="C128" s="952"/>
      <c r="D128" s="952"/>
      <c r="E128" s="334"/>
      <c r="F128" s="953"/>
    </row>
    <row r="129" spans="1:6" customFormat="1">
      <c r="A129" s="59"/>
      <c r="B129" s="20"/>
      <c r="C129" s="84"/>
      <c r="D129" s="84"/>
      <c r="E129" s="84"/>
      <c r="F129" s="736"/>
    </row>
    <row r="130" spans="1:6" customFormat="1">
      <c r="A130" s="187" t="s">
        <v>224</v>
      </c>
      <c r="B130" s="20"/>
      <c r="C130" s="84"/>
      <c r="D130" s="84"/>
      <c r="E130" s="84"/>
      <c r="F130" s="736"/>
    </row>
    <row r="131" spans="1:6" customFormat="1">
      <c r="A131" s="1341" t="s">
        <v>1688</v>
      </c>
      <c r="B131" s="1346"/>
      <c r="C131" s="338">
        <v>0</v>
      </c>
      <c r="D131" s="193">
        <v>381000</v>
      </c>
      <c r="E131" s="193">
        <v>381000</v>
      </c>
      <c r="F131" s="365">
        <f>E131/D131</f>
        <v>1</v>
      </c>
    </row>
    <row r="132" spans="1:6" customFormat="1">
      <c r="A132" s="1344" t="s">
        <v>256</v>
      </c>
      <c r="B132" s="1344"/>
      <c r="C132" s="329"/>
      <c r="D132" s="329"/>
      <c r="E132" s="329"/>
      <c r="F132" s="736"/>
    </row>
    <row r="133" spans="1:6" customFormat="1">
      <c r="A133" s="59" t="s">
        <v>38</v>
      </c>
      <c r="B133" s="20" t="s">
        <v>1691</v>
      </c>
      <c r="C133" s="84">
        <v>15000000</v>
      </c>
      <c r="D133" s="84">
        <v>18561000</v>
      </c>
      <c r="E133" s="84">
        <v>18561000</v>
      </c>
      <c r="F133" s="736">
        <f>E133/D133</f>
        <v>1</v>
      </c>
    </row>
    <row r="134" spans="1:6" customFormat="1">
      <c r="A134" s="59" t="s">
        <v>39</v>
      </c>
      <c r="B134" s="20" t="s">
        <v>269</v>
      </c>
      <c r="C134" s="84">
        <v>144000</v>
      </c>
      <c r="D134" s="84">
        <v>179000</v>
      </c>
      <c r="E134" s="84">
        <v>179000</v>
      </c>
      <c r="F134" s="736">
        <f t="shared" ref="F134:F139" si="4">E134/D134</f>
        <v>1</v>
      </c>
    </row>
    <row r="135" spans="1:6" customFormat="1">
      <c r="A135" s="59" t="s">
        <v>40</v>
      </c>
      <c r="B135" s="20" t="s">
        <v>1550</v>
      </c>
      <c r="C135" s="84">
        <v>400000</v>
      </c>
      <c r="D135" s="84">
        <v>200000</v>
      </c>
      <c r="E135" s="84">
        <v>200000</v>
      </c>
      <c r="F135" s="736">
        <f t="shared" si="4"/>
        <v>1</v>
      </c>
    </row>
    <row r="136" spans="1:6" customFormat="1">
      <c r="A136" s="59" t="s">
        <v>41</v>
      </c>
      <c r="B136" s="20" t="s">
        <v>360</v>
      </c>
      <c r="C136" s="84">
        <v>303000</v>
      </c>
      <c r="D136" s="84">
        <v>255000</v>
      </c>
      <c r="E136" s="84">
        <v>255000</v>
      </c>
      <c r="F136" s="736">
        <f t="shared" si="4"/>
        <v>1</v>
      </c>
    </row>
    <row r="137" spans="1:6" customFormat="1">
      <c r="A137" s="59" t="s">
        <v>42</v>
      </c>
      <c r="B137" s="20" t="s">
        <v>1689</v>
      </c>
      <c r="C137" s="84">
        <v>171000</v>
      </c>
      <c r="D137" s="329">
        <v>0</v>
      </c>
      <c r="E137" s="329">
        <v>0</v>
      </c>
      <c r="F137" s="736">
        <v>0</v>
      </c>
    </row>
    <row r="138" spans="1:6" customFormat="1">
      <c r="A138" s="59" t="s">
        <v>43</v>
      </c>
      <c r="B138" s="20" t="s">
        <v>1690</v>
      </c>
      <c r="C138" s="86">
        <v>50000</v>
      </c>
      <c r="D138" s="86">
        <v>50000</v>
      </c>
      <c r="E138" s="86">
        <v>50000</v>
      </c>
      <c r="F138" s="737">
        <f t="shared" si="4"/>
        <v>1</v>
      </c>
    </row>
    <row r="139" spans="1:6" customFormat="1">
      <c r="A139" s="59"/>
      <c r="B139" s="335" t="s">
        <v>355</v>
      </c>
      <c r="C139" s="339">
        <f>SUM(C132:C138)</f>
        <v>16068000</v>
      </c>
      <c r="D139" s="339">
        <f>SUM(D132:D138)</f>
        <v>19245000</v>
      </c>
      <c r="E139" s="339">
        <f>SUM(E132:E138)</f>
        <v>19245000</v>
      </c>
      <c r="F139" s="365">
        <f t="shared" si="4"/>
        <v>1</v>
      </c>
    </row>
    <row r="140" spans="1:6" customFormat="1">
      <c r="A140" s="59"/>
      <c r="B140" s="194"/>
      <c r="C140" s="194"/>
      <c r="D140" s="84"/>
      <c r="E140" s="84"/>
      <c r="F140" s="736"/>
    </row>
    <row r="141" spans="1:6" customFormat="1">
      <c r="A141" s="1341" t="s">
        <v>356</v>
      </c>
      <c r="B141" s="1345"/>
      <c r="C141" s="194"/>
      <c r="D141" s="84"/>
      <c r="E141" s="84"/>
      <c r="F141" s="736"/>
    </row>
    <row r="142" spans="1:6" customFormat="1">
      <c r="A142" s="81" t="s">
        <v>38</v>
      </c>
      <c r="B142" s="62" t="s">
        <v>1692</v>
      </c>
      <c r="C142" s="331">
        <v>0</v>
      </c>
      <c r="D142" s="86">
        <v>1260000</v>
      </c>
      <c r="E142" s="86">
        <v>1260000</v>
      </c>
      <c r="F142" s="737">
        <f>E142/D142</f>
        <v>1</v>
      </c>
    </row>
    <row r="143" spans="1:6" customFormat="1">
      <c r="A143" s="81"/>
      <c r="B143" s="81" t="s">
        <v>357</v>
      </c>
      <c r="C143" s="338">
        <v>0</v>
      </c>
      <c r="D143" s="193">
        <f>SUM(D142)</f>
        <v>1260000</v>
      </c>
      <c r="E143" s="193">
        <f>SUM(E142)</f>
        <v>1260000</v>
      </c>
      <c r="F143" s="365">
        <f>E143/D143</f>
        <v>1</v>
      </c>
    </row>
    <row r="144" spans="1:6" customFormat="1">
      <c r="A144" s="59"/>
      <c r="B144" s="194"/>
      <c r="C144" s="194"/>
      <c r="D144" s="84"/>
      <c r="E144" s="84"/>
      <c r="F144" s="736"/>
    </row>
    <row r="145" spans="1:11" customFormat="1">
      <c r="A145" s="1344" t="s">
        <v>1551</v>
      </c>
      <c r="B145" s="1344"/>
      <c r="C145" s="84"/>
      <c r="D145" s="84"/>
      <c r="E145" s="84"/>
      <c r="F145" s="736"/>
    </row>
    <row r="146" spans="1:11" customFormat="1">
      <c r="A146" s="59" t="s">
        <v>38</v>
      </c>
      <c r="B146" s="807" t="s">
        <v>271</v>
      </c>
      <c r="C146" s="193">
        <v>14000000</v>
      </c>
      <c r="D146" s="193">
        <v>14000000</v>
      </c>
      <c r="E146" s="193">
        <v>14000000</v>
      </c>
      <c r="F146" s="365">
        <f t="shared" ref="F146:F163" si="5">E146/D146</f>
        <v>1</v>
      </c>
    </row>
    <row r="147" spans="1:11" customFormat="1">
      <c r="A147" s="59"/>
      <c r="B147" s="81" t="s">
        <v>293</v>
      </c>
      <c r="C147" s="84">
        <v>2450000</v>
      </c>
      <c r="D147" s="84">
        <v>2450000</v>
      </c>
      <c r="E147" s="84">
        <v>2450000</v>
      </c>
      <c r="F147" s="736">
        <f t="shared" si="5"/>
        <v>1</v>
      </c>
    </row>
    <row r="148" spans="1:11" customFormat="1">
      <c r="A148" s="59"/>
      <c r="B148" s="81" t="s">
        <v>1552</v>
      </c>
      <c r="C148" s="84">
        <v>1000000</v>
      </c>
      <c r="D148" s="84">
        <v>1000000</v>
      </c>
      <c r="E148" s="84">
        <v>1000000</v>
      </c>
      <c r="F148" s="736">
        <f t="shared" si="5"/>
        <v>1</v>
      </c>
    </row>
    <row r="149" spans="1:11" customFormat="1">
      <c r="A149" s="59"/>
      <c r="B149" s="81" t="s">
        <v>294</v>
      </c>
      <c r="C149" s="84">
        <v>2950000</v>
      </c>
      <c r="D149" s="84">
        <v>2950000</v>
      </c>
      <c r="E149" s="84">
        <v>2950000</v>
      </c>
      <c r="F149" s="736">
        <f t="shared" si="5"/>
        <v>1</v>
      </c>
    </row>
    <row r="150" spans="1:11" customFormat="1">
      <c r="A150" s="59"/>
      <c r="B150" s="81" t="s">
        <v>295</v>
      </c>
      <c r="C150" s="84">
        <v>2450000</v>
      </c>
      <c r="D150" s="84">
        <v>2450000</v>
      </c>
      <c r="E150" s="84">
        <v>2450000</v>
      </c>
      <c r="F150" s="736">
        <f t="shared" si="5"/>
        <v>1</v>
      </c>
    </row>
    <row r="151" spans="1:11" customFormat="1">
      <c r="A151" s="59"/>
      <c r="B151" s="81" t="s">
        <v>296</v>
      </c>
      <c r="C151" s="84">
        <v>3250000</v>
      </c>
      <c r="D151" s="84">
        <v>3250000</v>
      </c>
      <c r="E151" s="84">
        <v>3250000</v>
      </c>
      <c r="F151" s="736">
        <f t="shared" si="5"/>
        <v>1</v>
      </c>
    </row>
    <row r="152" spans="1:11" customFormat="1">
      <c r="A152" s="59"/>
      <c r="B152" s="81" t="s">
        <v>297</v>
      </c>
      <c r="C152" s="84">
        <v>1900000</v>
      </c>
      <c r="D152" s="84">
        <v>1900000</v>
      </c>
      <c r="E152" s="84">
        <v>1900000</v>
      </c>
      <c r="F152" s="736">
        <f t="shared" si="5"/>
        <v>1</v>
      </c>
    </row>
    <row r="153" spans="1:11" customFormat="1">
      <c r="A153" s="59"/>
      <c r="B153" s="81" t="s">
        <v>367</v>
      </c>
      <c r="C153" s="86">
        <v>0</v>
      </c>
      <c r="D153" s="86">
        <v>0</v>
      </c>
      <c r="E153" s="86"/>
      <c r="F153" s="737"/>
    </row>
    <row r="154" spans="1:11" customFormat="1">
      <c r="A154" s="59" t="s">
        <v>39</v>
      </c>
      <c r="B154" s="20" t="s">
        <v>64</v>
      </c>
      <c r="C154" s="84">
        <v>2100000</v>
      </c>
      <c r="D154" s="84">
        <v>1354000</v>
      </c>
      <c r="E154" s="84">
        <v>438000</v>
      </c>
      <c r="F154" s="736">
        <f t="shared" si="5"/>
        <v>0.32348596750369274</v>
      </c>
    </row>
    <row r="155" spans="1:11" customFormat="1">
      <c r="A155" s="59" t="s">
        <v>40</v>
      </c>
      <c r="B155" s="20" t="s">
        <v>1693</v>
      </c>
      <c r="C155" s="84">
        <v>1350000</v>
      </c>
      <c r="D155" s="84">
        <v>500000</v>
      </c>
      <c r="E155" s="84">
        <v>500000</v>
      </c>
      <c r="F155" s="736">
        <f t="shared" si="5"/>
        <v>1</v>
      </c>
    </row>
    <row r="156" spans="1:11" customFormat="1">
      <c r="A156" s="59" t="s">
        <v>41</v>
      </c>
      <c r="B156" s="32" t="s">
        <v>270</v>
      </c>
      <c r="C156" s="329">
        <v>0</v>
      </c>
      <c r="D156" s="84">
        <v>1050000</v>
      </c>
      <c r="E156" s="84">
        <v>1050000</v>
      </c>
      <c r="F156" s="736">
        <f t="shared" si="5"/>
        <v>1</v>
      </c>
      <c r="K156" s="1223"/>
    </row>
    <row r="157" spans="1:11" customFormat="1">
      <c r="A157" s="59" t="s">
        <v>42</v>
      </c>
      <c r="B157" s="32" t="s">
        <v>1562</v>
      </c>
      <c r="C157" s="329">
        <v>0</v>
      </c>
      <c r="D157" s="84">
        <v>600000</v>
      </c>
      <c r="E157" s="84">
        <v>600000</v>
      </c>
      <c r="F157" s="736">
        <f t="shared" si="5"/>
        <v>1</v>
      </c>
    </row>
    <row r="158" spans="1:11" customFormat="1">
      <c r="A158" s="59" t="s">
        <v>43</v>
      </c>
      <c r="B158" s="32" t="s">
        <v>368</v>
      </c>
      <c r="C158" s="84">
        <v>2300000</v>
      </c>
      <c r="D158" s="84">
        <v>2424000</v>
      </c>
      <c r="E158" s="84">
        <v>2424000</v>
      </c>
      <c r="F158" s="736">
        <f t="shared" si="5"/>
        <v>1</v>
      </c>
    </row>
    <row r="159" spans="1:11" customFormat="1">
      <c r="A159" s="59" t="s">
        <v>44</v>
      </c>
      <c r="B159" s="32" t="s">
        <v>361</v>
      </c>
      <c r="C159" s="329">
        <v>0</v>
      </c>
      <c r="D159" s="84">
        <v>134000</v>
      </c>
      <c r="E159" s="84">
        <v>134000</v>
      </c>
      <c r="F159" s="736">
        <f t="shared" si="5"/>
        <v>1</v>
      </c>
    </row>
    <row r="160" spans="1:11" customFormat="1">
      <c r="A160" s="59" t="s">
        <v>45</v>
      </c>
      <c r="B160" s="20" t="s">
        <v>1694</v>
      </c>
      <c r="C160" s="84">
        <v>61771000</v>
      </c>
      <c r="D160" s="84">
        <v>61771000</v>
      </c>
      <c r="E160" s="84">
        <v>61771000</v>
      </c>
      <c r="F160" s="736">
        <f t="shared" si="5"/>
        <v>1</v>
      </c>
    </row>
    <row r="161" spans="1:6" customFormat="1">
      <c r="A161" s="59" t="s">
        <v>46</v>
      </c>
      <c r="B161" s="32" t="s">
        <v>1561</v>
      </c>
      <c r="C161" s="331">
        <v>0</v>
      </c>
      <c r="D161" s="86">
        <v>85000</v>
      </c>
      <c r="E161" s="86">
        <v>85000</v>
      </c>
      <c r="F161" s="737">
        <f t="shared" si="5"/>
        <v>1</v>
      </c>
    </row>
    <row r="162" spans="1:6" customFormat="1" ht="15.75" customHeight="1">
      <c r="A162" s="1344" t="s">
        <v>1554</v>
      </c>
      <c r="B162" s="1246"/>
      <c r="C162" s="806">
        <f>SUM(C146,C154:C161)</f>
        <v>81521000</v>
      </c>
      <c r="D162" s="806">
        <f>SUM(D146,D154:D161)</f>
        <v>81918000</v>
      </c>
      <c r="E162" s="806">
        <f>SUM(E146,E154:E161)</f>
        <v>81002000</v>
      </c>
      <c r="F162" s="366">
        <f t="shared" si="5"/>
        <v>0.98881808637906199</v>
      </c>
    </row>
    <row r="163" spans="1:6" customFormat="1" ht="15.75" customHeight="1">
      <c r="A163" s="803"/>
      <c r="B163" s="805" t="s">
        <v>1553</v>
      </c>
      <c r="C163" s="322">
        <f>SUM(C131,C139,C143,C162)</f>
        <v>97589000</v>
      </c>
      <c r="D163" s="322">
        <f>SUM(D131,D139,D143,D162)</f>
        <v>102804000</v>
      </c>
      <c r="E163" s="322">
        <f>SUM(E131,E139,E143,E162)</f>
        <v>101888000</v>
      </c>
      <c r="F163" s="364">
        <f t="shared" si="5"/>
        <v>0.99108984086222329</v>
      </c>
    </row>
    <row r="164" spans="1:6" customFormat="1" ht="15.75" customHeight="1">
      <c r="A164" s="59"/>
      <c r="B164" s="62"/>
      <c r="C164" s="84"/>
      <c r="D164" s="84"/>
      <c r="E164" s="84"/>
      <c r="F164" s="736"/>
    </row>
    <row r="165" spans="1:6" customFormat="1">
      <c r="A165" s="59" t="s">
        <v>43</v>
      </c>
      <c r="B165" s="20" t="s">
        <v>1555</v>
      </c>
      <c r="C165" s="84"/>
      <c r="D165" s="84"/>
      <c r="E165" s="84"/>
      <c r="F165" s="736"/>
    </row>
    <row r="166" spans="1:6" customFormat="1">
      <c r="A166" s="59"/>
      <c r="B166" s="20" t="s">
        <v>287</v>
      </c>
      <c r="C166" s="193">
        <v>31869000</v>
      </c>
      <c r="D166" s="193">
        <v>6759000</v>
      </c>
      <c r="E166" s="338">
        <v>0</v>
      </c>
      <c r="F166" s="365">
        <f>E166/D166</f>
        <v>0</v>
      </c>
    </row>
    <row r="167" spans="1:6" customFormat="1">
      <c r="A167" s="59"/>
      <c r="B167" s="20" t="s">
        <v>288</v>
      </c>
      <c r="C167" s="84"/>
      <c r="D167" s="84"/>
      <c r="E167" s="329"/>
      <c r="F167" s="736"/>
    </row>
    <row r="168" spans="1:6" customFormat="1">
      <c r="A168" s="59"/>
      <c r="B168" s="804" t="s">
        <v>289</v>
      </c>
      <c r="C168" s="84">
        <v>2794000</v>
      </c>
      <c r="D168" s="84">
        <v>3936000</v>
      </c>
      <c r="E168" s="329">
        <v>0</v>
      </c>
      <c r="F168" s="736">
        <f>E168/D168</f>
        <v>0</v>
      </c>
    </row>
    <row r="169" spans="1:6" customFormat="1">
      <c r="A169" s="59"/>
      <c r="B169" s="804" t="s">
        <v>290</v>
      </c>
      <c r="C169" s="84">
        <v>1000000</v>
      </c>
      <c r="D169" s="84">
        <v>1000000</v>
      </c>
      <c r="E169" s="329">
        <v>0</v>
      </c>
      <c r="F169" s="736">
        <f>E169/D169</f>
        <v>0</v>
      </c>
    </row>
    <row r="170" spans="1:6" customFormat="1">
      <c r="A170" s="59"/>
      <c r="B170" s="804" t="s">
        <v>291</v>
      </c>
      <c r="C170" s="84">
        <v>570000</v>
      </c>
      <c r="D170" s="84">
        <v>633000</v>
      </c>
      <c r="E170" s="329">
        <v>0</v>
      </c>
      <c r="F170" s="736">
        <f>E170/D170</f>
        <v>0</v>
      </c>
    </row>
    <row r="171" spans="1:6" customFormat="1">
      <c r="A171" s="59"/>
      <c r="B171" s="804" t="s">
        <v>1698</v>
      </c>
      <c r="C171" s="84">
        <v>5000000</v>
      </c>
      <c r="D171" s="84">
        <v>5000000</v>
      </c>
      <c r="E171" s="329">
        <v>0</v>
      </c>
      <c r="F171" s="736">
        <v>0</v>
      </c>
    </row>
    <row r="172" spans="1:6" customFormat="1">
      <c r="A172" s="59"/>
      <c r="B172" s="804" t="s">
        <v>1556</v>
      </c>
      <c r="C172" s="84">
        <v>7500000</v>
      </c>
      <c r="D172" s="84">
        <v>185000</v>
      </c>
      <c r="E172" s="329">
        <v>0</v>
      </c>
      <c r="F172" s="736">
        <v>0</v>
      </c>
    </row>
    <row r="173" spans="1:6" customFormat="1">
      <c r="A173" s="59"/>
      <c r="B173" s="804" t="s">
        <v>1695</v>
      </c>
      <c r="C173" s="84">
        <v>8000000</v>
      </c>
      <c r="D173" s="329">
        <v>0</v>
      </c>
      <c r="E173" s="329">
        <v>0</v>
      </c>
      <c r="F173" s="736">
        <v>0</v>
      </c>
    </row>
    <row r="174" spans="1:6" customFormat="1">
      <c r="A174" s="59"/>
      <c r="B174" s="804" t="s">
        <v>1557</v>
      </c>
      <c r="C174" s="84">
        <v>1472000</v>
      </c>
      <c r="D174" s="329">
        <v>0</v>
      </c>
      <c r="E174" s="329">
        <v>0</v>
      </c>
      <c r="F174" s="736">
        <v>0</v>
      </c>
    </row>
    <row r="175" spans="1:6" customFormat="1">
      <c r="A175" s="59"/>
      <c r="B175" s="804" t="s">
        <v>1699</v>
      </c>
      <c r="C175" s="84">
        <v>300000</v>
      </c>
      <c r="D175" s="84">
        <v>300000</v>
      </c>
      <c r="E175" s="329">
        <v>0</v>
      </c>
      <c r="F175" s="736">
        <v>0</v>
      </c>
    </row>
    <row r="176" spans="1:6" customFormat="1">
      <c r="A176" s="59"/>
      <c r="B176" s="336" t="s">
        <v>1696</v>
      </c>
      <c r="C176" s="84">
        <v>96000000</v>
      </c>
      <c r="D176" s="329">
        <v>0</v>
      </c>
      <c r="E176" s="329">
        <v>0</v>
      </c>
      <c r="F176" s="736">
        <v>0</v>
      </c>
    </row>
    <row r="177" spans="1:6" customFormat="1">
      <c r="A177" s="59"/>
      <c r="B177" s="336" t="s">
        <v>1700</v>
      </c>
      <c r="C177" s="329">
        <v>0</v>
      </c>
      <c r="D177" s="84">
        <v>5326000</v>
      </c>
      <c r="E177" s="329">
        <v>0</v>
      </c>
      <c r="F177" s="736">
        <v>0</v>
      </c>
    </row>
    <row r="178" spans="1:6" customFormat="1">
      <c r="A178" s="59"/>
      <c r="B178" s="804" t="s">
        <v>1697</v>
      </c>
      <c r="C178" s="86">
        <v>20000000</v>
      </c>
      <c r="D178" s="86">
        <v>20000000</v>
      </c>
      <c r="E178" s="331">
        <v>0</v>
      </c>
      <c r="F178" s="737">
        <f>E178/D178</f>
        <v>0</v>
      </c>
    </row>
    <row r="179" spans="1:6" customFormat="1">
      <c r="A179" s="59"/>
      <c r="B179" s="47" t="s">
        <v>292</v>
      </c>
      <c r="C179" s="852">
        <f>SUM(C168:C178)</f>
        <v>142636000</v>
      </c>
      <c r="D179" s="852">
        <f>SUM(D168:D178)</f>
        <v>36380000</v>
      </c>
      <c r="E179" s="853">
        <v>0</v>
      </c>
      <c r="F179" s="854">
        <f>E179/D179</f>
        <v>0</v>
      </c>
    </row>
    <row r="180" spans="1:6" customFormat="1">
      <c r="A180" s="59"/>
      <c r="B180" s="54" t="s">
        <v>1701</v>
      </c>
      <c r="C180" s="193">
        <f>SUM(C166,C179)</f>
        <v>174505000</v>
      </c>
      <c r="D180" s="193">
        <f t="shared" ref="D180:E180" si="6">SUM(D166,D179)</f>
        <v>43139000</v>
      </c>
      <c r="E180" s="338">
        <f t="shared" si="6"/>
        <v>0</v>
      </c>
      <c r="F180" s="365">
        <f>E180/D180</f>
        <v>0</v>
      </c>
    </row>
    <row r="181" spans="1:6" customFormat="1">
      <c r="A181" s="59"/>
      <c r="B181" s="20"/>
      <c r="C181" s="84"/>
      <c r="D181" s="84"/>
      <c r="E181" s="84"/>
      <c r="F181" s="736"/>
    </row>
    <row r="182" spans="1:6" customFormat="1" ht="20.25">
      <c r="A182" s="187"/>
      <c r="B182" s="157" t="s">
        <v>257</v>
      </c>
      <c r="C182" s="320">
        <f>SUM(C163,C166,C179)</f>
        <v>272094000</v>
      </c>
      <c r="D182" s="320">
        <f>SUM(D163,D166,D179)</f>
        <v>145943000</v>
      </c>
      <c r="E182" s="320">
        <f>SUM(E163,E166,E179)</f>
        <v>101888000</v>
      </c>
      <c r="F182" s="340">
        <f>E182/D182</f>
        <v>0.69813557347731647</v>
      </c>
    </row>
    <row r="183" spans="1:6" customFormat="1">
      <c r="A183" s="187"/>
      <c r="B183" s="20"/>
      <c r="C183" s="84"/>
      <c r="D183" s="84"/>
      <c r="E183" s="84"/>
      <c r="F183" s="736"/>
    </row>
    <row r="184" spans="1:6" customFormat="1">
      <c r="A184" s="187"/>
      <c r="B184" s="20"/>
      <c r="C184" s="84"/>
      <c r="D184" s="84"/>
      <c r="E184" s="84"/>
      <c r="F184" s="736"/>
    </row>
    <row r="185" spans="1:6" customFormat="1">
      <c r="A185" s="59"/>
      <c r="B185" s="20"/>
      <c r="C185" s="84"/>
      <c r="D185" s="84"/>
      <c r="E185" s="84"/>
      <c r="F185" s="736"/>
    </row>
    <row r="186" spans="1:6" customFormat="1" ht="20.25">
      <c r="A186" s="1347" t="s">
        <v>225</v>
      </c>
      <c r="B186" s="1347"/>
      <c r="C186" s="353">
        <f>C29+C37+C116+C124+C182</f>
        <v>485733000</v>
      </c>
      <c r="D186" s="353">
        <f>D29+D37+D116+D124+D182</f>
        <v>459106000</v>
      </c>
      <c r="E186" s="353">
        <f>E29+E37+E116+E124+E182</f>
        <v>380580000</v>
      </c>
      <c r="F186" s="351">
        <f>E186/D186</f>
        <v>0.82895888966818121</v>
      </c>
    </row>
    <row r="187" spans="1:6" customFormat="1">
      <c r="A187" s="59"/>
      <c r="B187" s="20"/>
      <c r="C187" s="84"/>
      <c r="D187" s="84"/>
      <c r="E187" s="84"/>
      <c r="F187" s="736"/>
    </row>
    <row r="188" spans="1:6" customFormat="1" ht="32.25" thickBot="1">
      <c r="A188" s="356"/>
      <c r="B188" s="951" t="s">
        <v>1843</v>
      </c>
      <c r="C188" s="356" t="s">
        <v>311</v>
      </c>
      <c r="D188" s="356" t="s">
        <v>298</v>
      </c>
      <c r="E188" s="357" t="s">
        <v>299</v>
      </c>
      <c r="F188" s="735" t="s">
        <v>300</v>
      </c>
    </row>
    <row r="189" spans="1:6" customFormat="1">
      <c r="A189" s="952"/>
      <c r="B189" s="66"/>
      <c r="C189" s="952"/>
      <c r="D189" s="952"/>
      <c r="E189" s="334"/>
      <c r="F189" s="953"/>
    </row>
    <row r="190" spans="1:6" customFormat="1">
      <c r="A190" s="59"/>
      <c r="B190" s="20"/>
      <c r="C190" s="84"/>
      <c r="D190" s="84"/>
      <c r="E190" s="84"/>
      <c r="F190" s="736"/>
    </row>
    <row r="191" spans="1:6" customFormat="1">
      <c r="A191" s="1342" t="s">
        <v>226</v>
      </c>
      <c r="B191" s="1342"/>
      <c r="C191" s="84"/>
      <c r="D191" s="84"/>
      <c r="E191" s="84"/>
      <c r="F191" s="736"/>
    </row>
    <row r="192" spans="1:6" customFormat="1">
      <c r="A192" s="59"/>
      <c r="B192" s="20"/>
      <c r="C192" s="84"/>
      <c r="D192" s="84"/>
      <c r="E192" s="84"/>
      <c r="F192" s="736"/>
    </row>
    <row r="193" spans="1:6" customFormat="1">
      <c r="A193" s="1340" t="s">
        <v>227</v>
      </c>
      <c r="B193" s="1340"/>
      <c r="C193" s="193">
        <v>245285000</v>
      </c>
      <c r="D193" s="193">
        <v>301212000</v>
      </c>
      <c r="E193" s="193">
        <v>186832000</v>
      </c>
      <c r="F193" s="365">
        <f>E193/D193</f>
        <v>0.6202674528239247</v>
      </c>
    </row>
    <row r="194" spans="1:6" customFormat="1">
      <c r="A194" s="26"/>
      <c r="B194" s="32"/>
      <c r="C194" s="193"/>
      <c r="D194" s="193"/>
      <c r="E194" s="193"/>
      <c r="F194" s="736"/>
    </row>
    <row r="195" spans="1:6" customFormat="1">
      <c r="A195" s="1340" t="s">
        <v>228</v>
      </c>
      <c r="B195" s="1340"/>
      <c r="C195" s="185">
        <v>72854000</v>
      </c>
      <c r="D195" s="185">
        <v>106861000</v>
      </c>
      <c r="E195" s="193">
        <v>71571000</v>
      </c>
      <c r="F195" s="365">
        <f>E195/D195</f>
        <v>0.66975790980806837</v>
      </c>
    </row>
    <row r="196" spans="1:6" customFormat="1">
      <c r="A196" s="25"/>
      <c r="B196" s="20"/>
      <c r="C196" s="85"/>
      <c r="D196" s="85"/>
      <c r="E196" s="193"/>
      <c r="F196" s="736"/>
    </row>
    <row r="197" spans="1:6" customFormat="1">
      <c r="A197" s="1340" t="s">
        <v>229</v>
      </c>
      <c r="B197" s="1340"/>
      <c r="C197" s="193">
        <v>2000000</v>
      </c>
      <c r="D197" s="193">
        <v>5278000</v>
      </c>
      <c r="E197" s="193">
        <v>4778000</v>
      </c>
      <c r="F197" s="364">
        <f>E197/D197</f>
        <v>0.90526714664645702</v>
      </c>
    </row>
    <row r="198" spans="1:6" customFormat="1">
      <c r="A198" s="807"/>
      <c r="B198" s="807"/>
      <c r="C198" s="193"/>
      <c r="D198" s="193"/>
      <c r="E198" s="193"/>
      <c r="F198" s="364"/>
    </row>
    <row r="199" spans="1:6" customFormat="1">
      <c r="A199" s="807" t="s">
        <v>1558</v>
      </c>
      <c r="B199" s="807" t="s">
        <v>1546</v>
      </c>
      <c r="C199" s="855">
        <v>0</v>
      </c>
      <c r="D199" s="207">
        <v>281260000</v>
      </c>
      <c r="E199" s="855">
        <v>0</v>
      </c>
      <c r="F199" s="366">
        <v>0</v>
      </c>
    </row>
    <row r="200" spans="1:6" customFormat="1">
      <c r="A200" s="25"/>
      <c r="B200" s="20"/>
      <c r="C200" s="85"/>
      <c r="D200" s="85"/>
      <c r="E200" s="84"/>
      <c r="F200" s="736"/>
    </row>
    <row r="201" spans="1:6" customFormat="1" ht="20.25" customHeight="1">
      <c r="A201" s="1347" t="s">
        <v>231</v>
      </c>
      <c r="B201" s="1347"/>
      <c r="C201" s="327">
        <f>SUM(C193:C200)</f>
        <v>320139000</v>
      </c>
      <c r="D201" s="327">
        <f>SUM(D193:D200)</f>
        <v>694611000</v>
      </c>
      <c r="E201" s="327">
        <f>SUM(E193:E200)</f>
        <v>263181000</v>
      </c>
      <c r="F201" s="352">
        <f>E201/D201</f>
        <v>0.37888976707826394</v>
      </c>
    </row>
    <row r="202" spans="1:6" customFormat="1">
      <c r="A202" s="208"/>
      <c r="B202" s="208"/>
      <c r="C202" s="327"/>
      <c r="D202" s="327"/>
      <c r="E202" s="84"/>
      <c r="F202" s="352"/>
    </row>
    <row r="203" spans="1:6" customFormat="1">
      <c r="A203" s="20"/>
      <c r="B203" s="20"/>
      <c r="C203" s="85"/>
      <c r="D203" s="85"/>
      <c r="E203" s="84"/>
      <c r="F203" s="352"/>
    </row>
    <row r="204" spans="1:6" customFormat="1">
      <c r="A204" s="1340" t="s">
        <v>230</v>
      </c>
      <c r="B204" s="1340"/>
      <c r="C204" s="84"/>
      <c r="D204" s="84"/>
      <c r="E204" s="84"/>
      <c r="F204" s="352"/>
    </row>
    <row r="205" spans="1:6" customFormat="1">
      <c r="A205" s="203"/>
      <c r="B205" s="808" t="s">
        <v>1559</v>
      </c>
      <c r="C205" s="338">
        <v>0</v>
      </c>
      <c r="D205" s="193">
        <v>4949000</v>
      </c>
      <c r="E205" s="193">
        <v>4949000</v>
      </c>
      <c r="F205" s="746">
        <f t="shared" ref="F205" si="7">E205/D205</f>
        <v>1</v>
      </c>
    </row>
    <row r="206" spans="1:6" customFormat="1">
      <c r="A206" s="20"/>
      <c r="B206" s="20"/>
      <c r="C206" s="85"/>
      <c r="D206" s="85"/>
      <c r="E206" s="84"/>
      <c r="F206" s="736"/>
    </row>
    <row r="207" spans="1:6" customFormat="1" ht="26.25" customHeight="1">
      <c r="A207" s="1348" t="s">
        <v>232</v>
      </c>
      <c r="B207" s="1348"/>
      <c r="C207" s="350">
        <f>C186+C201+C204</f>
        <v>805872000</v>
      </c>
      <c r="D207" s="350">
        <f>D186+D201+D205</f>
        <v>1158666000</v>
      </c>
      <c r="E207" s="350">
        <f>E186+E201+E205</f>
        <v>648710000</v>
      </c>
      <c r="F207" s="351">
        <f>E207/D207</f>
        <v>0.55987661672992906</v>
      </c>
    </row>
    <row r="208" spans="1:6" customFormat="1">
      <c r="A208" s="20"/>
      <c r="B208" s="20"/>
      <c r="C208" s="20"/>
      <c r="D208" s="20"/>
      <c r="F208" s="20"/>
    </row>
    <row r="209" spans="1:6" customFormat="1">
      <c r="A209" s="59"/>
      <c r="B209" s="20"/>
      <c r="C209" s="20"/>
      <c r="D209" s="20"/>
      <c r="F209" s="20"/>
    </row>
    <row r="210" spans="1:6" customFormat="1">
      <c r="A210" s="32"/>
      <c r="B210" s="32"/>
      <c r="C210" s="32"/>
      <c r="D210" s="32"/>
      <c r="F210" s="20"/>
    </row>
    <row r="211" spans="1:6" customFormat="1" ht="16.5" customHeight="1">
      <c r="A211" s="32"/>
      <c r="B211" s="26"/>
      <c r="C211" s="26"/>
      <c r="D211" s="26"/>
      <c r="F211" s="20"/>
    </row>
    <row r="212" spans="1:6" customFormat="1">
      <c r="A212" s="32"/>
      <c r="B212" s="32"/>
      <c r="C212" s="32"/>
      <c r="D212" s="32"/>
      <c r="F212" s="20"/>
    </row>
    <row r="217" spans="1:6">
      <c r="B217" s="48"/>
    </row>
  </sheetData>
  <mergeCells count="39">
    <mergeCell ref="A201:B201"/>
    <mergeCell ref="A207:B207"/>
    <mergeCell ref="A186:B186"/>
    <mergeCell ref="A191:B191"/>
    <mergeCell ref="A193:B193"/>
    <mergeCell ref="A195:B195"/>
    <mergeCell ref="A204:B204"/>
    <mergeCell ref="A113:B113"/>
    <mergeCell ref="A132:B132"/>
    <mergeCell ref="A118:B118"/>
    <mergeCell ref="A112:B112"/>
    <mergeCell ref="A197:B197"/>
    <mergeCell ref="A141:B141"/>
    <mergeCell ref="A131:B131"/>
    <mergeCell ref="A162:B162"/>
    <mergeCell ref="A145:B145"/>
    <mergeCell ref="A39:B39"/>
    <mergeCell ref="A1:F1"/>
    <mergeCell ref="A3:F3"/>
    <mergeCell ref="A4:F4"/>
    <mergeCell ref="A41:B41"/>
    <mergeCell ref="A42:B42"/>
    <mergeCell ref="A50:B50"/>
    <mergeCell ref="A107:B107"/>
    <mergeCell ref="A108:B108"/>
    <mergeCell ref="A102:B102"/>
    <mergeCell ref="A94:B94"/>
    <mergeCell ref="A67:B67"/>
    <mergeCell ref="A68:B68"/>
    <mergeCell ref="A79:B79"/>
    <mergeCell ref="A101:B101"/>
    <mergeCell ref="A85:B85"/>
    <mergeCell ref="A86:B86"/>
    <mergeCell ref="A84:B84"/>
    <mergeCell ref="A111:B111"/>
    <mergeCell ref="A90:B90"/>
    <mergeCell ref="A74:B74"/>
    <mergeCell ref="A80:B80"/>
    <mergeCell ref="A59:B59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0" fitToHeight="0" orientation="portrait" r:id="rId1"/>
  <headerFooter alignWithMargins="0">
    <oddHeader>&amp;R12. melléklet a ../2017.(..) önkormányzati rendelethez /&amp;P. oldal</oddHeader>
  </headerFooter>
  <rowBreaks count="3" manualBreakCount="3">
    <brk id="62" max="6" man="1"/>
    <brk id="125" max="6" man="1"/>
    <brk id="187" max="6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2:H136"/>
  <sheetViews>
    <sheetView zoomScaleNormal="100" workbookViewId="0">
      <selection activeCell="F23" sqref="F23"/>
    </sheetView>
  </sheetViews>
  <sheetFormatPr defaultRowHeight="15.75"/>
  <cols>
    <col min="1" max="1" width="5.85546875" style="20" customWidth="1"/>
    <col min="2" max="2" width="56.28515625" style="20" customWidth="1"/>
    <col min="3" max="3" width="11.7109375" style="20" customWidth="1"/>
    <col min="4" max="4" width="12" style="20" customWidth="1"/>
    <col min="5" max="5" width="11.42578125" style="499" customWidth="1"/>
    <col min="6" max="6" width="12" style="20" customWidth="1"/>
    <col min="7" max="7" width="9.28515625" bestFit="1" customWidth="1"/>
    <col min="8" max="8" width="10.5703125" bestFit="1" customWidth="1"/>
  </cols>
  <sheetData>
    <row r="2" spans="1:8" ht="18.75">
      <c r="A2" s="1245" t="s">
        <v>87</v>
      </c>
      <c r="B2" s="1245"/>
      <c r="C2" s="1245"/>
      <c r="D2" s="1338"/>
      <c r="E2" s="1338"/>
      <c r="F2" s="1338"/>
    </row>
    <row r="4" spans="1:8" ht="18.75">
      <c r="A4" s="1245" t="s">
        <v>363</v>
      </c>
      <c r="B4" s="1245"/>
      <c r="C4" s="1245"/>
      <c r="D4" s="1338"/>
      <c r="E4" s="1338"/>
      <c r="F4" s="1338"/>
    </row>
    <row r="5" spans="1:8" ht="18.75">
      <c r="A5" s="1245" t="s">
        <v>21</v>
      </c>
      <c r="B5" s="1245"/>
      <c r="C5" s="1245"/>
      <c r="D5" s="1338"/>
      <c r="E5" s="1338"/>
      <c r="F5" s="1338"/>
    </row>
    <row r="6" spans="1:8">
      <c r="A6" s="59"/>
      <c r="E6" s="355" t="s">
        <v>130</v>
      </c>
    </row>
    <row r="7" spans="1:8" ht="32.25" thickBot="1">
      <c r="A7" s="90" t="s">
        <v>171</v>
      </c>
      <c r="B7" s="26"/>
      <c r="C7" s="362" t="s">
        <v>311</v>
      </c>
      <c r="D7" s="363" t="s">
        <v>298</v>
      </c>
      <c r="E7" s="747" t="s">
        <v>299</v>
      </c>
      <c r="F7" s="363" t="s">
        <v>1521</v>
      </c>
    </row>
    <row r="8" spans="1:8">
      <c r="A8" s="49" t="s">
        <v>258</v>
      </c>
      <c r="C8" s="85"/>
    </row>
    <row r="9" spans="1:8">
      <c r="A9" s="59" t="s">
        <v>38</v>
      </c>
      <c r="B9" s="39" t="s">
        <v>157</v>
      </c>
      <c r="C9" s="84">
        <v>62111000</v>
      </c>
      <c r="D9" s="84">
        <v>61878000</v>
      </c>
      <c r="E9" s="84">
        <v>59180000</v>
      </c>
      <c r="F9" s="736">
        <f>E9/D9</f>
        <v>0.9563980736287534</v>
      </c>
    </row>
    <row r="10" spans="1:8">
      <c r="A10" s="59" t="s">
        <v>39</v>
      </c>
      <c r="B10" s="39" t="s">
        <v>158</v>
      </c>
      <c r="C10" s="84"/>
      <c r="D10" s="84">
        <v>240000</v>
      </c>
      <c r="E10" s="84">
        <v>219000</v>
      </c>
      <c r="F10" s="736">
        <f t="shared" ref="F10:F19" si="0">E10/D10</f>
        <v>0.91249999999999998</v>
      </c>
    </row>
    <row r="11" spans="1:8">
      <c r="A11" s="59" t="s">
        <v>40</v>
      </c>
      <c r="B11" s="39" t="s">
        <v>159</v>
      </c>
      <c r="C11" s="84"/>
      <c r="D11" s="84">
        <v>900000</v>
      </c>
      <c r="E11" s="84">
        <v>900000</v>
      </c>
      <c r="F11" s="736">
        <f t="shared" si="0"/>
        <v>1</v>
      </c>
    </row>
    <row r="12" spans="1:8">
      <c r="A12" s="59" t="s">
        <v>41</v>
      </c>
      <c r="B12" s="39" t="s">
        <v>160</v>
      </c>
      <c r="C12" s="84"/>
      <c r="D12" s="84"/>
      <c r="E12" s="84"/>
      <c r="F12" s="736">
        <v>0</v>
      </c>
    </row>
    <row r="13" spans="1:8">
      <c r="A13" s="59" t="s">
        <v>42</v>
      </c>
      <c r="B13" s="39" t="s">
        <v>161</v>
      </c>
      <c r="C13" s="84">
        <v>0</v>
      </c>
      <c r="D13" s="84"/>
      <c r="E13" s="84"/>
      <c r="F13" s="736">
        <v>0</v>
      </c>
    </row>
    <row r="14" spans="1:8">
      <c r="A14" s="59" t="s">
        <v>43</v>
      </c>
      <c r="B14" s="39" t="s">
        <v>162</v>
      </c>
      <c r="C14" s="84">
        <v>1839000</v>
      </c>
      <c r="D14" s="84">
        <v>268000</v>
      </c>
      <c r="E14" s="84">
        <v>268000</v>
      </c>
      <c r="F14" s="736">
        <f t="shared" si="0"/>
        <v>1</v>
      </c>
      <c r="H14" s="330">
        <v>0</v>
      </c>
    </row>
    <row r="15" spans="1:8">
      <c r="A15" s="59" t="s">
        <v>44</v>
      </c>
      <c r="B15" s="39" t="s">
        <v>163</v>
      </c>
      <c r="C15" s="84">
        <v>3420000</v>
      </c>
      <c r="D15" s="84">
        <v>4869000</v>
      </c>
      <c r="E15" s="84">
        <v>4819000</v>
      </c>
      <c r="F15" s="736">
        <f t="shared" si="0"/>
        <v>0.98973095091394536</v>
      </c>
    </row>
    <row r="16" spans="1:8">
      <c r="A16" s="59" t="s">
        <v>45</v>
      </c>
      <c r="B16" s="39" t="s">
        <v>164</v>
      </c>
      <c r="C16" s="84"/>
      <c r="D16" s="84"/>
      <c r="E16" s="84"/>
      <c r="F16" s="736">
        <v>0</v>
      </c>
    </row>
    <row r="17" spans="1:6">
      <c r="A17" s="59" t="s">
        <v>46</v>
      </c>
      <c r="B17" s="39" t="s">
        <v>165</v>
      </c>
      <c r="C17" s="84">
        <v>200000</v>
      </c>
      <c r="D17" s="84">
        <v>200000</v>
      </c>
      <c r="E17" s="84">
        <v>99000</v>
      </c>
      <c r="F17" s="736">
        <f t="shared" si="0"/>
        <v>0.495</v>
      </c>
    </row>
    <row r="18" spans="1:6">
      <c r="A18" s="59" t="s">
        <v>47</v>
      </c>
      <c r="B18" s="39" t="s">
        <v>1563</v>
      </c>
      <c r="C18" s="84">
        <v>0</v>
      </c>
      <c r="D18" s="84">
        <v>0</v>
      </c>
      <c r="E18" s="84"/>
      <c r="F18" s="736">
        <v>0</v>
      </c>
    </row>
    <row r="19" spans="1:6">
      <c r="A19" s="59" t="s">
        <v>48</v>
      </c>
      <c r="B19" s="39" t="s">
        <v>1560</v>
      </c>
      <c r="C19" s="84">
        <v>600000</v>
      </c>
      <c r="D19" s="84">
        <v>1909000</v>
      </c>
      <c r="E19" s="84">
        <v>1909000</v>
      </c>
      <c r="F19" s="736">
        <f t="shared" si="0"/>
        <v>1</v>
      </c>
    </row>
    <row r="20" spans="1:6" ht="16.5" thickBot="1">
      <c r="A20" s="59"/>
      <c r="B20" s="157" t="s">
        <v>280</v>
      </c>
      <c r="C20" s="328">
        <f>SUM(C9:C19)</f>
        <v>68170000</v>
      </c>
      <c r="D20" s="328">
        <f>SUM(D9:D19)</f>
        <v>70264000</v>
      </c>
      <c r="E20" s="328">
        <f>SUM(E9:E19)</f>
        <v>67394000</v>
      </c>
      <c r="F20" s="739">
        <f>E20/D20</f>
        <v>0.95915404759193901</v>
      </c>
    </row>
    <row r="21" spans="1:6">
      <c r="A21" s="59"/>
      <c r="C21" s="85"/>
      <c r="F21" s="740"/>
    </row>
    <row r="22" spans="1:6">
      <c r="A22" s="49" t="s">
        <v>166</v>
      </c>
      <c r="C22" s="85"/>
      <c r="F22" s="364"/>
    </row>
    <row r="23" spans="1:6">
      <c r="A23" s="59" t="s">
        <v>38</v>
      </c>
      <c r="B23" s="39" t="s">
        <v>260</v>
      </c>
      <c r="C23" s="84">
        <v>6341000</v>
      </c>
      <c r="D23" s="84">
        <v>0</v>
      </c>
      <c r="E23" s="84">
        <v>0</v>
      </c>
      <c r="F23" s="738">
        <v>0</v>
      </c>
    </row>
    <row r="24" spans="1:6">
      <c r="A24" s="59" t="s">
        <v>39</v>
      </c>
      <c r="B24" s="39" t="s">
        <v>248</v>
      </c>
      <c r="C24" s="84">
        <v>0</v>
      </c>
      <c r="D24" s="84">
        <v>0</v>
      </c>
      <c r="E24" s="84">
        <v>0</v>
      </c>
      <c r="F24" s="738">
        <v>0</v>
      </c>
    </row>
    <row r="25" spans="1:6">
      <c r="A25" s="59" t="s">
        <v>40</v>
      </c>
      <c r="B25" s="39" t="s">
        <v>167</v>
      </c>
      <c r="C25" s="84">
        <v>200000</v>
      </c>
      <c r="D25" s="84">
        <v>322000</v>
      </c>
      <c r="E25" s="84">
        <v>143000</v>
      </c>
      <c r="F25" s="738">
        <f>E25/D25</f>
        <v>0.44409937888198758</v>
      </c>
    </row>
    <row r="26" spans="1:6">
      <c r="A26" s="59" t="s">
        <v>41</v>
      </c>
      <c r="B26" s="32" t="s">
        <v>354</v>
      </c>
      <c r="C26" s="86">
        <v>0</v>
      </c>
      <c r="D26" s="86">
        <v>421000</v>
      </c>
      <c r="E26" s="86">
        <v>400000</v>
      </c>
      <c r="F26" s="737">
        <f>E26/D26</f>
        <v>0.95011876484560565</v>
      </c>
    </row>
    <row r="27" spans="1:6" ht="16.5" thickBot="1">
      <c r="A27" s="82"/>
      <c r="B27" s="83" t="s">
        <v>168</v>
      </c>
      <c r="C27" s="328">
        <f>SUM(C23:C26)</f>
        <v>6541000</v>
      </c>
      <c r="D27" s="328">
        <f>SUM(D23:D26)</f>
        <v>743000</v>
      </c>
      <c r="E27" s="328">
        <f>SUM(E23:E26)</f>
        <v>543000</v>
      </c>
      <c r="F27" s="739">
        <f>E27/D27</f>
        <v>0.73082099596231498</v>
      </c>
    </row>
    <row r="28" spans="1:6">
      <c r="A28" s="59"/>
      <c r="C28" s="84"/>
      <c r="D28" s="84"/>
      <c r="E28" s="84"/>
      <c r="F28" s="364"/>
    </row>
    <row r="29" spans="1:6" ht="17.25" thickBot="1">
      <c r="B29" s="189" t="s">
        <v>174</v>
      </c>
      <c r="C29" s="218">
        <f>C20+C27</f>
        <v>74711000</v>
      </c>
      <c r="D29" s="218">
        <f>D20+D27</f>
        <v>71007000</v>
      </c>
      <c r="E29" s="218">
        <f>E20+E27</f>
        <v>67937000</v>
      </c>
      <c r="F29" s="741">
        <f>E29/D29</f>
        <v>0.95676482600307011</v>
      </c>
    </row>
    <row r="30" spans="1:6">
      <c r="A30" s="59"/>
      <c r="C30" s="85"/>
      <c r="F30" s="364"/>
    </row>
    <row r="31" spans="1:6">
      <c r="A31" s="49" t="s">
        <v>172</v>
      </c>
      <c r="C31" s="85"/>
      <c r="F31" s="364"/>
    </row>
    <row r="32" spans="1:6">
      <c r="A32" s="59" t="s">
        <v>38</v>
      </c>
      <c r="B32" s="20" t="s">
        <v>81</v>
      </c>
      <c r="C32" s="84">
        <v>19141000</v>
      </c>
      <c r="D32" s="84">
        <v>17426000</v>
      </c>
      <c r="E32" s="84">
        <v>16928000</v>
      </c>
      <c r="F32" s="738">
        <f>E32/D32</f>
        <v>0.97142201308389764</v>
      </c>
    </row>
    <row r="33" spans="1:6">
      <c r="A33" s="59" t="s">
        <v>39</v>
      </c>
      <c r="B33" s="20" t="s">
        <v>1566</v>
      </c>
      <c r="C33" s="84"/>
      <c r="D33" s="84">
        <v>329000</v>
      </c>
      <c r="E33" s="84">
        <v>329000</v>
      </c>
      <c r="F33" s="738">
        <f>E33/D33</f>
        <v>1</v>
      </c>
    </row>
    <row r="34" spans="1:6">
      <c r="A34" s="59" t="s">
        <v>40</v>
      </c>
      <c r="B34" s="20" t="s">
        <v>170</v>
      </c>
      <c r="C34" s="84">
        <v>660000</v>
      </c>
      <c r="D34" s="84">
        <v>1297000</v>
      </c>
      <c r="E34" s="84">
        <v>1297000</v>
      </c>
      <c r="F34" s="738">
        <f>E34/D34</f>
        <v>1</v>
      </c>
    </row>
    <row r="35" spans="1:6">
      <c r="A35" s="59" t="s">
        <v>41</v>
      </c>
      <c r="B35" s="32" t="s">
        <v>169</v>
      </c>
      <c r="C35" s="84">
        <v>673000</v>
      </c>
      <c r="D35" s="84">
        <v>1039000</v>
      </c>
      <c r="E35" s="84">
        <v>1038000</v>
      </c>
      <c r="F35" s="737">
        <f>E35/D35</f>
        <v>0.99903753609239654</v>
      </c>
    </row>
    <row r="36" spans="1:6" ht="16.5" thickBot="1">
      <c r="A36" s="87"/>
      <c r="B36" s="157" t="s">
        <v>173</v>
      </c>
      <c r="C36" s="328">
        <f>SUM(C32:C35)</f>
        <v>20474000</v>
      </c>
      <c r="D36" s="328">
        <f>SUM(D32:D35)</f>
        <v>20091000</v>
      </c>
      <c r="E36" s="328">
        <f>SUM(E32:E35)</f>
        <v>19592000</v>
      </c>
      <c r="F36" s="741">
        <f>E36/D36</f>
        <v>0.97516300831217961</v>
      </c>
    </row>
    <row r="37" spans="1:6">
      <c r="A37" s="87"/>
      <c r="B37" s="83"/>
      <c r="C37" s="193"/>
    </row>
    <row r="38" spans="1:6">
      <c r="A38" s="1342" t="s">
        <v>219</v>
      </c>
      <c r="B38" s="1342"/>
      <c r="C38" s="85"/>
    </row>
    <row r="39" spans="1:6">
      <c r="A39" s="49"/>
      <c r="C39" s="85"/>
    </row>
    <row r="40" spans="1:6">
      <c r="A40" s="1340" t="s">
        <v>184</v>
      </c>
      <c r="B40" s="1340"/>
      <c r="C40" s="85"/>
    </row>
    <row r="41" spans="1:6">
      <c r="A41" s="1339" t="s">
        <v>262</v>
      </c>
      <c r="B41" s="1339"/>
      <c r="C41" s="85"/>
    </row>
    <row r="42" spans="1:6">
      <c r="A42" s="59" t="s">
        <v>38</v>
      </c>
      <c r="B42" s="20" t="s">
        <v>176</v>
      </c>
      <c r="C42" s="84"/>
      <c r="D42" s="84"/>
      <c r="E42" s="84"/>
    </row>
    <row r="43" spans="1:6">
      <c r="A43" s="59" t="s">
        <v>39</v>
      </c>
      <c r="B43" s="20" t="s">
        <v>177</v>
      </c>
      <c r="C43" s="84"/>
      <c r="D43" s="84">
        <v>28000</v>
      </c>
      <c r="E43" s="84">
        <v>28000</v>
      </c>
      <c r="F43" s="738">
        <f>E43/D43</f>
        <v>1</v>
      </c>
    </row>
    <row r="44" spans="1:6">
      <c r="A44" s="59" t="s">
        <v>40</v>
      </c>
      <c r="B44" s="20" t="s">
        <v>175</v>
      </c>
      <c r="C44" s="84">
        <v>30000</v>
      </c>
      <c r="D44" s="84">
        <v>0</v>
      </c>
      <c r="E44" s="84"/>
      <c r="F44" s="736">
        <v>0</v>
      </c>
    </row>
    <row r="45" spans="1:6">
      <c r="A45" s="59" t="s">
        <v>41</v>
      </c>
      <c r="B45" s="20" t="s">
        <v>1564</v>
      </c>
      <c r="C45" s="84">
        <v>90000</v>
      </c>
      <c r="D45" s="84">
        <v>120000</v>
      </c>
      <c r="E45" s="84">
        <v>87000</v>
      </c>
      <c r="F45" s="736">
        <f t="shared" ref="F45:F47" si="1">E45/D45</f>
        <v>0.72499999999999998</v>
      </c>
    </row>
    <row r="46" spans="1:6">
      <c r="A46" s="59" t="s">
        <v>42</v>
      </c>
      <c r="B46" s="20" t="s">
        <v>353</v>
      </c>
      <c r="C46" s="84">
        <v>0</v>
      </c>
      <c r="D46" s="84"/>
      <c r="E46" s="84">
        <v>13000</v>
      </c>
      <c r="F46" s="736">
        <v>0</v>
      </c>
    </row>
    <row r="47" spans="1:6">
      <c r="A47" s="59" t="s">
        <v>43</v>
      </c>
      <c r="B47" s="20" t="s">
        <v>362</v>
      </c>
      <c r="C47" s="86">
        <v>100000</v>
      </c>
      <c r="D47" s="86">
        <v>72000</v>
      </c>
      <c r="E47" s="86">
        <v>65000</v>
      </c>
      <c r="F47" s="737">
        <f t="shared" si="1"/>
        <v>0.90277777777777779</v>
      </c>
    </row>
    <row r="48" spans="1:6">
      <c r="A48" s="59"/>
      <c r="B48" s="54" t="s">
        <v>178</v>
      </c>
      <c r="C48" s="193">
        <f>SUM(C42:C47)</f>
        <v>220000</v>
      </c>
      <c r="D48" s="193">
        <f>SUM(D42:D47)</f>
        <v>220000</v>
      </c>
      <c r="E48" s="193">
        <f>SUM(E42:E47)</f>
        <v>193000</v>
      </c>
      <c r="F48" s="365">
        <f>E48/D48</f>
        <v>0.87727272727272732</v>
      </c>
    </row>
    <row r="49" spans="1:6">
      <c r="A49" s="59"/>
      <c r="B49" s="54"/>
      <c r="C49" s="193"/>
    </row>
    <row r="50" spans="1:6">
      <c r="A50" s="1339" t="s">
        <v>284</v>
      </c>
      <c r="B50" s="1339"/>
      <c r="C50" s="193"/>
    </row>
    <row r="51" spans="1:6">
      <c r="A51" s="59" t="s">
        <v>38</v>
      </c>
      <c r="B51" s="81" t="s">
        <v>179</v>
      </c>
      <c r="C51" s="84"/>
      <c r="D51" s="84"/>
      <c r="E51" s="84"/>
    </row>
    <row r="52" spans="1:6">
      <c r="A52" s="59" t="s">
        <v>39</v>
      </c>
      <c r="B52" s="20" t="s">
        <v>180</v>
      </c>
      <c r="C52" s="84">
        <v>1380000</v>
      </c>
      <c r="D52" s="84">
        <v>1389000</v>
      </c>
      <c r="E52" s="84">
        <v>1091000</v>
      </c>
      <c r="F52" s="736">
        <f>E52/D52</f>
        <v>0.78545716342692584</v>
      </c>
    </row>
    <row r="53" spans="1:6">
      <c r="A53" s="59" t="s">
        <v>40</v>
      </c>
      <c r="B53" s="20" t="s">
        <v>181</v>
      </c>
      <c r="C53" s="84">
        <v>400000</v>
      </c>
      <c r="D53" s="84">
        <v>400000</v>
      </c>
      <c r="E53" s="84">
        <v>159000</v>
      </c>
      <c r="F53" s="736">
        <f>E53/D53</f>
        <v>0.39750000000000002</v>
      </c>
    </row>
    <row r="54" spans="1:6">
      <c r="A54" s="59" t="s">
        <v>41</v>
      </c>
      <c r="B54" s="20" t="s">
        <v>281</v>
      </c>
      <c r="C54" s="86">
        <v>1400000</v>
      </c>
      <c r="D54" s="86">
        <v>928000</v>
      </c>
      <c r="E54" s="86">
        <v>511000</v>
      </c>
      <c r="F54" s="737">
        <f>E54/D54</f>
        <v>0.5506465517241379</v>
      </c>
    </row>
    <row r="55" spans="1:6">
      <c r="A55" s="59"/>
      <c r="B55" s="54" t="s">
        <v>182</v>
      </c>
      <c r="C55" s="193">
        <f>SUM(C52:C54)</f>
        <v>3180000</v>
      </c>
      <c r="D55" s="193">
        <f>SUM(D52:D54)</f>
        <v>2717000</v>
      </c>
      <c r="E55" s="193">
        <f>SUM(E52:E54)</f>
        <v>1761000</v>
      </c>
      <c r="F55" s="365">
        <f>E55/D55</f>
        <v>0.64814133235185867</v>
      </c>
    </row>
    <row r="56" spans="1:6">
      <c r="A56" s="59"/>
      <c r="C56" s="84"/>
      <c r="D56" s="84"/>
      <c r="E56" s="84"/>
      <c r="F56" s="365"/>
    </row>
    <row r="57" spans="1:6">
      <c r="A57" s="1340" t="s">
        <v>183</v>
      </c>
      <c r="B57" s="1340"/>
      <c r="C57" s="84">
        <v>0</v>
      </c>
      <c r="D57" s="84"/>
      <c r="E57" s="84"/>
      <c r="F57" s="365"/>
    </row>
    <row r="58" spans="1:6">
      <c r="A58" s="59"/>
      <c r="C58" s="86"/>
      <c r="D58" s="86"/>
      <c r="E58" s="86"/>
      <c r="F58" s="366"/>
    </row>
    <row r="59" spans="1:6">
      <c r="A59" s="59"/>
      <c r="B59" s="54" t="s">
        <v>185</v>
      </c>
      <c r="C59" s="193">
        <f>C48+C55+C57</f>
        <v>3400000</v>
      </c>
      <c r="D59" s="193">
        <f>D48+D55+D57</f>
        <v>2937000</v>
      </c>
      <c r="E59" s="193">
        <f>E48+E55+E57</f>
        <v>1954000</v>
      </c>
      <c r="F59" s="365">
        <f>E59/D59</f>
        <v>0.66530473272046309</v>
      </c>
    </row>
    <row r="60" spans="1:6">
      <c r="A60" s="1340" t="s">
        <v>186</v>
      </c>
      <c r="B60" s="1340"/>
      <c r="C60" s="84"/>
      <c r="F60" s="365"/>
    </row>
    <row r="61" spans="1:6">
      <c r="A61" s="1339" t="s">
        <v>187</v>
      </c>
      <c r="B61" s="1339"/>
      <c r="C61" s="84"/>
      <c r="F61" s="365"/>
    </row>
    <row r="62" spans="1:6">
      <c r="A62" s="59" t="s">
        <v>38</v>
      </c>
      <c r="B62" s="81" t="s">
        <v>188</v>
      </c>
      <c r="C62" s="84">
        <v>1380000</v>
      </c>
      <c r="D62" s="84">
        <v>1380000</v>
      </c>
      <c r="E62" s="84">
        <v>1380000</v>
      </c>
      <c r="F62" s="736">
        <f>E62/D62</f>
        <v>1</v>
      </c>
    </row>
    <row r="63" spans="1:6">
      <c r="A63" s="59" t="s">
        <v>39</v>
      </c>
      <c r="B63" s="809" t="s">
        <v>1565</v>
      </c>
      <c r="C63" s="84">
        <v>500000</v>
      </c>
      <c r="D63" s="84">
        <v>610000</v>
      </c>
      <c r="E63" s="84">
        <v>610000</v>
      </c>
      <c r="F63" s="736">
        <f t="shared" ref="F63:F69" si="2">E63/D63</f>
        <v>1</v>
      </c>
    </row>
    <row r="64" spans="1:6">
      <c r="A64" s="59" t="s">
        <v>40</v>
      </c>
      <c r="B64" s="20" t="s">
        <v>189</v>
      </c>
      <c r="C64" s="84">
        <v>350000</v>
      </c>
      <c r="D64" s="84">
        <v>300000</v>
      </c>
      <c r="E64" s="84">
        <v>299000</v>
      </c>
      <c r="F64" s="736">
        <f t="shared" si="2"/>
        <v>0.9966666666666667</v>
      </c>
    </row>
    <row r="65" spans="1:6">
      <c r="A65" s="59" t="s">
        <v>41</v>
      </c>
      <c r="B65" s="20" t="s">
        <v>190</v>
      </c>
      <c r="C65" s="84">
        <v>0</v>
      </c>
      <c r="D65" s="84"/>
      <c r="E65" s="84"/>
      <c r="F65" s="736">
        <v>0</v>
      </c>
    </row>
    <row r="66" spans="1:6">
      <c r="A66" s="59" t="s">
        <v>42</v>
      </c>
      <c r="B66" s="20" t="s">
        <v>191</v>
      </c>
      <c r="C66" s="84">
        <v>220000</v>
      </c>
      <c r="D66" s="84">
        <v>210000</v>
      </c>
      <c r="E66" s="84">
        <v>210000</v>
      </c>
      <c r="F66" s="736">
        <f t="shared" si="2"/>
        <v>1</v>
      </c>
    </row>
    <row r="67" spans="1:6">
      <c r="A67" s="59" t="s">
        <v>43</v>
      </c>
      <c r="B67" s="20" t="s">
        <v>192</v>
      </c>
      <c r="C67" s="84"/>
      <c r="D67" s="84"/>
      <c r="E67" s="329"/>
      <c r="F67" s="736"/>
    </row>
    <row r="68" spans="1:6">
      <c r="A68" s="1339" t="s">
        <v>261</v>
      </c>
      <c r="B68" s="1339"/>
      <c r="C68" s="84"/>
      <c r="D68" s="84"/>
      <c r="E68" s="84"/>
      <c r="F68" s="736"/>
    </row>
    <row r="69" spans="1:6">
      <c r="A69" s="59" t="s">
        <v>38</v>
      </c>
      <c r="B69" s="20" t="s">
        <v>193</v>
      </c>
      <c r="C69" s="86">
        <v>500000</v>
      </c>
      <c r="D69" s="86">
        <v>453000</v>
      </c>
      <c r="E69" s="86">
        <v>372000</v>
      </c>
      <c r="F69" s="737">
        <f t="shared" si="2"/>
        <v>0.82119205298013243</v>
      </c>
    </row>
    <row r="70" spans="1:6">
      <c r="A70" s="59"/>
      <c r="B70" s="54" t="s">
        <v>194</v>
      </c>
      <c r="C70" s="193">
        <f>SUM(C62:C69)</f>
        <v>2950000</v>
      </c>
      <c r="D70" s="193">
        <f>SUM(D62:D69)</f>
        <v>2953000</v>
      </c>
      <c r="E70" s="193">
        <f>SUM(E62:E69)</f>
        <v>2871000</v>
      </c>
      <c r="F70" s="365">
        <f>E70/D70</f>
        <v>0.97223162885201486</v>
      </c>
    </row>
    <row r="71" spans="1:6">
      <c r="A71" s="59"/>
      <c r="C71" s="84"/>
    </row>
    <row r="72" spans="1:6">
      <c r="A72" s="1340" t="s">
        <v>195</v>
      </c>
      <c r="B72" s="1340"/>
      <c r="C72" s="84"/>
    </row>
    <row r="73" spans="1:6">
      <c r="A73" s="1339" t="s">
        <v>263</v>
      </c>
      <c r="B73" s="1339"/>
      <c r="C73" s="84"/>
    </row>
    <row r="74" spans="1:6">
      <c r="A74" s="59" t="s">
        <v>38</v>
      </c>
      <c r="B74" s="20" t="s">
        <v>196</v>
      </c>
      <c r="C74" s="84">
        <v>4000000</v>
      </c>
      <c r="D74" s="84">
        <v>4650000</v>
      </c>
      <c r="E74" s="84">
        <v>4400000</v>
      </c>
      <c r="F74" s="736">
        <f>E74/D74</f>
        <v>0.94623655913978499</v>
      </c>
    </row>
    <row r="75" spans="1:6">
      <c r="A75" s="59" t="s">
        <v>39</v>
      </c>
      <c r="B75" s="20" t="s">
        <v>197</v>
      </c>
      <c r="C75" s="84">
        <v>1400000</v>
      </c>
      <c r="D75" s="84">
        <v>1538000</v>
      </c>
      <c r="E75" s="84">
        <v>1501000</v>
      </c>
      <c r="F75" s="736">
        <f>E75/D75</f>
        <v>0.97594278283485048</v>
      </c>
    </row>
    <row r="76" spans="1:6">
      <c r="A76" s="59" t="s">
        <v>40</v>
      </c>
      <c r="B76" s="20" t="s">
        <v>198</v>
      </c>
      <c r="C76" s="84">
        <v>200000</v>
      </c>
      <c r="D76" s="84">
        <v>202000</v>
      </c>
      <c r="E76" s="84">
        <v>179000</v>
      </c>
      <c r="F76" s="736">
        <f>E76/D76</f>
        <v>0.88613861386138615</v>
      </c>
    </row>
    <row r="77" spans="1:6">
      <c r="A77" s="1339" t="s">
        <v>264</v>
      </c>
      <c r="B77" s="1339"/>
      <c r="C77" s="84"/>
      <c r="D77" s="84"/>
      <c r="E77" s="84"/>
      <c r="F77" s="736"/>
    </row>
    <row r="78" spans="1:6">
      <c r="A78" s="1339" t="s">
        <v>199</v>
      </c>
      <c r="B78" s="1339"/>
      <c r="C78" s="84">
        <v>100000</v>
      </c>
      <c r="D78" s="84">
        <v>113000</v>
      </c>
      <c r="E78" s="84">
        <v>73000</v>
      </c>
      <c r="F78" s="736">
        <f>E78/D78</f>
        <v>0.64601769911504425</v>
      </c>
    </row>
    <row r="79" spans="1:6">
      <c r="A79" s="1339" t="s">
        <v>200</v>
      </c>
      <c r="B79" s="1339"/>
      <c r="C79" s="84">
        <v>1600000</v>
      </c>
      <c r="D79" s="84">
        <v>2230000</v>
      </c>
      <c r="E79" s="84">
        <v>2226000</v>
      </c>
      <c r="F79" s="736">
        <f>E79/D79</f>
        <v>0.99820627802690587</v>
      </c>
    </row>
    <row r="80" spans="1:6">
      <c r="A80" s="194" t="s">
        <v>265</v>
      </c>
      <c r="B80" s="194"/>
      <c r="C80" s="84"/>
      <c r="D80" s="84"/>
      <c r="E80" s="84"/>
      <c r="F80" s="736"/>
    </row>
    <row r="81" spans="1:6">
      <c r="A81" s="59" t="s">
        <v>38</v>
      </c>
      <c r="B81" s="20" t="s">
        <v>201</v>
      </c>
      <c r="C81" s="84">
        <v>700000</v>
      </c>
      <c r="D81" s="84">
        <v>748000</v>
      </c>
      <c r="E81" s="84">
        <v>189000</v>
      </c>
      <c r="F81" s="736">
        <f>E81/D81</f>
        <v>0.25267379679144386</v>
      </c>
    </row>
    <row r="82" spans="1:6">
      <c r="A82" s="59" t="s">
        <v>39</v>
      </c>
      <c r="B82" s="20" t="s">
        <v>202</v>
      </c>
      <c r="C82" s="84">
        <v>100000</v>
      </c>
      <c r="D82" s="84">
        <v>100000</v>
      </c>
      <c r="E82" s="84">
        <v>69000</v>
      </c>
      <c r="F82" s="736">
        <f>E82/D82</f>
        <v>0.69</v>
      </c>
    </row>
    <row r="83" spans="1:6">
      <c r="A83" s="1339" t="s">
        <v>266</v>
      </c>
      <c r="B83" s="1339"/>
      <c r="C83" s="84"/>
      <c r="D83" s="84"/>
      <c r="E83" s="329"/>
      <c r="F83" s="736"/>
    </row>
    <row r="84" spans="1:6">
      <c r="A84" s="59" t="s">
        <v>38</v>
      </c>
      <c r="B84" s="20" t="s">
        <v>203</v>
      </c>
      <c r="C84" s="84"/>
      <c r="D84" s="84"/>
      <c r="E84" s="329"/>
      <c r="F84" s="736"/>
    </row>
    <row r="85" spans="1:6">
      <c r="A85" s="59" t="s">
        <v>39</v>
      </c>
      <c r="B85" s="20" t="s">
        <v>204</v>
      </c>
      <c r="C85" s="84">
        <v>500000</v>
      </c>
      <c r="D85" s="84">
        <v>512000</v>
      </c>
      <c r="E85" s="84">
        <v>267000</v>
      </c>
      <c r="F85" s="736">
        <f>E85/D85</f>
        <v>0.521484375</v>
      </c>
    </row>
    <row r="86" spans="1:6">
      <c r="A86" s="1339" t="s">
        <v>267</v>
      </c>
      <c r="B86" s="1339"/>
      <c r="C86" s="84"/>
      <c r="D86" s="84"/>
      <c r="E86" s="84"/>
      <c r="F86" s="736"/>
    </row>
    <row r="87" spans="1:6">
      <c r="A87" s="59" t="s">
        <v>38</v>
      </c>
      <c r="B87" s="20" t="s">
        <v>205</v>
      </c>
      <c r="C87" s="84">
        <v>50000</v>
      </c>
      <c r="D87" s="84">
        <v>69000</v>
      </c>
      <c r="E87" s="84">
        <v>32000</v>
      </c>
      <c r="F87" s="736">
        <f>E87/D87</f>
        <v>0.46376811594202899</v>
      </c>
    </row>
    <row r="88" spans="1:6">
      <c r="A88" s="59" t="s">
        <v>39</v>
      </c>
      <c r="B88" s="20" t="s">
        <v>206</v>
      </c>
      <c r="C88" s="86">
        <v>4500000</v>
      </c>
      <c r="D88" s="86">
        <v>4451000</v>
      </c>
      <c r="E88" s="86">
        <v>3761000</v>
      </c>
      <c r="F88" s="737">
        <f>E88/D88</f>
        <v>0.84497865648168946</v>
      </c>
    </row>
    <row r="89" spans="1:6">
      <c r="A89" s="59"/>
      <c r="B89" s="54" t="s">
        <v>207</v>
      </c>
      <c r="C89" s="322">
        <f>SUM(C74:C88)</f>
        <v>13150000</v>
      </c>
      <c r="D89" s="322">
        <f>SUM(D74:D88)</f>
        <v>14613000</v>
      </c>
      <c r="E89" s="322">
        <f>SUM(E74:E88)</f>
        <v>12697000</v>
      </c>
      <c r="F89" s="365">
        <f>E89/D89</f>
        <v>0.86888387052624372</v>
      </c>
    </row>
    <row r="90" spans="1:6">
      <c r="A90" s="59"/>
      <c r="C90" s="84"/>
    </row>
    <row r="91" spans="1:6">
      <c r="A91" s="1340" t="s">
        <v>208</v>
      </c>
      <c r="B91" s="1340"/>
      <c r="C91" s="84"/>
    </row>
    <row r="92" spans="1:6">
      <c r="A92" s="1341" t="s">
        <v>209</v>
      </c>
      <c r="B92" s="1341"/>
      <c r="C92" s="84"/>
    </row>
    <row r="93" spans="1:6">
      <c r="A93" s="59" t="s">
        <v>38</v>
      </c>
      <c r="B93" s="20" t="s">
        <v>210</v>
      </c>
      <c r="C93" s="84">
        <v>200000</v>
      </c>
      <c r="D93" s="84">
        <v>208000</v>
      </c>
      <c r="E93" s="84">
        <v>81000</v>
      </c>
      <c r="F93" s="736">
        <f>E93/D93</f>
        <v>0.38942307692307693</v>
      </c>
    </row>
    <row r="94" spans="1:6" ht="18">
      <c r="A94" s="81" t="s">
        <v>211</v>
      </c>
      <c r="C94" s="323"/>
      <c r="D94" s="86"/>
      <c r="E94" s="86"/>
      <c r="F94" s="737"/>
    </row>
    <row r="95" spans="1:6">
      <c r="A95" s="81"/>
      <c r="B95" s="54" t="s">
        <v>212</v>
      </c>
      <c r="C95" s="322">
        <f>SUM(C93:C94)</f>
        <v>200000</v>
      </c>
      <c r="D95" s="322">
        <f>SUM(D93:D94)</f>
        <v>208000</v>
      </c>
      <c r="E95" s="322">
        <f>SUM(E93:E94)</f>
        <v>81000</v>
      </c>
      <c r="F95" s="365">
        <f>E95/D95</f>
        <v>0.38942307692307693</v>
      </c>
    </row>
    <row r="96" spans="1:6">
      <c r="A96" s="81"/>
      <c r="C96" s="84"/>
      <c r="F96" s="365"/>
    </row>
    <row r="97" spans="1:6">
      <c r="A97" s="1340" t="s">
        <v>213</v>
      </c>
      <c r="B97" s="1340"/>
      <c r="C97" s="84"/>
      <c r="F97" s="365"/>
    </row>
    <row r="98" spans="1:6">
      <c r="A98" s="1341" t="s">
        <v>216</v>
      </c>
      <c r="B98" s="1341"/>
      <c r="C98" s="84"/>
      <c r="D98" s="84"/>
      <c r="E98" s="84"/>
      <c r="F98" s="365"/>
    </row>
    <row r="99" spans="1:6">
      <c r="A99" s="59" t="s">
        <v>38</v>
      </c>
      <c r="B99" s="81" t="s">
        <v>215</v>
      </c>
      <c r="C99" s="84"/>
      <c r="D99" s="84"/>
      <c r="E99" s="84">
        <v>88000</v>
      </c>
      <c r="F99" s="736">
        <v>0</v>
      </c>
    </row>
    <row r="100" spans="1:6">
      <c r="A100" s="59" t="s">
        <v>39</v>
      </c>
      <c r="B100" s="81" t="s">
        <v>214</v>
      </c>
      <c r="C100" s="84">
        <v>5487000</v>
      </c>
      <c r="D100" s="84">
        <v>4956000</v>
      </c>
      <c r="E100" s="84">
        <v>3711000</v>
      </c>
      <c r="F100" s="736">
        <f>E100/D100</f>
        <v>0.74878934624697335</v>
      </c>
    </row>
    <row r="101" spans="1:6">
      <c r="A101" s="1339" t="s">
        <v>268</v>
      </c>
      <c r="B101" s="1339"/>
      <c r="C101" s="84"/>
      <c r="D101" s="84"/>
      <c r="E101" s="84"/>
      <c r="F101" s="736"/>
    </row>
    <row r="102" spans="1:6">
      <c r="A102" s="1339" t="s">
        <v>217</v>
      </c>
      <c r="B102" s="1339"/>
      <c r="C102" s="86">
        <v>400000</v>
      </c>
      <c r="D102" s="86">
        <v>400000</v>
      </c>
      <c r="E102" s="86">
        <v>155000</v>
      </c>
      <c r="F102" s="737">
        <f>E102/D102</f>
        <v>0.38750000000000001</v>
      </c>
    </row>
    <row r="103" spans="1:6">
      <c r="A103" s="81"/>
      <c r="B103" s="54" t="s">
        <v>218</v>
      </c>
      <c r="C103" s="193">
        <f>SUM(C99:C102)</f>
        <v>5887000</v>
      </c>
      <c r="D103" s="193">
        <f t="shared" ref="D103:E103" si="3">SUM(D99:D102)</f>
        <v>5356000</v>
      </c>
      <c r="E103" s="193">
        <f t="shared" si="3"/>
        <v>3954000</v>
      </c>
      <c r="F103" s="365">
        <f>E103/D103</f>
        <v>0.73823749066467514</v>
      </c>
    </row>
    <row r="104" spans="1:6">
      <c r="A104" s="81"/>
      <c r="C104" s="84"/>
      <c r="F104" s="365"/>
    </row>
    <row r="105" spans="1:6" ht="16.5" thickBot="1">
      <c r="A105" s="81"/>
      <c r="B105" s="157" t="s">
        <v>220</v>
      </c>
      <c r="C105" s="271">
        <f>C59+C70+C89+C95+C103</f>
        <v>25587000</v>
      </c>
      <c r="D105" s="271">
        <f>D59+D70+D89+D95+D103</f>
        <v>26067000</v>
      </c>
      <c r="E105" s="271">
        <f>E59+E70+E89+E95+E103</f>
        <v>21557000</v>
      </c>
      <c r="F105" s="741">
        <f>E105/D105</f>
        <v>0.82698430966355929</v>
      </c>
    </row>
    <row r="106" spans="1:6">
      <c r="A106" s="81"/>
      <c r="B106" s="157"/>
      <c r="C106" s="324"/>
    </row>
    <row r="107" spans="1:6">
      <c r="A107" s="1342" t="s">
        <v>221</v>
      </c>
      <c r="B107" s="1342"/>
      <c r="C107" s="325"/>
    </row>
    <row r="108" spans="1:6">
      <c r="A108" s="851"/>
      <c r="B108" s="851"/>
      <c r="C108" s="325"/>
    </row>
    <row r="109" spans="1:6">
      <c r="A109" s="51" t="s">
        <v>1702</v>
      </c>
      <c r="B109" s="187"/>
      <c r="C109" s="329"/>
      <c r="D109" s="84">
        <v>1235000</v>
      </c>
      <c r="E109" s="84">
        <v>1224000</v>
      </c>
      <c r="F109" s="727">
        <f>E109/D109</f>
        <v>0.99109311740890693</v>
      </c>
    </row>
    <row r="110" spans="1:6">
      <c r="A110" s="1341" t="s">
        <v>222</v>
      </c>
      <c r="B110" s="1341"/>
      <c r="C110" s="84">
        <v>5000</v>
      </c>
      <c r="D110" s="84">
        <v>5000</v>
      </c>
      <c r="E110" s="84">
        <v>5000</v>
      </c>
      <c r="F110" s="727">
        <f>E110/D110</f>
        <v>1</v>
      </c>
    </row>
    <row r="111" spans="1:6" ht="16.5" thickBot="1">
      <c r="A111" s="59"/>
      <c r="B111" s="157" t="s">
        <v>223</v>
      </c>
      <c r="C111" s="332">
        <f>SUM(C109:C110)</f>
        <v>5000</v>
      </c>
      <c r="D111" s="332">
        <f>SUM(D109:D110)</f>
        <v>1240000</v>
      </c>
      <c r="E111" s="332">
        <f>SUM(E109:E110)</f>
        <v>1229000</v>
      </c>
      <c r="F111" s="742">
        <f>E111/D111</f>
        <v>0.99112903225806448</v>
      </c>
    </row>
    <row r="112" spans="1:6">
      <c r="A112" s="59"/>
      <c r="C112" s="84"/>
      <c r="F112" s="743"/>
    </row>
    <row r="113" spans="1:7">
      <c r="A113" s="187" t="s">
        <v>224</v>
      </c>
      <c r="C113" s="84"/>
      <c r="F113" s="732"/>
    </row>
    <row r="114" spans="1:7">
      <c r="A114" s="59"/>
      <c r="C114" s="84"/>
      <c r="F114" s="732"/>
    </row>
    <row r="115" spans="1:7" ht="16.5" thickBot="1">
      <c r="A115" s="1347" t="s">
        <v>225</v>
      </c>
      <c r="B115" s="1347"/>
      <c r="C115" s="360">
        <f>C29+C36+C105+C111+C113</f>
        <v>120777000</v>
      </c>
      <c r="D115" s="360">
        <f>D29+D36+D105+D111+D113</f>
        <v>118405000</v>
      </c>
      <c r="E115" s="360">
        <f>E29+E36+E105+E111+E113</f>
        <v>110315000</v>
      </c>
      <c r="F115" s="744">
        <f>E115/D115</f>
        <v>0.93167518263586846</v>
      </c>
      <c r="G115" s="361"/>
    </row>
    <row r="116" spans="1:7">
      <c r="A116" s="59"/>
      <c r="C116" s="84"/>
    </row>
    <row r="117" spans="1:7">
      <c r="A117" s="59"/>
      <c r="C117" s="84"/>
    </row>
    <row r="118" spans="1:7">
      <c r="A118" s="59"/>
      <c r="C118" s="84"/>
    </row>
    <row r="119" spans="1:7">
      <c r="A119" s="59"/>
      <c r="C119" s="84"/>
    </row>
    <row r="120" spans="1:7">
      <c r="A120" s="59"/>
      <c r="C120" s="84"/>
    </row>
    <row r="121" spans="1:7">
      <c r="A121" s="1342" t="s">
        <v>226</v>
      </c>
      <c r="B121" s="1342"/>
      <c r="C121" s="84"/>
    </row>
    <row r="122" spans="1:7">
      <c r="A122" s="59"/>
      <c r="C122" s="84"/>
    </row>
    <row r="123" spans="1:7">
      <c r="A123" s="1340" t="s">
        <v>227</v>
      </c>
      <c r="B123" s="1340"/>
      <c r="C123" s="193"/>
      <c r="D123" s="193">
        <v>497000</v>
      </c>
      <c r="E123" s="193">
        <v>497000</v>
      </c>
      <c r="F123" s="365">
        <f>E123/D123</f>
        <v>1</v>
      </c>
    </row>
    <row r="124" spans="1:7">
      <c r="A124" s="26"/>
      <c r="B124" s="32"/>
      <c r="C124" s="193"/>
      <c r="F124" s="736"/>
    </row>
    <row r="125" spans="1:7">
      <c r="A125" s="1340" t="s">
        <v>228</v>
      </c>
      <c r="B125" s="1340"/>
      <c r="C125" s="329"/>
      <c r="D125" s="84"/>
      <c r="E125" s="84"/>
      <c r="F125" s="736"/>
    </row>
    <row r="126" spans="1:7">
      <c r="A126" s="25"/>
      <c r="C126" s="85"/>
      <c r="F126" s="736"/>
    </row>
    <row r="127" spans="1:7">
      <c r="A127" s="1340" t="s">
        <v>229</v>
      </c>
      <c r="B127" s="1340"/>
      <c r="C127" s="329"/>
      <c r="D127" s="329"/>
      <c r="E127" s="329"/>
      <c r="F127" s="736"/>
    </row>
    <row r="128" spans="1:7">
      <c r="A128" s="25"/>
      <c r="C128" s="85"/>
    </row>
    <row r="129" spans="1:6">
      <c r="C129" s="85"/>
    </row>
    <row r="130" spans="1:6" ht="20.25" customHeight="1" thickBot="1">
      <c r="A130" s="1347" t="s">
        <v>231</v>
      </c>
      <c r="B130" s="1347"/>
      <c r="C130" s="359">
        <f>SUM(C123:C129)</f>
        <v>0</v>
      </c>
      <c r="D130" s="359">
        <f>SUM(D123:D129)</f>
        <v>497000</v>
      </c>
      <c r="E130" s="359">
        <f>SUM(E123:E129)</f>
        <v>497000</v>
      </c>
      <c r="F130" s="745">
        <f>E130/D130</f>
        <v>1</v>
      </c>
    </row>
    <row r="131" spans="1:6">
      <c r="A131" s="208"/>
      <c r="B131" s="208"/>
      <c r="C131" s="327"/>
      <c r="F131" s="746"/>
    </row>
    <row r="132" spans="1:6">
      <c r="C132" s="85"/>
      <c r="F132" s="746"/>
    </row>
    <row r="133" spans="1:6">
      <c r="A133" s="1340" t="s">
        <v>230</v>
      </c>
      <c r="B133" s="1340"/>
      <c r="C133" s="84"/>
      <c r="F133" s="746"/>
    </row>
    <row r="134" spans="1:6">
      <c r="A134" s="203"/>
      <c r="B134" s="203"/>
      <c r="C134" s="84"/>
      <c r="F134" s="746"/>
    </row>
    <row r="135" spans="1:6">
      <c r="C135" s="85"/>
      <c r="F135" s="746"/>
    </row>
    <row r="136" spans="1:6" ht="26.25" customHeight="1">
      <c r="A136" s="1348" t="s">
        <v>232</v>
      </c>
      <c r="B136" s="1348"/>
      <c r="C136" s="358">
        <f>C115+C130</f>
        <v>120777000</v>
      </c>
      <c r="D136" s="358">
        <f>D115+D130</f>
        <v>118902000</v>
      </c>
      <c r="E136" s="358">
        <f>E115+E130</f>
        <v>110812000</v>
      </c>
      <c r="F136" s="748">
        <f>E136/D136</f>
        <v>0.93196077441926961</v>
      </c>
    </row>
  </sheetData>
  <mergeCells count="34">
    <mergeCell ref="A83:B83"/>
    <mergeCell ref="A86:B86"/>
    <mergeCell ref="A91:B91"/>
    <mergeCell ref="A98:B98"/>
    <mergeCell ref="A61:B61"/>
    <mergeCell ref="A97:B97"/>
    <mergeCell ref="A68:B68"/>
    <mergeCell ref="A73:B73"/>
    <mergeCell ref="A77:B77"/>
    <mergeCell ref="A72:B72"/>
    <mergeCell ref="A92:B92"/>
    <mergeCell ref="A60:B60"/>
    <mergeCell ref="A50:B50"/>
    <mergeCell ref="A41:B41"/>
    <mergeCell ref="A78:B78"/>
    <mergeCell ref="A79:B79"/>
    <mergeCell ref="A57:B57"/>
    <mergeCell ref="A40:B40"/>
    <mergeCell ref="A38:B38"/>
    <mergeCell ref="A2:F2"/>
    <mergeCell ref="A4:F4"/>
    <mergeCell ref="A5:F5"/>
    <mergeCell ref="A136:B136"/>
    <mergeCell ref="A130:B130"/>
    <mergeCell ref="A125:B125"/>
    <mergeCell ref="A127:B127"/>
    <mergeCell ref="A133:B133"/>
    <mergeCell ref="A115:B115"/>
    <mergeCell ref="A123:B123"/>
    <mergeCell ref="A121:B121"/>
    <mergeCell ref="A101:B101"/>
    <mergeCell ref="A102:B102"/>
    <mergeCell ref="A107:B107"/>
    <mergeCell ref="A110:B110"/>
  </mergeCells>
  <phoneticPr fontId="14" type="noConversion"/>
  <pageMargins left="0.59055118110236227" right="0.39370078740157483" top="0.39370078740157483" bottom="0.39370078740157483" header="0.11811023622047245" footer="0.31496062992125984"/>
  <pageSetup paperSize="9" scale="82" orientation="portrait" r:id="rId1"/>
  <headerFooter>
    <oddHeader>&amp;R13. melléklet a ../2017.(..) önkormányzati rendelethez /&amp;P. oldal</oddHeader>
  </headerFooter>
  <rowBreaks count="2" manualBreakCount="2">
    <brk id="59" max="5" man="1"/>
    <brk id="115" max="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8"/>
  <sheetViews>
    <sheetView zoomScaleNormal="100" workbookViewId="0">
      <selection activeCell="L3" sqref="L3"/>
    </sheetView>
  </sheetViews>
  <sheetFormatPr defaultRowHeight="12.75"/>
  <cols>
    <col min="1" max="1" width="3.5703125" style="42" bestFit="1" customWidth="1"/>
    <col min="2" max="2" width="61.140625" style="42" customWidth="1"/>
    <col min="3" max="3" width="12.85546875" style="42" customWidth="1"/>
    <col min="4" max="4" width="11" style="42" bestFit="1" customWidth="1"/>
    <col min="5" max="5" width="12" style="42" bestFit="1" customWidth="1"/>
    <col min="6" max="6" width="10.7109375" style="42" bestFit="1" customWidth="1"/>
    <col min="7" max="7" width="9.7109375" style="42" bestFit="1" customWidth="1"/>
    <col min="8" max="8" width="12" style="42" bestFit="1" customWidth="1"/>
    <col min="9" max="9" width="9.7109375" style="42" bestFit="1" customWidth="1"/>
    <col min="10" max="10" width="12.42578125" style="42" customWidth="1"/>
    <col min="11" max="11" width="12.7109375" style="42" customWidth="1"/>
    <col min="12" max="12" width="15.85546875" style="42" customWidth="1"/>
    <col min="13" max="13" width="18.42578125" style="42" customWidth="1"/>
    <col min="14" max="14" width="12.7109375" style="42" customWidth="1"/>
  </cols>
  <sheetData>
    <row r="1" spans="1:14" ht="18.75">
      <c r="A1" s="1343" t="s">
        <v>413</v>
      </c>
      <c r="B1" s="1343"/>
      <c r="C1" s="1343"/>
      <c r="D1" s="1343"/>
      <c r="E1" s="1343"/>
      <c r="F1" s="1343"/>
      <c r="G1" s="1343"/>
      <c r="H1" s="1343"/>
      <c r="I1" s="1343"/>
      <c r="J1" s="1343"/>
      <c r="K1" s="1343"/>
      <c r="L1" s="1343"/>
      <c r="M1" s="1343"/>
      <c r="N1" s="1343"/>
    </row>
    <row r="2" spans="1:14" ht="18.75">
      <c r="A2" s="1343" t="s">
        <v>21</v>
      </c>
      <c r="B2" s="1343"/>
      <c r="C2" s="1343"/>
      <c r="D2" s="1343"/>
      <c r="E2" s="1343"/>
      <c r="F2" s="1343"/>
      <c r="G2" s="1343"/>
      <c r="H2" s="1343"/>
      <c r="I2" s="1343"/>
      <c r="J2" s="1343"/>
      <c r="K2" s="1343"/>
      <c r="L2" s="1343"/>
      <c r="M2" s="1343"/>
      <c r="N2" s="1343"/>
    </row>
    <row r="3" spans="1:14" ht="15.75">
      <c r="B3" s="375"/>
      <c r="N3" s="376" t="s">
        <v>130</v>
      </c>
    </row>
    <row r="4" spans="1:14" ht="16.5" thickBot="1">
      <c r="B4" s="377"/>
      <c r="C4" s="378" t="s">
        <v>414</v>
      </c>
      <c r="D4" s="1351" t="s">
        <v>20</v>
      </c>
      <c r="E4" s="1351"/>
      <c r="F4" s="1351"/>
      <c r="G4" s="1351"/>
      <c r="H4" s="1351"/>
      <c r="I4" s="1351"/>
      <c r="J4" s="1351"/>
      <c r="K4" s="1351"/>
      <c r="L4" s="1351"/>
      <c r="M4" s="1351"/>
      <c r="N4" s="379"/>
    </row>
    <row r="5" spans="1:14" ht="78.75">
      <c r="A5" s="380"/>
      <c r="B5" s="1147" t="s">
        <v>415</v>
      </c>
      <c r="C5" s="1132" t="s">
        <v>73</v>
      </c>
      <c r="D5" s="1106" t="s">
        <v>416</v>
      </c>
      <c r="E5" s="382" t="s">
        <v>417</v>
      </c>
      <c r="F5" s="1169" t="s">
        <v>134</v>
      </c>
      <c r="G5" s="1106" t="s">
        <v>418</v>
      </c>
      <c r="H5" s="382" t="s">
        <v>145</v>
      </c>
      <c r="I5" s="382" t="s">
        <v>419</v>
      </c>
      <c r="J5" s="382" t="s">
        <v>420</v>
      </c>
      <c r="K5" s="382" t="s">
        <v>421</v>
      </c>
      <c r="L5" s="383" t="s">
        <v>1639</v>
      </c>
      <c r="M5" s="384" t="s">
        <v>73</v>
      </c>
      <c r="N5" s="385" t="s">
        <v>1640</v>
      </c>
    </row>
    <row r="6" spans="1:14" ht="15.75">
      <c r="A6" s="1353" t="s">
        <v>89</v>
      </c>
      <c r="B6" s="1354"/>
      <c r="C6" s="1192"/>
      <c r="D6" s="1193"/>
      <c r="E6" s="1194"/>
      <c r="F6" s="1194"/>
      <c r="G6" s="1194"/>
      <c r="H6" s="1194"/>
      <c r="I6" s="1194"/>
      <c r="J6" s="1194"/>
      <c r="K6" s="386"/>
      <c r="L6" s="386"/>
      <c r="M6" s="387"/>
      <c r="N6" s="388"/>
    </row>
    <row r="7" spans="1:14" ht="15">
      <c r="A7" s="1094"/>
      <c r="B7" s="1148" t="s">
        <v>422</v>
      </c>
      <c r="C7" s="1133"/>
      <c r="D7" s="1107"/>
      <c r="E7" s="390"/>
      <c r="F7" s="390"/>
      <c r="G7" s="390"/>
      <c r="H7" s="390"/>
      <c r="I7" s="390"/>
      <c r="J7" s="390"/>
      <c r="K7" s="390"/>
      <c r="L7" s="390"/>
      <c r="M7" s="389"/>
      <c r="N7" s="1203"/>
    </row>
    <row r="8" spans="1:14" ht="14.25">
      <c r="A8" s="1095" t="s">
        <v>38</v>
      </c>
      <c r="B8" s="1149" t="s">
        <v>1833</v>
      </c>
      <c r="C8" s="1134">
        <v>110608000</v>
      </c>
      <c r="D8" s="1108">
        <v>38709000</v>
      </c>
      <c r="E8" s="391"/>
      <c r="F8" s="391"/>
      <c r="G8" s="391">
        <v>39798000</v>
      </c>
      <c r="H8" s="391"/>
      <c r="I8" s="391"/>
      <c r="J8" s="391"/>
      <c r="K8" s="391">
        <v>1850000</v>
      </c>
      <c r="L8" s="391">
        <v>30541000</v>
      </c>
      <c r="M8" s="1170">
        <f>SUM(D8:L8)</f>
        <v>110898000</v>
      </c>
      <c r="N8" s="392"/>
    </row>
    <row r="9" spans="1:14" ht="14.25">
      <c r="A9" s="1094"/>
      <c r="B9" s="1150" t="s">
        <v>73</v>
      </c>
      <c r="C9" s="1135">
        <f>SUM(C8)</f>
        <v>110608000</v>
      </c>
      <c r="D9" s="1109">
        <f>SUM(D8)</f>
        <v>38709000</v>
      </c>
      <c r="E9" s="393">
        <f t="shared" ref="E9:J9" si="0">SUM(E8)</f>
        <v>0</v>
      </c>
      <c r="F9" s="393">
        <f t="shared" si="0"/>
        <v>0</v>
      </c>
      <c r="G9" s="1183">
        <f t="shared" si="0"/>
        <v>39798000</v>
      </c>
      <c r="H9" s="393">
        <f t="shared" si="0"/>
        <v>0</v>
      </c>
      <c r="I9" s="393">
        <f t="shared" si="0"/>
        <v>0</v>
      </c>
      <c r="J9" s="393">
        <f t="shared" si="0"/>
        <v>0</v>
      </c>
      <c r="K9" s="1183">
        <f>SUM(K8)</f>
        <v>1850000</v>
      </c>
      <c r="L9" s="1183">
        <f>SUM(L8)</f>
        <v>30541000</v>
      </c>
      <c r="M9" s="1109">
        <f>SUM(D9:L9)</f>
        <v>110898000</v>
      </c>
      <c r="N9" s="1224">
        <f>L9/C9</f>
        <v>0.27611926804571096</v>
      </c>
    </row>
    <row r="10" spans="1:14" ht="15.75">
      <c r="A10" s="1349" t="s">
        <v>22</v>
      </c>
      <c r="B10" s="1350"/>
      <c r="C10" s="1136"/>
      <c r="D10" s="1110"/>
      <c r="E10" s="394"/>
      <c r="F10" s="394"/>
      <c r="G10" s="394"/>
      <c r="H10" s="394"/>
      <c r="I10" s="394"/>
      <c r="J10" s="394"/>
      <c r="K10" s="394"/>
      <c r="L10" s="394"/>
      <c r="M10" s="1171"/>
      <c r="N10" s="838"/>
    </row>
    <row r="11" spans="1:14">
      <c r="A11" s="397"/>
      <c r="B11" s="1104" t="s">
        <v>422</v>
      </c>
      <c r="C11" s="1137"/>
      <c r="D11" s="1111"/>
      <c r="E11" s="399"/>
      <c r="F11" s="399"/>
      <c r="G11" s="399"/>
      <c r="H11" s="399"/>
      <c r="I11" s="399"/>
      <c r="J11" s="399"/>
      <c r="K11" s="399"/>
      <c r="L11" s="399"/>
      <c r="M11" s="1172"/>
      <c r="N11" s="400"/>
    </row>
    <row r="12" spans="1:14">
      <c r="A12" s="1102" t="s">
        <v>38</v>
      </c>
      <c r="B12" s="1151" t="s">
        <v>423</v>
      </c>
      <c r="C12" s="1138">
        <v>130387000</v>
      </c>
      <c r="D12" s="1112">
        <v>97710000</v>
      </c>
      <c r="E12" s="401"/>
      <c r="F12" s="401"/>
      <c r="G12" s="401">
        <v>22000</v>
      </c>
      <c r="H12" s="401"/>
      <c r="I12" s="401"/>
      <c r="J12" s="401"/>
      <c r="K12" s="401">
        <v>329000</v>
      </c>
      <c r="L12" s="401">
        <v>32633000</v>
      </c>
      <c r="M12" s="1173">
        <f>SUM(D12:L12)</f>
        <v>130694000</v>
      </c>
      <c r="N12" s="402"/>
    </row>
    <row r="13" spans="1:14">
      <c r="A13" s="1103"/>
      <c r="B13" s="1105" t="s">
        <v>424</v>
      </c>
      <c r="C13" s="1164">
        <f>SUM(C12)</f>
        <v>130387000</v>
      </c>
      <c r="D13" s="1113">
        <f t="shared" ref="D13:M13" si="1">SUM(D12)</f>
        <v>97710000</v>
      </c>
      <c r="E13" s="403">
        <f t="shared" si="1"/>
        <v>0</v>
      </c>
      <c r="F13" s="1184">
        <f t="shared" si="1"/>
        <v>0</v>
      </c>
      <c r="G13" s="1185">
        <f t="shared" si="1"/>
        <v>22000</v>
      </c>
      <c r="H13" s="1184">
        <f t="shared" si="1"/>
        <v>0</v>
      </c>
      <c r="I13" s="1184">
        <f t="shared" si="1"/>
        <v>0</v>
      </c>
      <c r="J13" s="1184">
        <f t="shared" si="1"/>
        <v>0</v>
      </c>
      <c r="K13" s="1185">
        <f t="shared" si="1"/>
        <v>329000</v>
      </c>
      <c r="L13" s="1185">
        <f t="shared" si="1"/>
        <v>32633000</v>
      </c>
      <c r="M13" s="1113">
        <f t="shared" si="1"/>
        <v>130694000</v>
      </c>
      <c r="N13" s="839">
        <f>L13/C13</f>
        <v>0.25027801851411569</v>
      </c>
    </row>
    <row r="14" spans="1:14">
      <c r="A14" s="404"/>
      <c r="B14" s="1104" t="s">
        <v>425</v>
      </c>
      <c r="C14" s="1137"/>
      <c r="D14" s="1111"/>
      <c r="E14" s="399"/>
      <c r="F14" s="399"/>
      <c r="G14" s="399"/>
      <c r="H14" s="399"/>
      <c r="I14" s="399"/>
      <c r="J14" s="399"/>
      <c r="K14" s="399"/>
      <c r="L14" s="399">
        <f>C14-D14-E14-F14-G14-K14</f>
        <v>0</v>
      </c>
      <c r="M14" s="1115">
        <f>SUM(D14:L14)</f>
        <v>0</v>
      </c>
      <c r="N14" s="405"/>
    </row>
    <row r="15" spans="1:14">
      <c r="A15" s="1244" t="s">
        <v>38</v>
      </c>
      <c r="B15" s="1243" t="s">
        <v>1633</v>
      </c>
      <c r="C15" s="1138">
        <v>35871000</v>
      </c>
      <c r="D15" s="1114">
        <v>19087000</v>
      </c>
      <c r="E15" s="749"/>
      <c r="F15" s="749"/>
      <c r="G15" s="749"/>
      <c r="H15" s="749"/>
      <c r="I15" s="749"/>
      <c r="J15" s="749"/>
      <c r="K15" s="749"/>
      <c r="L15" s="749">
        <v>16784000</v>
      </c>
      <c r="M15" s="1174">
        <f>SUM(D15:L15)</f>
        <v>35871000</v>
      </c>
      <c r="N15" s="750"/>
    </row>
    <row r="16" spans="1:14">
      <c r="A16" s="404"/>
      <c r="B16" s="1105" t="s">
        <v>426</v>
      </c>
      <c r="C16" s="1164">
        <f>SUM(C15)</f>
        <v>35871000</v>
      </c>
      <c r="D16" s="1113">
        <f t="shared" ref="D16:M16" si="2">SUM(D15)</f>
        <v>19087000</v>
      </c>
      <c r="E16" s="398">
        <f t="shared" si="2"/>
        <v>0</v>
      </c>
      <c r="F16" s="1186">
        <f t="shared" si="2"/>
        <v>0</v>
      </c>
      <c r="G16" s="1186">
        <f t="shared" si="2"/>
        <v>0</v>
      </c>
      <c r="H16" s="1186">
        <f t="shared" si="2"/>
        <v>0</v>
      </c>
      <c r="I16" s="1186">
        <f t="shared" si="2"/>
        <v>0</v>
      </c>
      <c r="J16" s="1186">
        <f t="shared" si="2"/>
        <v>0</v>
      </c>
      <c r="K16" s="1186">
        <f t="shared" si="2"/>
        <v>0</v>
      </c>
      <c r="L16" s="1185">
        <f t="shared" si="2"/>
        <v>16784000</v>
      </c>
      <c r="M16" s="1113">
        <f t="shared" si="2"/>
        <v>35871000</v>
      </c>
      <c r="N16" s="840">
        <f>L16/C16</f>
        <v>0.46789885980318363</v>
      </c>
    </row>
    <row r="17" spans="1:14">
      <c r="A17" s="406"/>
      <c r="B17" s="1104" t="s">
        <v>73</v>
      </c>
      <c r="C17" s="1139">
        <f>C13+C16</f>
        <v>166258000</v>
      </c>
      <c r="D17" s="1115">
        <f t="shared" ref="D17:M17" si="3">D13+D16</f>
        <v>116797000</v>
      </c>
      <c r="E17" s="407">
        <f t="shared" si="3"/>
        <v>0</v>
      </c>
      <c r="F17" s="1187">
        <f t="shared" si="3"/>
        <v>0</v>
      </c>
      <c r="G17" s="1188">
        <f t="shared" si="3"/>
        <v>22000</v>
      </c>
      <c r="H17" s="1187">
        <f t="shared" si="3"/>
        <v>0</v>
      </c>
      <c r="I17" s="1187">
        <f t="shared" si="3"/>
        <v>0</v>
      </c>
      <c r="J17" s="1187">
        <f t="shared" si="3"/>
        <v>0</v>
      </c>
      <c r="K17" s="1188">
        <f t="shared" si="3"/>
        <v>329000</v>
      </c>
      <c r="L17" s="1188">
        <f t="shared" si="3"/>
        <v>49417000</v>
      </c>
      <c r="M17" s="1115">
        <f t="shared" si="3"/>
        <v>166565000</v>
      </c>
      <c r="N17" s="405">
        <f>L17/C17</f>
        <v>0.29723080994598755</v>
      </c>
    </row>
    <row r="18" spans="1:14" ht="15.75">
      <c r="A18" s="1355" t="s">
        <v>312</v>
      </c>
      <c r="B18" s="1356"/>
      <c r="C18" s="1136"/>
      <c r="D18" s="1110"/>
      <c r="E18" s="394"/>
      <c r="F18" s="394"/>
      <c r="G18" s="394"/>
      <c r="H18" s="394"/>
      <c r="I18" s="394"/>
      <c r="J18" s="394"/>
      <c r="K18" s="394"/>
      <c r="L18" s="394"/>
      <c r="M18" s="1175"/>
      <c r="N18" s="396"/>
    </row>
    <row r="19" spans="1:14">
      <c r="A19" s="1096"/>
      <c r="B19" s="1098" t="s">
        <v>422</v>
      </c>
      <c r="C19" s="1140"/>
      <c r="D19" s="1116"/>
      <c r="E19" s="410"/>
      <c r="F19" s="410"/>
      <c r="G19" s="410"/>
      <c r="H19" s="410"/>
      <c r="I19" s="410"/>
      <c r="J19" s="410"/>
      <c r="K19" s="410"/>
      <c r="L19" s="410"/>
      <c r="M19" s="1121"/>
      <c r="N19" s="412"/>
    </row>
    <row r="20" spans="1:14">
      <c r="A20" s="1097" t="s">
        <v>38</v>
      </c>
      <c r="B20" s="1152" t="s">
        <v>427</v>
      </c>
      <c r="C20" s="1165">
        <v>66625000</v>
      </c>
      <c r="D20" s="1117">
        <v>8264000</v>
      </c>
      <c r="E20" s="413"/>
      <c r="F20" s="413"/>
      <c r="G20" s="413">
        <v>14570000</v>
      </c>
      <c r="H20" s="413"/>
      <c r="I20" s="413">
        <v>70000</v>
      </c>
      <c r="J20" s="413"/>
      <c r="K20" s="413">
        <v>1297000</v>
      </c>
      <c r="L20" s="414">
        <v>42982000</v>
      </c>
      <c r="M20" s="1176">
        <f>SUM(D20:L20)</f>
        <v>67183000</v>
      </c>
      <c r="N20" s="415"/>
    </row>
    <row r="21" spans="1:14">
      <c r="A21" s="1096"/>
      <c r="B21" s="1099" t="s">
        <v>424</v>
      </c>
      <c r="C21" s="1141">
        <f>SUM(C20)</f>
        <v>66625000</v>
      </c>
      <c r="D21" s="1118">
        <f>SUM(D20)</f>
        <v>8264000</v>
      </c>
      <c r="E21" s="409">
        <f>SUM(E20)</f>
        <v>0</v>
      </c>
      <c r="F21" s="1189">
        <f>SUM(F20)</f>
        <v>0</v>
      </c>
      <c r="G21" s="410">
        <f t="shared" ref="G21:L21" si="4">SUM(G20)</f>
        <v>14570000</v>
      </c>
      <c r="H21" s="1189">
        <f t="shared" si="4"/>
        <v>0</v>
      </c>
      <c r="I21" s="410">
        <f t="shared" si="4"/>
        <v>70000</v>
      </c>
      <c r="J21" s="1189">
        <f t="shared" si="4"/>
        <v>0</v>
      </c>
      <c r="K21" s="410">
        <f t="shared" si="4"/>
        <v>1297000</v>
      </c>
      <c r="L21" s="410">
        <f t="shared" si="4"/>
        <v>42982000</v>
      </c>
      <c r="M21" s="1118">
        <f>SUM(M20)</f>
        <v>67183000</v>
      </c>
      <c r="N21" s="841">
        <f>L21/C21</f>
        <v>0.64513320825515952</v>
      </c>
    </row>
    <row r="22" spans="1:14">
      <c r="A22" s="1096"/>
      <c r="B22" s="1098" t="s">
        <v>425</v>
      </c>
      <c r="C22" s="1140"/>
      <c r="D22" s="1116"/>
      <c r="E22" s="410"/>
      <c r="F22" s="410"/>
      <c r="G22" s="410"/>
      <c r="H22" s="410"/>
      <c r="I22" s="410"/>
      <c r="J22" s="410"/>
      <c r="K22" s="410"/>
      <c r="L22" s="410"/>
      <c r="M22" s="1121"/>
      <c r="N22" s="416"/>
    </row>
    <row r="23" spans="1:14">
      <c r="A23" s="1097" t="s">
        <v>38</v>
      </c>
      <c r="B23" s="1153" t="s">
        <v>428</v>
      </c>
      <c r="C23" s="1166">
        <v>9241000</v>
      </c>
      <c r="D23" s="1119">
        <v>58000</v>
      </c>
      <c r="E23" s="417"/>
      <c r="F23" s="417"/>
      <c r="G23" s="417">
        <v>820000</v>
      </c>
      <c r="H23" s="417"/>
      <c r="I23" s="417"/>
      <c r="J23" s="417"/>
      <c r="K23" s="417"/>
      <c r="L23" s="417">
        <f>C23-SUM(D23:K23)</f>
        <v>8363000</v>
      </c>
      <c r="M23" s="1120">
        <f t="shared" ref="M23:M28" si="5">SUM(D23:L23)</f>
        <v>9241000</v>
      </c>
      <c r="N23" s="418"/>
    </row>
    <row r="24" spans="1:14">
      <c r="A24" s="1097" t="s">
        <v>39</v>
      </c>
      <c r="B24" s="1153" t="s">
        <v>429</v>
      </c>
      <c r="C24" s="1166">
        <v>7982000</v>
      </c>
      <c r="D24" s="1119">
        <v>52000</v>
      </c>
      <c r="E24" s="417"/>
      <c r="F24" s="417"/>
      <c r="G24" s="417">
        <v>52000</v>
      </c>
      <c r="H24" s="417"/>
      <c r="I24" s="417"/>
      <c r="J24" s="417"/>
      <c r="K24" s="417"/>
      <c r="L24" s="417">
        <f t="shared" ref="L24:L28" si="6">C24-SUM(D24:K24)</f>
        <v>7878000</v>
      </c>
      <c r="M24" s="1120">
        <f t="shared" si="5"/>
        <v>7982000</v>
      </c>
      <c r="N24" s="418"/>
    </row>
    <row r="25" spans="1:14">
      <c r="A25" s="1097" t="s">
        <v>40</v>
      </c>
      <c r="B25" s="1153" t="s">
        <v>430</v>
      </c>
      <c r="C25" s="1166">
        <v>5626000</v>
      </c>
      <c r="D25" s="1119">
        <v>115000</v>
      </c>
      <c r="E25" s="417"/>
      <c r="F25" s="417"/>
      <c r="G25" s="417">
        <v>60000</v>
      </c>
      <c r="H25" s="417"/>
      <c r="I25" s="417"/>
      <c r="J25" s="417"/>
      <c r="K25" s="417"/>
      <c r="L25" s="417">
        <f t="shared" si="6"/>
        <v>5451000</v>
      </c>
      <c r="M25" s="1120">
        <f t="shared" si="5"/>
        <v>5626000</v>
      </c>
      <c r="N25" s="418"/>
    </row>
    <row r="26" spans="1:14">
      <c r="A26" s="1097" t="s">
        <v>41</v>
      </c>
      <c r="B26" s="1153" t="s">
        <v>431</v>
      </c>
      <c r="C26" s="1166">
        <v>1891000</v>
      </c>
      <c r="D26" s="1119"/>
      <c r="E26" s="417"/>
      <c r="F26" s="417"/>
      <c r="G26" s="417"/>
      <c r="H26" s="417"/>
      <c r="I26" s="417"/>
      <c r="J26" s="417"/>
      <c r="K26" s="417"/>
      <c r="L26" s="417">
        <f t="shared" si="6"/>
        <v>1891000</v>
      </c>
      <c r="M26" s="1120">
        <f t="shared" si="5"/>
        <v>1891000</v>
      </c>
      <c r="N26" s="418"/>
    </row>
    <row r="27" spans="1:14">
      <c r="A27" s="1097" t="s">
        <v>42</v>
      </c>
      <c r="B27" s="1153" t="s">
        <v>1834</v>
      </c>
      <c r="C27" s="1166">
        <v>70000</v>
      </c>
      <c r="D27" s="1120"/>
      <c r="E27" s="419"/>
      <c r="F27" s="417"/>
      <c r="G27" s="417"/>
      <c r="H27" s="417"/>
      <c r="I27" s="417"/>
      <c r="J27" s="417"/>
      <c r="K27" s="417"/>
      <c r="L27" s="417">
        <f t="shared" si="6"/>
        <v>70000</v>
      </c>
      <c r="M27" s="1120">
        <f t="shared" si="5"/>
        <v>70000</v>
      </c>
      <c r="N27" s="418"/>
    </row>
    <row r="28" spans="1:14">
      <c r="A28" s="1097" t="s">
        <v>43</v>
      </c>
      <c r="B28" s="1153" t="s">
        <v>432</v>
      </c>
      <c r="C28" s="1166">
        <v>9406000</v>
      </c>
      <c r="D28" s="1120">
        <v>800000</v>
      </c>
      <c r="E28" s="419"/>
      <c r="F28" s="417"/>
      <c r="G28" s="417">
        <v>6497000</v>
      </c>
      <c r="H28" s="417"/>
      <c r="I28" s="417"/>
      <c r="J28" s="417"/>
      <c r="K28" s="417"/>
      <c r="L28" s="417">
        <f t="shared" si="6"/>
        <v>2109000</v>
      </c>
      <c r="M28" s="1120">
        <f t="shared" si="5"/>
        <v>9406000</v>
      </c>
      <c r="N28" s="418"/>
    </row>
    <row r="29" spans="1:14">
      <c r="A29" s="408"/>
      <c r="B29" s="1099" t="s">
        <v>426</v>
      </c>
      <c r="C29" s="1141">
        <f>SUM(C23:C28)</f>
        <v>34216000</v>
      </c>
      <c r="D29" s="1118">
        <f>SUM(D23:D28)</f>
        <v>1025000</v>
      </c>
      <c r="E29" s="842">
        <f>SUM(E23:E28)</f>
        <v>0</v>
      </c>
      <c r="F29" s="410">
        <f>SUM(F23:F28)</f>
        <v>0</v>
      </c>
      <c r="G29" s="410">
        <f>SUM(G23:G28)</f>
        <v>7429000</v>
      </c>
      <c r="H29" s="410">
        <f>SUM(H23:H26)</f>
        <v>0</v>
      </c>
      <c r="I29" s="410">
        <f>SUM(I23:I26)</f>
        <v>0</v>
      </c>
      <c r="J29" s="410">
        <f>SUM(J23:J26)</f>
        <v>0</v>
      </c>
      <c r="K29" s="410">
        <f>SUM(K23:K26)</f>
        <v>0</v>
      </c>
      <c r="L29" s="410">
        <f>SUM(L23:L28)</f>
        <v>25762000</v>
      </c>
      <c r="M29" s="1118">
        <f>SUM(M23:M28)</f>
        <v>34216000</v>
      </c>
      <c r="N29" s="841">
        <f>L29/C29</f>
        <v>0.75292260930558808</v>
      </c>
    </row>
    <row r="30" spans="1:14">
      <c r="A30" s="420"/>
      <c r="B30" s="1154" t="s">
        <v>73</v>
      </c>
      <c r="C30" s="1142">
        <f t="shared" ref="C30:M30" si="7">C21+C29</f>
        <v>100841000</v>
      </c>
      <c r="D30" s="1121">
        <f t="shared" si="7"/>
        <v>9289000</v>
      </c>
      <c r="E30" s="411">
        <f t="shared" si="7"/>
        <v>0</v>
      </c>
      <c r="F30" s="1190">
        <f t="shared" si="7"/>
        <v>0</v>
      </c>
      <c r="G30" s="1190">
        <f t="shared" si="7"/>
        <v>21999000</v>
      </c>
      <c r="H30" s="1190">
        <f t="shared" si="7"/>
        <v>0</v>
      </c>
      <c r="I30" s="1190">
        <f t="shared" si="7"/>
        <v>70000</v>
      </c>
      <c r="J30" s="1190">
        <f t="shared" si="7"/>
        <v>0</v>
      </c>
      <c r="K30" s="1190">
        <f t="shared" si="7"/>
        <v>1297000</v>
      </c>
      <c r="L30" s="1190">
        <f t="shared" si="7"/>
        <v>68744000</v>
      </c>
      <c r="M30" s="1121">
        <f t="shared" si="7"/>
        <v>101399000</v>
      </c>
      <c r="N30" s="416">
        <f>L30/C30</f>
        <v>0.68170684542993421</v>
      </c>
    </row>
    <row r="31" spans="1:14" ht="15.75">
      <c r="A31" s="1357" t="s">
        <v>433</v>
      </c>
      <c r="B31" s="1358"/>
      <c r="C31" s="1143"/>
      <c r="D31" s="1122"/>
      <c r="E31" s="386"/>
      <c r="F31" s="386"/>
      <c r="G31" s="386"/>
      <c r="H31" s="386"/>
      <c r="I31" s="386"/>
      <c r="J31" s="386"/>
      <c r="K31" s="386"/>
      <c r="L31" s="386"/>
      <c r="M31" s="1177"/>
      <c r="N31" s="421"/>
    </row>
    <row r="32" spans="1:14">
      <c r="A32" s="1100"/>
      <c r="B32" s="1155" t="s">
        <v>422</v>
      </c>
      <c r="C32" s="1144"/>
      <c r="D32" s="1123"/>
      <c r="E32" s="422"/>
      <c r="F32" s="422"/>
      <c r="G32" s="422"/>
      <c r="H32" s="422"/>
      <c r="I32" s="422"/>
      <c r="J32" s="422"/>
      <c r="K32" s="422"/>
      <c r="L32" s="423">
        <f>C32-SUM(D32:K32)</f>
        <v>0</v>
      </c>
      <c r="M32" s="1178">
        <f>SUM(D32:L32)</f>
        <v>0</v>
      </c>
      <c r="N32" s="424"/>
    </row>
    <row r="33" spans="1:14">
      <c r="A33" s="425" t="s">
        <v>38</v>
      </c>
      <c r="B33" s="1156" t="s">
        <v>434</v>
      </c>
      <c r="C33" s="1167">
        <v>109583000</v>
      </c>
      <c r="D33" s="1124">
        <v>11143000</v>
      </c>
      <c r="E33" s="426"/>
      <c r="F33" s="426"/>
      <c r="G33" s="426">
        <v>848000</v>
      </c>
      <c r="H33" s="426"/>
      <c r="I33" s="426">
        <v>154000</v>
      </c>
      <c r="J33" s="426"/>
      <c r="K33" s="426">
        <v>657000</v>
      </c>
      <c r="L33" s="426">
        <v>97622000</v>
      </c>
      <c r="M33" s="1179">
        <f>SUM(D33:L33)</f>
        <v>110424000</v>
      </c>
      <c r="N33" s="427"/>
    </row>
    <row r="34" spans="1:14">
      <c r="A34" s="428" t="s">
        <v>39</v>
      </c>
      <c r="B34" s="1157" t="s">
        <v>1634</v>
      </c>
      <c r="C34" s="1167">
        <v>1229000</v>
      </c>
      <c r="D34" s="1125">
        <v>1235000</v>
      </c>
      <c r="E34" s="429"/>
      <c r="F34" s="429"/>
      <c r="G34" s="429"/>
      <c r="H34" s="429"/>
      <c r="I34" s="429"/>
      <c r="J34" s="429"/>
      <c r="K34" s="429"/>
      <c r="L34" s="429"/>
      <c r="M34" s="1180">
        <f>SUM(D34:L34)</f>
        <v>1235000</v>
      </c>
      <c r="N34" s="427"/>
    </row>
    <row r="35" spans="1:14">
      <c r="A35" s="430"/>
      <c r="B35" s="1155" t="s">
        <v>73</v>
      </c>
      <c r="C35" s="1145">
        <f>SUM(C33:C34)</f>
        <v>110812000</v>
      </c>
      <c r="D35" s="1126">
        <f t="shared" ref="D35:K35" si="8">SUM(D33:D34)</f>
        <v>12378000</v>
      </c>
      <c r="E35" s="843">
        <f t="shared" si="8"/>
        <v>0</v>
      </c>
      <c r="F35" s="1191">
        <f t="shared" si="8"/>
        <v>0</v>
      </c>
      <c r="G35" s="1191">
        <f t="shared" si="8"/>
        <v>848000</v>
      </c>
      <c r="H35" s="1191">
        <f t="shared" si="8"/>
        <v>0</v>
      </c>
      <c r="I35" s="1191">
        <f t="shared" si="8"/>
        <v>154000</v>
      </c>
      <c r="J35" s="1191">
        <f t="shared" si="8"/>
        <v>0</v>
      </c>
      <c r="K35" s="1191">
        <f t="shared" si="8"/>
        <v>657000</v>
      </c>
      <c r="L35" s="1191">
        <f>SUM(L33:L34)</f>
        <v>97622000</v>
      </c>
      <c r="M35" s="1126">
        <f>SUM(M33:M34)</f>
        <v>111659000</v>
      </c>
      <c r="N35" s="431">
        <f>L35/C35</f>
        <v>0.88096957008266252</v>
      </c>
    </row>
    <row r="36" spans="1:14" ht="15.75">
      <c r="A36" s="1349" t="s">
        <v>435</v>
      </c>
      <c r="B36" s="1350"/>
      <c r="C36" s="1136"/>
      <c r="D36" s="1110"/>
      <c r="E36" s="394"/>
      <c r="F36" s="394"/>
      <c r="G36" s="394"/>
      <c r="H36" s="394"/>
      <c r="I36" s="394"/>
      <c r="J36" s="394"/>
      <c r="K36" s="394"/>
      <c r="L36" s="394"/>
      <c r="M36" s="1171"/>
      <c r="N36" s="396"/>
    </row>
    <row r="37" spans="1:14">
      <c r="A37" s="1101"/>
      <c r="B37" s="1158" t="s">
        <v>422</v>
      </c>
      <c r="C37" s="1146"/>
      <c r="D37" s="1127"/>
      <c r="E37" s="434"/>
      <c r="F37" s="434"/>
      <c r="G37" s="434"/>
      <c r="H37" s="434"/>
      <c r="I37" s="434"/>
      <c r="J37" s="434"/>
      <c r="K37" s="434"/>
      <c r="L37" s="434"/>
      <c r="M37" s="1131"/>
      <c r="N37" s="436"/>
    </row>
    <row r="38" spans="1:14">
      <c r="A38" s="437" t="s">
        <v>38</v>
      </c>
      <c r="B38" s="1159" t="s">
        <v>434</v>
      </c>
      <c r="C38" s="1168">
        <v>21631000</v>
      </c>
      <c r="D38" s="1128"/>
      <c r="E38" s="438"/>
      <c r="F38" s="438"/>
      <c r="G38" s="438"/>
      <c r="H38" s="438"/>
      <c r="I38" s="438"/>
      <c r="J38" s="438"/>
      <c r="K38" s="438"/>
      <c r="L38" s="438">
        <v>21631000</v>
      </c>
      <c r="M38" s="1181">
        <f>SUM(D38:L38)</f>
        <v>21631000</v>
      </c>
      <c r="N38" s="440"/>
    </row>
    <row r="39" spans="1:14">
      <c r="A39" s="437" t="s">
        <v>39</v>
      </c>
      <c r="B39" s="1159" t="s">
        <v>1635</v>
      </c>
      <c r="C39" s="1168">
        <v>105597000</v>
      </c>
      <c r="D39" s="1128">
        <v>90100000</v>
      </c>
      <c r="E39" s="438"/>
      <c r="F39" s="438"/>
      <c r="G39" s="438">
        <v>31000</v>
      </c>
      <c r="H39" s="438"/>
      <c r="I39" s="438"/>
      <c r="J39" s="438"/>
      <c r="K39" s="438"/>
      <c r="L39" s="438">
        <v>15466000</v>
      </c>
      <c r="M39" s="1181">
        <f>SUM(D39:L39)</f>
        <v>105597000</v>
      </c>
      <c r="N39" s="440"/>
    </row>
    <row r="40" spans="1:14">
      <c r="A40" s="437" t="s">
        <v>40</v>
      </c>
      <c r="B40" s="1159" t="s">
        <v>436</v>
      </c>
      <c r="C40" s="1168">
        <v>231000</v>
      </c>
      <c r="D40" s="1128"/>
      <c r="E40" s="438"/>
      <c r="F40" s="438"/>
      <c r="G40" s="438">
        <v>508000</v>
      </c>
      <c r="H40" s="438"/>
      <c r="I40" s="438"/>
      <c r="J40" s="438"/>
      <c r="K40" s="438"/>
      <c r="L40" s="438">
        <v>-277000</v>
      </c>
      <c r="M40" s="1181">
        <f t="shared" ref="M40:M51" si="9">SUM(D40:L40)</f>
        <v>231000</v>
      </c>
      <c r="N40" s="440"/>
    </row>
    <row r="41" spans="1:14">
      <c r="A41" s="437" t="s">
        <v>41</v>
      </c>
      <c r="B41" s="1160" t="s">
        <v>437</v>
      </c>
      <c r="C41" s="1168">
        <v>517000</v>
      </c>
      <c r="D41" s="1129"/>
      <c r="E41" s="442"/>
      <c r="F41" s="442"/>
      <c r="G41" s="442"/>
      <c r="H41" s="442"/>
      <c r="I41" s="442"/>
      <c r="J41" s="442"/>
      <c r="K41" s="442"/>
      <c r="L41" s="438">
        <v>517000</v>
      </c>
      <c r="M41" s="1181">
        <f t="shared" si="9"/>
        <v>517000</v>
      </c>
      <c r="N41" s="441"/>
    </row>
    <row r="42" spans="1:14">
      <c r="A42" s="437" t="s">
        <v>42</v>
      </c>
      <c r="B42" s="1161" t="s">
        <v>438</v>
      </c>
      <c r="C42" s="1168">
        <v>14763000</v>
      </c>
      <c r="D42" s="1128"/>
      <c r="E42" s="438"/>
      <c r="F42" s="438"/>
      <c r="G42" s="438"/>
      <c r="H42" s="438"/>
      <c r="I42" s="438"/>
      <c r="J42" s="438"/>
      <c r="K42" s="438"/>
      <c r="L42" s="438">
        <v>14763000</v>
      </c>
      <c r="M42" s="1181">
        <f t="shared" si="9"/>
        <v>14763000</v>
      </c>
      <c r="N42" s="441"/>
    </row>
    <row r="43" spans="1:14">
      <c r="A43" s="437" t="s">
        <v>43</v>
      </c>
      <c r="B43" s="1161" t="s">
        <v>439</v>
      </c>
      <c r="C43" s="1168">
        <v>9680000</v>
      </c>
      <c r="D43" s="1128">
        <v>0</v>
      </c>
      <c r="E43" s="438"/>
      <c r="F43" s="438"/>
      <c r="G43" s="438"/>
      <c r="H43" s="438"/>
      <c r="I43" s="438"/>
      <c r="J43" s="438"/>
      <c r="K43" s="438"/>
      <c r="L43" s="438">
        <v>9680000</v>
      </c>
      <c r="M43" s="1181">
        <f t="shared" si="9"/>
        <v>9680000</v>
      </c>
      <c r="N43" s="441"/>
    </row>
    <row r="44" spans="1:14">
      <c r="A44" s="437" t="s">
        <v>44</v>
      </c>
      <c r="B44" s="1162" t="s">
        <v>440</v>
      </c>
      <c r="C44" s="1168">
        <v>36608000</v>
      </c>
      <c r="D44" s="1129"/>
      <c r="E44" s="444"/>
      <c r="F44" s="442"/>
      <c r="G44" s="442">
        <v>16976000</v>
      </c>
      <c r="H44" s="442">
        <v>1600000</v>
      </c>
      <c r="I44" s="442"/>
      <c r="J44" s="442"/>
      <c r="K44" s="442"/>
      <c r="L44" s="438">
        <v>18032000</v>
      </c>
      <c r="M44" s="1182">
        <f>SUM(D44:L44)</f>
        <v>36608000</v>
      </c>
      <c r="N44" s="440"/>
    </row>
    <row r="45" spans="1:14">
      <c r="A45" s="437" t="s">
        <v>45</v>
      </c>
      <c r="B45" s="446" t="s">
        <v>441</v>
      </c>
      <c r="C45" s="1168">
        <v>201369000</v>
      </c>
      <c r="D45" s="1128">
        <v>13541000</v>
      </c>
      <c r="E45" s="438">
        <v>182144000</v>
      </c>
      <c r="F45" s="438">
        <v>637063000</v>
      </c>
      <c r="G45" s="438">
        <v>13211000</v>
      </c>
      <c r="H45" s="438">
        <v>1026000</v>
      </c>
      <c r="I45" s="438">
        <v>6334000</v>
      </c>
      <c r="J45" s="438"/>
      <c r="K45" s="438">
        <v>502477000</v>
      </c>
      <c r="L45" s="438">
        <v>-558475000</v>
      </c>
      <c r="M45" s="1181">
        <f t="shared" si="9"/>
        <v>797321000</v>
      </c>
      <c r="N45" s="441"/>
    </row>
    <row r="46" spans="1:14">
      <c r="A46" s="437" t="s">
        <v>46</v>
      </c>
      <c r="B46" s="1163" t="s">
        <v>442</v>
      </c>
      <c r="C46" s="1168">
        <v>22317000</v>
      </c>
      <c r="D46" s="1130">
        <v>11000</v>
      </c>
      <c r="E46" s="447"/>
      <c r="F46" s="447"/>
      <c r="G46" s="447">
        <v>592000</v>
      </c>
      <c r="H46" s="447"/>
      <c r="I46" s="447"/>
      <c r="J46" s="447">
        <v>6098000</v>
      </c>
      <c r="K46" s="447"/>
      <c r="L46" s="438">
        <v>15616000</v>
      </c>
      <c r="M46" s="1181">
        <f t="shared" si="9"/>
        <v>22317000</v>
      </c>
      <c r="N46" s="441"/>
    </row>
    <row r="47" spans="1:14" ht="25.5">
      <c r="A47" s="437" t="s">
        <v>47</v>
      </c>
      <c r="B47" s="1161" t="s">
        <v>443</v>
      </c>
      <c r="C47" s="1168">
        <v>27164000</v>
      </c>
      <c r="D47" s="1128">
        <v>12284000</v>
      </c>
      <c r="E47" s="447"/>
      <c r="F47" s="447"/>
      <c r="G47" s="438">
        <v>3102000</v>
      </c>
      <c r="H47" s="447"/>
      <c r="I47" s="447"/>
      <c r="J47" s="447"/>
      <c r="K47" s="447"/>
      <c r="L47" s="438">
        <v>11778000</v>
      </c>
      <c r="M47" s="1181">
        <f t="shared" si="9"/>
        <v>27164000</v>
      </c>
      <c r="N47" s="441"/>
    </row>
    <row r="48" spans="1:14">
      <c r="A48" s="437" t="s">
        <v>48</v>
      </c>
      <c r="B48" s="1161" t="s">
        <v>444</v>
      </c>
      <c r="C48" s="1168">
        <f>17372000+445939</f>
        <v>17817939</v>
      </c>
      <c r="D48" s="1128"/>
      <c r="E48" s="438"/>
      <c r="F48" s="438"/>
      <c r="G48" s="438"/>
      <c r="H48" s="438"/>
      <c r="I48" s="438"/>
      <c r="J48" s="438">
        <v>0</v>
      </c>
      <c r="K48" s="438"/>
      <c r="L48" s="438">
        <v>17818000</v>
      </c>
      <c r="M48" s="1181">
        <f t="shared" si="9"/>
        <v>17818000</v>
      </c>
      <c r="N48" s="441"/>
    </row>
    <row r="49" spans="1:14">
      <c r="A49" s="437" t="s">
        <v>49</v>
      </c>
      <c r="B49" s="1161" t="s">
        <v>1835</v>
      </c>
      <c r="C49" s="1168">
        <v>1143000</v>
      </c>
      <c r="D49" s="1128"/>
      <c r="E49" s="438"/>
      <c r="F49" s="438"/>
      <c r="G49" s="438"/>
      <c r="H49" s="438"/>
      <c r="I49" s="438"/>
      <c r="J49" s="438"/>
      <c r="K49" s="438"/>
      <c r="L49" s="438">
        <v>1143000</v>
      </c>
      <c r="M49" s="1181">
        <f t="shared" si="9"/>
        <v>1143000</v>
      </c>
      <c r="N49" s="441"/>
    </row>
    <row r="50" spans="1:14">
      <c r="A50" s="437" t="s">
        <v>50</v>
      </c>
      <c r="B50" s="1161" t="s">
        <v>1634</v>
      </c>
      <c r="C50" s="1168">
        <v>16105000</v>
      </c>
      <c r="D50" s="1130">
        <v>17000</v>
      </c>
      <c r="E50" s="447"/>
      <c r="F50" s="447"/>
      <c r="G50" s="447"/>
      <c r="H50" s="447"/>
      <c r="I50" s="447"/>
      <c r="J50" s="447"/>
      <c r="K50" s="447"/>
      <c r="L50" s="438">
        <v>16088000</v>
      </c>
      <c r="M50" s="439">
        <f t="shared" si="9"/>
        <v>16105000</v>
      </c>
      <c r="N50" s="441"/>
    </row>
    <row r="51" spans="1:14">
      <c r="A51" s="437" t="s">
        <v>51</v>
      </c>
      <c r="B51" s="446" t="s">
        <v>445</v>
      </c>
      <c r="C51" s="1168">
        <v>163703000</v>
      </c>
      <c r="D51" s="1130"/>
      <c r="E51" s="448"/>
      <c r="F51" s="448"/>
      <c r="G51" s="448"/>
      <c r="H51" s="448"/>
      <c r="I51" s="448"/>
      <c r="J51" s="448"/>
      <c r="K51" s="448"/>
      <c r="L51" s="438">
        <v>163703000</v>
      </c>
      <c r="M51" s="439">
        <f t="shared" si="9"/>
        <v>163703000</v>
      </c>
      <c r="N51" s="441"/>
    </row>
    <row r="52" spans="1:14">
      <c r="A52" s="432"/>
      <c r="B52" s="449" t="s">
        <v>424</v>
      </c>
      <c r="C52" s="844">
        <f t="shared" ref="C52:H52" si="10">SUM(C38:C51)</f>
        <v>638645939</v>
      </c>
      <c r="D52" s="1131">
        <f t="shared" si="10"/>
        <v>115953000</v>
      </c>
      <c r="E52" s="435">
        <f t="shared" si="10"/>
        <v>182144000</v>
      </c>
      <c r="F52" s="435">
        <f t="shared" si="10"/>
        <v>637063000</v>
      </c>
      <c r="G52" s="435">
        <f t="shared" si="10"/>
        <v>34420000</v>
      </c>
      <c r="H52" s="435">
        <f t="shared" si="10"/>
        <v>2626000</v>
      </c>
      <c r="I52" s="435">
        <f>SUM(I38:I50)</f>
        <v>6334000</v>
      </c>
      <c r="J52" s="435">
        <f>SUM(J38:J50)</f>
        <v>6098000</v>
      </c>
      <c r="K52" s="944">
        <f>SUM(K38:K50)</f>
        <v>502477000</v>
      </c>
      <c r="L52" s="945">
        <f>SUM(L38:L50)</f>
        <v>-416220000</v>
      </c>
      <c r="M52" s="435">
        <f>SUM(M38:M51)</f>
        <v>1234598000</v>
      </c>
      <c r="N52" s="783"/>
    </row>
    <row r="53" spans="1:14">
      <c r="A53" s="450"/>
      <c r="B53" s="451"/>
      <c r="C53" s="452"/>
      <c r="D53" s="452"/>
      <c r="E53" s="452"/>
      <c r="F53" s="452"/>
      <c r="G53" s="452"/>
      <c r="H53" s="452"/>
      <c r="I53" s="452"/>
      <c r="J53" s="452"/>
      <c r="K53" s="452"/>
      <c r="L53" s="453"/>
      <c r="M53" s="452"/>
      <c r="N53" s="454"/>
    </row>
    <row r="54" spans="1:14">
      <c r="A54" s="450"/>
      <c r="B54" s="451"/>
      <c r="C54" s="452"/>
      <c r="D54" s="452"/>
      <c r="E54" s="452"/>
      <c r="F54" s="452"/>
      <c r="G54" s="452"/>
      <c r="H54" s="452"/>
      <c r="I54" s="452"/>
      <c r="J54" s="452"/>
      <c r="K54" s="452"/>
      <c r="L54" s="453"/>
      <c r="M54" s="452"/>
      <c r="N54" s="454"/>
    </row>
    <row r="55" spans="1:14">
      <c r="A55" s="450"/>
      <c r="B55" s="451"/>
      <c r="C55" s="452"/>
      <c r="D55" s="452"/>
      <c r="E55" s="452"/>
      <c r="F55" s="452"/>
      <c r="G55" s="452"/>
      <c r="H55" s="452"/>
      <c r="I55" s="452"/>
      <c r="J55" s="452"/>
      <c r="K55" s="452"/>
      <c r="L55" s="453"/>
      <c r="M55" s="452"/>
      <c r="N55" s="454"/>
    </row>
    <row r="56" spans="1:14">
      <c r="A56" s="450"/>
      <c r="B56" s="451"/>
      <c r="C56" s="452"/>
      <c r="D56" s="452"/>
      <c r="E56" s="452"/>
      <c r="F56" s="452"/>
      <c r="G56" s="452"/>
      <c r="H56" s="452"/>
      <c r="I56" s="452"/>
      <c r="J56" s="452"/>
      <c r="K56" s="452"/>
      <c r="L56" s="453"/>
      <c r="M56" s="452"/>
      <c r="N56" s="454"/>
    </row>
    <row r="57" spans="1:14" ht="16.5" thickBot="1">
      <c r="B57" s="377"/>
      <c r="C57" s="378" t="s">
        <v>414</v>
      </c>
      <c r="D57" s="1351" t="s">
        <v>20</v>
      </c>
      <c r="E57" s="1351"/>
      <c r="F57" s="1351"/>
      <c r="G57" s="1351"/>
      <c r="H57" s="1351"/>
      <c r="I57" s="1351"/>
      <c r="J57" s="1351"/>
      <c r="K57" s="1351"/>
      <c r="L57" s="1351"/>
      <c r="M57" s="1351"/>
      <c r="N57" s="379"/>
    </row>
    <row r="58" spans="1:14" ht="78.75">
      <c r="A58" s="380"/>
      <c r="B58" s="381" t="s">
        <v>415</v>
      </c>
      <c r="C58" s="1132" t="s">
        <v>73</v>
      </c>
      <c r="D58" s="1106" t="s">
        <v>416</v>
      </c>
      <c r="E58" s="382" t="s">
        <v>417</v>
      </c>
      <c r="F58" s="1201" t="s">
        <v>134</v>
      </c>
      <c r="G58" s="1169" t="s">
        <v>418</v>
      </c>
      <c r="H58" s="382" t="s">
        <v>145</v>
      </c>
      <c r="I58" s="382" t="s">
        <v>419</v>
      </c>
      <c r="J58" s="382" t="s">
        <v>420</v>
      </c>
      <c r="K58" s="382" t="s">
        <v>421</v>
      </c>
      <c r="L58" s="383" t="s">
        <v>1639</v>
      </c>
      <c r="M58" s="384" t="s">
        <v>73</v>
      </c>
      <c r="N58" s="385" t="s">
        <v>1640</v>
      </c>
    </row>
    <row r="59" spans="1:14" ht="15.75">
      <c r="A59" s="1349" t="s">
        <v>435</v>
      </c>
      <c r="B59" s="1352"/>
      <c r="C59" s="1136"/>
      <c r="D59" s="1110"/>
      <c r="E59" s="394"/>
      <c r="F59" s="394"/>
      <c r="G59" s="394"/>
      <c r="H59" s="394"/>
      <c r="I59" s="394"/>
      <c r="J59" s="394"/>
      <c r="K59" s="394"/>
      <c r="L59" s="394"/>
      <c r="M59" s="395"/>
      <c r="N59" s="396"/>
    </row>
    <row r="60" spans="1:14">
      <c r="A60" s="432"/>
      <c r="B60" s="455" t="s">
        <v>425</v>
      </c>
      <c r="C60" s="1146">
        <v>0</v>
      </c>
      <c r="D60" s="1195"/>
      <c r="E60" s="456"/>
      <c r="F60" s="456"/>
      <c r="G60" s="456"/>
      <c r="H60" s="456"/>
      <c r="I60" s="456"/>
      <c r="J60" s="456"/>
      <c r="K60" s="456"/>
      <c r="L60" s="434">
        <v>0</v>
      </c>
      <c r="M60" s="435">
        <v>0</v>
      </c>
      <c r="N60" s="436"/>
    </row>
    <row r="61" spans="1:14">
      <c r="A61" s="437" t="s">
        <v>38</v>
      </c>
      <c r="B61" s="457" t="s">
        <v>446</v>
      </c>
      <c r="C61" s="1168">
        <v>729000</v>
      </c>
      <c r="D61" s="1129"/>
      <c r="E61" s="442"/>
      <c r="F61" s="442"/>
      <c r="G61" s="442">
        <v>978000</v>
      </c>
      <c r="H61" s="442"/>
      <c r="I61" s="442"/>
      <c r="J61" s="442"/>
      <c r="K61" s="442"/>
      <c r="L61" s="438">
        <f>C61-SUM(D61:K61)</f>
        <v>-249000</v>
      </c>
      <c r="M61" s="439">
        <f t="shared" ref="M61:M66" si="11">SUM(D61:L61)</f>
        <v>729000</v>
      </c>
      <c r="N61" s="441"/>
    </row>
    <row r="62" spans="1:14">
      <c r="A62" s="437" t="s">
        <v>39</v>
      </c>
      <c r="B62" s="446" t="s">
        <v>447</v>
      </c>
      <c r="C62" s="1168">
        <v>3729000</v>
      </c>
      <c r="D62" s="1130"/>
      <c r="E62" s="448"/>
      <c r="F62" s="448"/>
      <c r="G62" s="448"/>
      <c r="H62" s="448"/>
      <c r="I62" s="448"/>
      <c r="J62" s="448">
        <v>1475000</v>
      </c>
      <c r="K62" s="448"/>
      <c r="L62" s="438">
        <f t="shared" ref="L62:L66" si="12">C62-SUM(D62:K62)</f>
        <v>2254000</v>
      </c>
      <c r="M62" s="439">
        <f t="shared" si="11"/>
        <v>3729000</v>
      </c>
      <c r="N62" s="441"/>
    </row>
    <row r="63" spans="1:14">
      <c r="A63" s="437" t="s">
        <v>40</v>
      </c>
      <c r="B63" s="446" t="s">
        <v>448</v>
      </c>
      <c r="C63" s="1168">
        <v>1061000</v>
      </c>
      <c r="D63" s="1128">
        <v>10000</v>
      </c>
      <c r="E63" s="438"/>
      <c r="F63" s="438"/>
      <c r="G63" s="438">
        <v>192000</v>
      </c>
      <c r="H63" s="438"/>
      <c r="I63" s="438"/>
      <c r="J63" s="438"/>
      <c r="K63" s="438"/>
      <c r="L63" s="438">
        <f t="shared" si="12"/>
        <v>859000</v>
      </c>
      <c r="M63" s="439">
        <f t="shared" si="11"/>
        <v>1061000</v>
      </c>
      <c r="N63" s="441"/>
    </row>
    <row r="64" spans="1:14">
      <c r="A64" s="437" t="s">
        <v>41</v>
      </c>
      <c r="B64" s="443" t="s">
        <v>449</v>
      </c>
      <c r="C64" s="1168">
        <v>2995000</v>
      </c>
      <c r="D64" s="1128"/>
      <c r="E64" s="438"/>
      <c r="F64" s="438"/>
      <c r="G64" s="438">
        <v>1216000</v>
      </c>
      <c r="H64" s="438"/>
      <c r="I64" s="438"/>
      <c r="J64" s="438"/>
      <c r="K64" s="438"/>
      <c r="L64" s="438">
        <f t="shared" si="12"/>
        <v>1779000</v>
      </c>
      <c r="M64" s="445">
        <f t="shared" si="11"/>
        <v>2995000</v>
      </c>
      <c r="N64" s="441"/>
    </row>
    <row r="65" spans="1:14">
      <c r="A65" s="437" t="s">
        <v>42</v>
      </c>
      <c r="B65" s="458" t="s">
        <v>450</v>
      </c>
      <c r="C65" s="1168">
        <v>500000</v>
      </c>
      <c r="D65" s="1128"/>
      <c r="E65" s="438"/>
      <c r="F65" s="438"/>
      <c r="G65" s="438"/>
      <c r="H65" s="438"/>
      <c r="I65" s="438"/>
      <c r="J65" s="438"/>
      <c r="K65" s="438"/>
      <c r="L65" s="438">
        <f t="shared" si="12"/>
        <v>500000</v>
      </c>
      <c r="M65" s="445">
        <f t="shared" si="11"/>
        <v>500000</v>
      </c>
      <c r="N65" s="441"/>
    </row>
    <row r="66" spans="1:14">
      <c r="A66" s="437" t="s">
        <v>43</v>
      </c>
      <c r="B66" s="446" t="s">
        <v>451</v>
      </c>
      <c r="C66" s="1168">
        <v>1050000</v>
      </c>
      <c r="D66" s="1128"/>
      <c r="E66" s="438"/>
      <c r="F66" s="438"/>
      <c r="G66" s="438"/>
      <c r="H66" s="438"/>
      <c r="I66" s="438"/>
      <c r="J66" s="438"/>
      <c r="K66" s="438"/>
      <c r="L66" s="438">
        <f t="shared" si="12"/>
        <v>1050000</v>
      </c>
      <c r="M66" s="445">
        <f t="shared" si="11"/>
        <v>1050000</v>
      </c>
      <c r="N66" s="441"/>
    </row>
    <row r="67" spans="1:14">
      <c r="A67" s="432"/>
      <c r="B67" s="459" t="s">
        <v>426</v>
      </c>
      <c r="C67" s="844">
        <f t="shared" ref="C67:M67" si="13">SUM(C61:C66)</f>
        <v>10064000</v>
      </c>
      <c r="D67" s="433">
        <f t="shared" si="13"/>
        <v>10000</v>
      </c>
      <c r="E67" s="434">
        <f t="shared" si="13"/>
        <v>0</v>
      </c>
      <c r="F67" s="434">
        <f t="shared" si="13"/>
        <v>0</v>
      </c>
      <c r="G67" s="434">
        <f t="shared" si="13"/>
        <v>2386000</v>
      </c>
      <c r="H67" s="434">
        <f t="shared" si="13"/>
        <v>0</v>
      </c>
      <c r="I67" s="434">
        <f t="shared" si="13"/>
        <v>0</v>
      </c>
      <c r="J67" s="434">
        <f t="shared" si="13"/>
        <v>1475000</v>
      </c>
      <c r="K67" s="434">
        <f t="shared" si="13"/>
        <v>0</v>
      </c>
      <c r="L67" s="434">
        <f t="shared" si="13"/>
        <v>6193000</v>
      </c>
      <c r="M67" s="434">
        <f t="shared" si="13"/>
        <v>10064000</v>
      </c>
      <c r="N67" s="1196"/>
    </row>
    <row r="68" spans="1:14" ht="13.5" thickBot="1">
      <c r="A68" s="460" t="s">
        <v>452</v>
      </c>
      <c r="B68" s="845" t="s">
        <v>73</v>
      </c>
      <c r="C68" s="846">
        <f t="shared" ref="C68:M68" si="14">C52+C67</f>
        <v>648709939</v>
      </c>
      <c r="D68" s="1197">
        <f t="shared" si="14"/>
        <v>115963000</v>
      </c>
      <c r="E68" s="1198">
        <f t="shared" si="14"/>
        <v>182144000</v>
      </c>
      <c r="F68" s="1198">
        <f t="shared" si="14"/>
        <v>637063000</v>
      </c>
      <c r="G68" s="1198">
        <f t="shared" si="14"/>
        <v>36806000</v>
      </c>
      <c r="H68" s="1198">
        <f t="shared" si="14"/>
        <v>2626000</v>
      </c>
      <c r="I68" s="1198">
        <f t="shared" si="14"/>
        <v>6334000</v>
      </c>
      <c r="J68" s="1198">
        <f t="shared" si="14"/>
        <v>7573000</v>
      </c>
      <c r="K68" s="1198">
        <f>K52+K67</f>
        <v>502477000</v>
      </c>
      <c r="L68" s="1199">
        <f>L52+L67</f>
        <v>-410027000</v>
      </c>
      <c r="M68" s="1198">
        <f t="shared" si="14"/>
        <v>1244662000</v>
      </c>
      <c r="N68" s="1200"/>
    </row>
    <row r="69" spans="1:14" ht="16.5" thickTop="1" thickBot="1">
      <c r="A69" s="461"/>
      <c r="B69" s="462" t="s">
        <v>424</v>
      </c>
      <c r="C69" s="463">
        <f t="shared" ref="C69:M69" si="15">C9+C13+C21+C35+C52</f>
        <v>1057077939</v>
      </c>
      <c r="D69" s="464">
        <f t="shared" si="15"/>
        <v>273014000</v>
      </c>
      <c r="E69" s="465">
        <f t="shared" si="15"/>
        <v>182144000</v>
      </c>
      <c r="F69" s="465">
        <f t="shared" si="15"/>
        <v>637063000</v>
      </c>
      <c r="G69" s="465">
        <f t="shared" si="15"/>
        <v>89658000</v>
      </c>
      <c r="H69" s="465">
        <f t="shared" si="15"/>
        <v>2626000</v>
      </c>
      <c r="I69" s="465">
        <f t="shared" si="15"/>
        <v>6558000</v>
      </c>
      <c r="J69" s="465">
        <f t="shared" si="15"/>
        <v>6098000</v>
      </c>
      <c r="K69" s="465">
        <f t="shared" si="15"/>
        <v>506610000</v>
      </c>
      <c r="L69" s="465">
        <f t="shared" si="15"/>
        <v>-212442000</v>
      </c>
      <c r="M69" s="465">
        <f t="shared" si="15"/>
        <v>1655032000</v>
      </c>
      <c r="N69" s="466"/>
    </row>
    <row r="70" spans="1:14" ht="16.5" thickTop="1" thickBot="1">
      <c r="A70" s="467"/>
      <c r="B70" s="468" t="s">
        <v>426</v>
      </c>
      <c r="C70" s="463">
        <f t="shared" ref="C70:M70" si="16">C16+C29+C67</f>
        <v>80151000</v>
      </c>
      <c r="D70" s="464">
        <f t="shared" si="16"/>
        <v>20122000</v>
      </c>
      <c r="E70" s="465">
        <f t="shared" si="16"/>
        <v>0</v>
      </c>
      <c r="F70" s="465">
        <f t="shared" si="16"/>
        <v>0</v>
      </c>
      <c r="G70" s="465">
        <f t="shared" si="16"/>
        <v>9815000</v>
      </c>
      <c r="H70" s="465">
        <f t="shared" si="16"/>
        <v>0</v>
      </c>
      <c r="I70" s="465">
        <f t="shared" si="16"/>
        <v>0</v>
      </c>
      <c r="J70" s="465">
        <f t="shared" si="16"/>
        <v>1475000</v>
      </c>
      <c r="K70" s="465">
        <f t="shared" si="16"/>
        <v>0</v>
      </c>
      <c r="L70" s="465">
        <f t="shared" si="16"/>
        <v>48739000</v>
      </c>
      <c r="M70" s="465">
        <f t="shared" si="16"/>
        <v>80151000</v>
      </c>
      <c r="N70" s="466"/>
    </row>
    <row r="71" spans="1:14" ht="16.5" thickTop="1" thickBot="1">
      <c r="A71" s="467"/>
      <c r="B71" s="469" t="s">
        <v>453</v>
      </c>
      <c r="C71" s="463">
        <f>SUM(C69:C70)</f>
        <v>1137228939</v>
      </c>
      <c r="D71" s="464">
        <f>SUM(D69:D70)</f>
        <v>293136000</v>
      </c>
      <c r="E71" s="465">
        <f t="shared" ref="E71:K71" si="17">SUM(E69:E70)</f>
        <v>182144000</v>
      </c>
      <c r="F71" s="465">
        <f t="shared" si="17"/>
        <v>637063000</v>
      </c>
      <c r="G71" s="465">
        <f t="shared" si="17"/>
        <v>99473000</v>
      </c>
      <c r="H71" s="465">
        <f t="shared" si="17"/>
        <v>2626000</v>
      </c>
      <c r="I71" s="465">
        <f t="shared" si="17"/>
        <v>6558000</v>
      </c>
      <c r="J71" s="465">
        <f t="shared" si="17"/>
        <v>7573000</v>
      </c>
      <c r="K71" s="465">
        <f t="shared" si="17"/>
        <v>506610000</v>
      </c>
      <c r="L71" s="465">
        <f>SUM(L69:L70)</f>
        <v>-163703000</v>
      </c>
      <c r="M71" s="465">
        <f>SUM(M69:M70)</f>
        <v>1735183000</v>
      </c>
      <c r="N71" s="466"/>
    </row>
    <row r="72" spans="1:14">
      <c r="K72" s="347"/>
    </row>
    <row r="73" spans="1:14">
      <c r="C73" s="470"/>
      <c r="G73" s="347"/>
      <c r="H73" s="347"/>
      <c r="I73" s="347"/>
      <c r="J73" s="347"/>
      <c r="M73" s="347"/>
    </row>
    <row r="74" spans="1:14">
      <c r="G74" s="347"/>
      <c r="H74" s="347"/>
      <c r="I74" s="347"/>
      <c r="J74" s="347"/>
      <c r="K74" s="347"/>
    </row>
    <row r="75" spans="1:14">
      <c r="G75" s="470"/>
      <c r="L75" s="470"/>
    </row>
    <row r="76" spans="1:14">
      <c r="G76" s="347"/>
      <c r="K76" s="347"/>
    </row>
    <row r="77" spans="1:14">
      <c r="G77" s="347"/>
    </row>
    <row r="78" spans="1:14">
      <c r="G78" s="347"/>
      <c r="K78" s="347"/>
    </row>
  </sheetData>
  <mergeCells count="10">
    <mergeCell ref="A36:B36"/>
    <mergeCell ref="D57:M57"/>
    <mergeCell ref="A59:B59"/>
    <mergeCell ref="A1:N1"/>
    <mergeCell ref="D4:M4"/>
    <mergeCell ref="A6:B6"/>
    <mergeCell ref="A10:B10"/>
    <mergeCell ref="A18:B18"/>
    <mergeCell ref="A31:B31"/>
    <mergeCell ref="A2:N2"/>
  </mergeCells>
  <pageMargins left="0.31496062992125984" right="0.31496062992125984" top="0.55118110236220474" bottom="0.55118110236220474" header="0.11811023622047245" footer="0.11811023622047245"/>
  <pageSetup paperSize="8" scale="67" fitToHeight="0" orientation="landscape" r:id="rId1"/>
  <headerFooter>
    <oddHeader>&amp;R14. melléklet a ../2017.(..) önkormányzati rendelethez /&amp;P. oldal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2:G15"/>
  <sheetViews>
    <sheetView workbookViewId="0">
      <selection activeCell="F19" sqref="F19"/>
    </sheetView>
  </sheetViews>
  <sheetFormatPr defaultRowHeight="12.75"/>
  <cols>
    <col min="1" max="1" width="4.5703125" customWidth="1"/>
    <col min="2" max="2" width="56" customWidth="1"/>
    <col min="3" max="4" width="16.42578125" customWidth="1"/>
    <col min="5" max="5" width="14.140625" customWidth="1"/>
    <col min="6" max="6" width="20" customWidth="1"/>
    <col min="7" max="7" width="16.85546875" bestFit="1" customWidth="1"/>
  </cols>
  <sheetData>
    <row r="2" spans="1:7" ht="18.75">
      <c r="A2" s="1359" t="s">
        <v>1831</v>
      </c>
      <c r="B2" s="1359"/>
      <c r="C2" s="1359"/>
      <c r="D2" s="1359"/>
      <c r="E2" s="1359"/>
      <c r="F2" s="1359"/>
      <c r="G2" s="1359"/>
    </row>
    <row r="3" spans="1:7" ht="15.75">
      <c r="A3" s="471"/>
      <c r="B3" s="2"/>
      <c r="C3" s="2"/>
      <c r="D3" s="2"/>
      <c r="E3" s="2"/>
      <c r="F3" s="2"/>
      <c r="G3" s="2"/>
    </row>
    <row r="4" spans="1:7" ht="15.75">
      <c r="A4" s="471"/>
      <c r="B4" s="2"/>
      <c r="C4" s="2"/>
      <c r="D4" s="2"/>
      <c r="E4" s="2"/>
      <c r="F4" s="2"/>
      <c r="G4" s="2"/>
    </row>
    <row r="5" spans="1:7" ht="31.5">
      <c r="A5" s="472" t="s">
        <v>454</v>
      </c>
      <c r="B5" s="472" t="s">
        <v>455</v>
      </c>
      <c r="C5" s="472" t="s">
        <v>456</v>
      </c>
      <c r="D5" s="472" t="s">
        <v>457</v>
      </c>
      <c r="E5" s="472" t="s">
        <v>458</v>
      </c>
      <c r="F5" s="472" t="s">
        <v>459</v>
      </c>
      <c r="G5" s="472" t="s">
        <v>460</v>
      </c>
    </row>
    <row r="6" spans="1:7" ht="16.5" thickBot="1">
      <c r="A6" s="473" t="s">
        <v>76</v>
      </c>
      <c r="B6" s="474" t="s">
        <v>23</v>
      </c>
      <c r="C6" s="475"/>
      <c r="D6" s="475"/>
      <c r="E6" s="475"/>
      <c r="F6" s="475"/>
      <c r="G6" s="475"/>
    </row>
    <row r="7" spans="1:7" ht="19.5" thickBot="1">
      <c r="A7" s="1360" t="s">
        <v>73</v>
      </c>
      <c r="B7" s="1361"/>
      <c r="C7" s="477">
        <v>0</v>
      </c>
      <c r="D7" s="477">
        <v>0</v>
      </c>
      <c r="E7" s="477">
        <v>0</v>
      </c>
      <c r="F7" s="477">
        <v>0</v>
      </c>
      <c r="G7" s="477">
        <v>0</v>
      </c>
    </row>
    <row r="15" spans="1:7" ht="15.75">
      <c r="B15" s="476"/>
    </row>
  </sheetData>
  <mergeCells count="2">
    <mergeCell ref="A2:G2"/>
    <mergeCell ref="A7:B7"/>
  </mergeCells>
  <pageMargins left="0.70866141732283472" right="0.70866141732283472" top="0.74803149606299213" bottom="0.74803149606299213" header="0.11811023622047245" footer="0.31496062992125984"/>
  <pageSetup paperSize="9" scale="90" orientation="landscape" r:id="rId1"/>
  <headerFooter>
    <oddHeader>&amp;R15. melléklet a ../2017.(..) önkormányzati rendelethez /&amp;P. oldal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E32"/>
  <sheetViews>
    <sheetView workbookViewId="0">
      <selection activeCell="F8" sqref="F8"/>
    </sheetView>
  </sheetViews>
  <sheetFormatPr defaultRowHeight="15.75"/>
  <cols>
    <col min="1" max="1" width="11.28515625" style="2" customWidth="1"/>
    <col min="2" max="2" width="4.28515625" style="2" customWidth="1"/>
    <col min="3" max="3" width="38" style="2" customWidth="1"/>
    <col min="4" max="4" width="7.42578125" style="2" customWidth="1"/>
    <col min="5" max="5" width="19.140625" style="2" customWidth="1"/>
  </cols>
  <sheetData>
    <row r="1" spans="1:5">
      <c r="E1" s="478"/>
    </row>
    <row r="3" spans="1:5" ht="18.75">
      <c r="A3" s="1245" t="s">
        <v>87</v>
      </c>
      <c r="B3" s="1245"/>
      <c r="C3" s="1245"/>
      <c r="D3" s="1245"/>
      <c r="E3" s="1245"/>
    </row>
    <row r="5" spans="1:5" ht="18.75">
      <c r="A5" s="1302" t="s">
        <v>1832</v>
      </c>
      <c r="B5" s="1302"/>
      <c r="C5" s="1302"/>
      <c r="D5" s="1302"/>
      <c r="E5" s="1302"/>
    </row>
    <row r="9" spans="1:5">
      <c r="A9" s="479" t="s">
        <v>461</v>
      </c>
      <c r="B9" s="42"/>
      <c r="C9" s="42"/>
      <c r="D9" s="42"/>
      <c r="E9" s="42"/>
    </row>
    <row r="10" spans="1:5">
      <c r="A10" s="1"/>
      <c r="B10" s="42"/>
      <c r="C10" s="42"/>
      <c r="D10" s="42"/>
      <c r="E10" s="42"/>
    </row>
    <row r="11" spans="1:5">
      <c r="A11" s="1" t="s">
        <v>462</v>
      </c>
      <c r="B11" s="42"/>
      <c r="C11" s="42"/>
      <c r="D11" s="42"/>
      <c r="E11" s="42"/>
    </row>
    <row r="12" spans="1:5">
      <c r="A12" s="42"/>
      <c r="B12" s="1364" t="s">
        <v>463</v>
      </c>
      <c r="C12" s="1364"/>
      <c r="D12" s="42"/>
      <c r="E12" s="42"/>
    </row>
    <row r="13" spans="1:5">
      <c r="A13" s="42"/>
      <c r="B13" s="42"/>
      <c r="C13" s="480" t="s">
        <v>464</v>
      </c>
      <c r="D13" s="481"/>
      <c r="E13" s="482">
        <v>934284</v>
      </c>
    </row>
    <row r="14" spans="1:5">
      <c r="A14" s="42"/>
      <c r="B14" s="42"/>
      <c r="C14" s="480" t="s">
        <v>465</v>
      </c>
      <c r="D14" s="481"/>
      <c r="E14" s="483">
        <v>70125</v>
      </c>
    </row>
    <row r="15" spans="1:5">
      <c r="A15" s="42"/>
      <c r="B15" s="42"/>
      <c r="C15" s="480" t="s">
        <v>466</v>
      </c>
      <c r="D15" s="481"/>
      <c r="E15" s="484">
        <v>7452</v>
      </c>
    </row>
    <row r="16" spans="1:5">
      <c r="A16" s="42"/>
      <c r="B16" s="42"/>
      <c r="C16" s="485"/>
      <c r="D16" s="486"/>
      <c r="E16" s="482">
        <f>SUM(E13:E15)</f>
        <v>1011861</v>
      </c>
    </row>
    <row r="17" spans="1:5">
      <c r="B17" s="42"/>
      <c r="C17" s="42"/>
      <c r="D17" s="486"/>
      <c r="E17" s="42"/>
    </row>
    <row r="18" spans="1:5">
      <c r="A18" s="1" t="s">
        <v>467</v>
      </c>
      <c r="B18" s="42"/>
      <c r="C18" s="42"/>
      <c r="D18" s="486"/>
      <c r="E18" s="42"/>
    </row>
    <row r="19" spans="1:5">
      <c r="A19" s="42"/>
      <c r="B19" s="1365" t="s">
        <v>1896</v>
      </c>
      <c r="C19" s="1365"/>
      <c r="D19" s="481"/>
      <c r="E19" s="482">
        <v>161390</v>
      </c>
    </row>
    <row r="20" spans="1:5">
      <c r="A20" s="42"/>
      <c r="B20" s="1364" t="s">
        <v>468</v>
      </c>
      <c r="C20" s="1364"/>
      <c r="D20" s="481"/>
      <c r="E20" s="482">
        <v>16560</v>
      </c>
    </row>
    <row r="21" spans="1:5">
      <c r="A21" s="42"/>
      <c r="B21" s="1363" t="s">
        <v>469</v>
      </c>
      <c r="C21" s="1363"/>
      <c r="D21" s="481"/>
      <c r="E21" s="484">
        <v>704678</v>
      </c>
    </row>
    <row r="22" spans="1:5">
      <c r="A22" s="42"/>
      <c r="D22" s="481"/>
      <c r="E22" s="482">
        <f>SUM(E19:E21)</f>
        <v>882628</v>
      </c>
    </row>
    <row r="23" spans="1:5">
      <c r="E23" s="482"/>
    </row>
    <row r="24" spans="1:5">
      <c r="A24" s="5" t="s">
        <v>470</v>
      </c>
      <c r="B24" s="5"/>
      <c r="C24" s="5"/>
      <c r="D24" s="5"/>
      <c r="E24" s="487">
        <f>SUM(E16,E22)</f>
        <v>1894489</v>
      </c>
    </row>
    <row r="25" spans="1:5">
      <c r="E25" s="482"/>
    </row>
    <row r="26" spans="1:5">
      <c r="E26" s="482"/>
    </row>
    <row r="27" spans="1:5">
      <c r="A27" s="479" t="s">
        <v>471</v>
      </c>
      <c r="B27" s="42"/>
      <c r="C27" s="42"/>
      <c r="D27" s="42"/>
      <c r="E27" s="482"/>
    </row>
    <row r="28" spans="1:5" ht="19.5" customHeight="1">
      <c r="A28" s="42"/>
      <c r="B28" s="2" t="s">
        <v>472</v>
      </c>
      <c r="E28" s="50">
        <v>240000</v>
      </c>
    </row>
    <row r="29" spans="1:5" ht="33" customHeight="1">
      <c r="B29" s="1362" t="s">
        <v>1836</v>
      </c>
      <c r="C29" s="1362"/>
      <c r="D29" s="946"/>
      <c r="E29" s="50">
        <v>240000</v>
      </c>
    </row>
    <row r="30" spans="1:5" ht="16.5" thickBot="1"/>
    <row r="31" spans="1:5" ht="17.25" thickTop="1" thickBot="1">
      <c r="A31" s="488"/>
      <c r="B31" s="488"/>
      <c r="C31" s="489" t="s">
        <v>473</v>
      </c>
      <c r="D31" s="489"/>
      <c r="E31" s="490">
        <f>SUM(E24,E28,E29)</f>
        <v>2374489</v>
      </c>
    </row>
    <row r="32" spans="1:5" ht="16.5" thickTop="1"/>
  </sheetData>
  <mergeCells count="7">
    <mergeCell ref="B29:C29"/>
    <mergeCell ref="B21:C21"/>
    <mergeCell ref="A3:E3"/>
    <mergeCell ref="A5:E5"/>
    <mergeCell ref="B12:C12"/>
    <mergeCell ref="B19:C19"/>
    <mergeCell ref="B20:C20"/>
  </mergeCells>
  <pageMargins left="0.70866141732283472" right="0.70866141732283472" top="0.74803149606299213" bottom="0.74803149606299213" header="0.11811023622047245" footer="0.11811023622047245"/>
  <pageSetup paperSize="9" orientation="portrait" r:id="rId1"/>
  <headerFooter>
    <oddHeader>&amp;R16. melléklet a ../2017.(..) önkormányzati rendelethez /&amp;P. oldal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2:I28"/>
  <sheetViews>
    <sheetView topLeftCell="C1" zoomScaleNormal="100" workbookViewId="0">
      <selection activeCell="F12" sqref="F12"/>
    </sheetView>
  </sheetViews>
  <sheetFormatPr defaultRowHeight="15.75"/>
  <cols>
    <col min="1" max="1" width="5.140625" style="499" customWidth="1"/>
    <col min="2" max="2" width="5.42578125" style="55" customWidth="1"/>
    <col min="3" max="3" width="67.42578125" style="39" customWidth="1"/>
    <col min="4" max="4" width="18.140625" style="754" customWidth="1"/>
    <col min="5" max="5" width="16.28515625" style="754" customWidth="1"/>
    <col min="6" max="6" width="19.140625" style="754" customWidth="1"/>
    <col min="7" max="7" width="15.85546875" style="754" customWidth="1"/>
    <col min="8" max="8" width="18.140625" style="754" customWidth="1"/>
    <col min="9" max="9" width="18.28515625" style="754" customWidth="1"/>
  </cols>
  <sheetData>
    <row r="2" spans="1:9">
      <c r="G2" s="755"/>
      <c r="H2" s="755"/>
    </row>
    <row r="3" spans="1:9" ht="20.25">
      <c r="A3" s="1366" t="s">
        <v>1686</v>
      </c>
      <c r="B3" s="1366"/>
      <c r="C3" s="1366"/>
      <c r="D3" s="1366"/>
      <c r="E3" s="1366"/>
      <c r="F3" s="1366"/>
      <c r="G3" s="1366"/>
      <c r="H3" s="1366"/>
      <c r="I3" s="1366"/>
    </row>
    <row r="6" spans="1:9" ht="16.5" thickBot="1">
      <c r="D6" s="756"/>
      <c r="I6" s="757" t="s">
        <v>130</v>
      </c>
    </row>
    <row r="7" spans="1:9" ht="48.75" thickTop="1" thickBot="1">
      <c r="A7" s="758"/>
      <c r="B7" s="759"/>
      <c r="C7" s="759" t="s">
        <v>1522</v>
      </c>
      <c r="D7" s="751" t="s">
        <v>149</v>
      </c>
      <c r="E7" s="751" t="s">
        <v>22</v>
      </c>
      <c r="F7" s="751" t="s">
        <v>474</v>
      </c>
      <c r="G7" s="751" t="s">
        <v>0</v>
      </c>
      <c r="H7" s="752" t="s">
        <v>132</v>
      </c>
      <c r="I7" s="753" t="s">
        <v>133</v>
      </c>
    </row>
    <row r="8" spans="1:9" ht="16.5" thickTop="1">
      <c r="A8" s="691"/>
      <c r="B8" s="760"/>
      <c r="C8" s="760"/>
      <c r="D8" s="761"/>
      <c r="E8" s="761"/>
      <c r="F8" s="761"/>
      <c r="G8" s="761"/>
      <c r="H8" s="761"/>
      <c r="I8" s="762">
        <f>SUM(D8:H8)</f>
        <v>0</v>
      </c>
    </row>
    <row r="9" spans="1:9" s="42" customFormat="1" ht="20.100000000000001" customHeight="1">
      <c r="A9" s="763" t="s">
        <v>475</v>
      </c>
      <c r="B9" s="763" t="s">
        <v>475</v>
      </c>
      <c r="C9" s="491" t="s">
        <v>480</v>
      </c>
      <c r="D9" s="227">
        <v>39798000</v>
      </c>
      <c r="E9" s="227">
        <v>22000</v>
      </c>
      <c r="F9" s="227">
        <v>23219000</v>
      </c>
      <c r="G9" s="227">
        <v>3294000</v>
      </c>
      <c r="H9" s="227">
        <v>1162240000</v>
      </c>
      <c r="I9" s="764">
        <f t="shared" ref="I9:I27" si="0">SUM(D9:H9)</f>
        <v>1228573000</v>
      </c>
    </row>
    <row r="10" spans="1:9" s="42" customFormat="1" ht="20.100000000000001" customHeight="1">
      <c r="A10" s="763" t="s">
        <v>476</v>
      </c>
      <c r="B10" s="763" t="s">
        <v>476</v>
      </c>
      <c r="C10" s="491" t="s">
        <v>481</v>
      </c>
      <c r="D10" s="227">
        <v>110608000</v>
      </c>
      <c r="E10" s="227">
        <v>166258000</v>
      </c>
      <c r="F10" s="227">
        <v>100841000</v>
      </c>
      <c r="G10" s="227">
        <v>110812000</v>
      </c>
      <c r="H10" s="227">
        <v>643761000</v>
      </c>
      <c r="I10" s="764">
        <f t="shared" si="0"/>
        <v>1132280000</v>
      </c>
    </row>
    <row r="11" spans="1:9" s="497" customFormat="1" ht="20.100000000000001" customHeight="1">
      <c r="A11" s="765" t="s">
        <v>477</v>
      </c>
      <c r="B11" s="766" t="s">
        <v>76</v>
      </c>
      <c r="C11" s="492" t="s">
        <v>495</v>
      </c>
      <c r="D11" s="767">
        <f>D9-D10</f>
        <v>-70810000</v>
      </c>
      <c r="E11" s="767">
        <f>E9-E10</f>
        <v>-166236000</v>
      </c>
      <c r="F11" s="767">
        <f>F9-F10</f>
        <v>-77622000</v>
      </c>
      <c r="G11" s="767">
        <f>G9-G10</f>
        <v>-107518000</v>
      </c>
      <c r="H11" s="767">
        <f>H9-H10</f>
        <v>518479000</v>
      </c>
      <c r="I11" s="768">
        <f t="shared" si="0"/>
        <v>96293000</v>
      </c>
    </row>
    <row r="12" spans="1:9" s="42" customFormat="1" ht="20.100000000000001" customHeight="1">
      <c r="A12" s="763" t="s">
        <v>482</v>
      </c>
      <c r="B12" s="763" t="s">
        <v>477</v>
      </c>
      <c r="C12" s="491" t="s">
        <v>488</v>
      </c>
      <c r="D12" s="227">
        <v>71100000</v>
      </c>
      <c r="E12" s="227">
        <v>166544000</v>
      </c>
      <c r="F12" s="227">
        <v>78180000</v>
      </c>
      <c r="G12" s="227">
        <v>108365000</v>
      </c>
      <c r="H12" s="227">
        <v>6262476000</v>
      </c>
      <c r="I12" s="764">
        <f t="shared" si="0"/>
        <v>6686665000</v>
      </c>
    </row>
    <row r="13" spans="1:9" s="42" customFormat="1" ht="20.100000000000001" customHeight="1">
      <c r="A13" s="763" t="s">
        <v>483</v>
      </c>
      <c r="B13" s="763" t="s">
        <v>482</v>
      </c>
      <c r="C13" s="491" t="s">
        <v>489</v>
      </c>
      <c r="D13" s="227"/>
      <c r="E13" s="227"/>
      <c r="F13" s="227"/>
      <c r="G13" s="227"/>
      <c r="H13" s="227">
        <v>6185004000</v>
      </c>
      <c r="I13" s="764">
        <f t="shared" si="0"/>
        <v>6185004000</v>
      </c>
    </row>
    <row r="14" spans="1:9" s="497" customFormat="1" ht="20.100000000000001" customHeight="1">
      <c r="A14" s="765" t="s">
        <v>484</v>
      </c>
      <c r="B14" s="765" t="s">
        <v>77</v>
      </c>
      <c r="C14" s="492" t="s">
        <v>496</v>
      </c>
      <c r="D14" s="767">
        <f>D12-D13</f>
        <v>71100000</v>
      </c>
      <c r="E14" s="767">
        <f>E12-E13</f>
        <v>166544000</v>
      </c>
      <c r="F14" s="767">
        <f>F12-F13</f>
        <v>78180000</v>
      </c>
      <c r="G14" s="767">
        <f>G12-G13</f>
        <v>108365000</v>
      </c>
      <c r="H14" s="767">
        <f>H12-H13</f>
        <v>77472000</v>
      </c>
      <c r="I14" s="768">
        <f t="shared" si="0"/>
        <v>501661000</v>
      </c>
    </row>
    <row r="15" spans="1:9" s="497" customFormat="1" ht="20.100000000000001" customHeight="1">
      <c r="A15" s="765" t="s">
        <v>485</v>
      </c>
      <c r="B15" s="766" t="s">
        <v>490</v>
      </c>
      <c r="C15" s="492" t="s">
        <v>491</v>
      </c>
      <c r="D15" s="767">
        <f>D11+D14</f>
        <v>290000</v>
      </c>
      <c r="E15" s="767">
        <f>E11+E14</f>
        <v>308000</v>
      </c>
      <c r="F15" s="767">
        <f>F11+F14</f>
        <v>558000</v>
      </c>
      <c r="G15" s="767">
        <f>G11+G14</f>
        <v>847000</v>
      </c>
      <c r="H15" s="767">
        <f>H11+H14</f>
        <v>595951000</v>
      </c>
      <c r="I15" s="768">
        <f t="shared" si="0"/>
        <v>597954000</v>
      </c>
    </row>
    <row r="16" spans="1:9" s="42" customFormat="1" ht="20.100000000000001" customHeight="1">
      <c r="A16" s="763" t="s">
        <v>486</v>
      </c>
      <c r="B16" s="763" t="s">
        <v>483</v>
      </c>
      <c r="C16" s="493" t="s">
        <v>492</v>
      </c>
      <c r="D16" s="227"/>
      <c r="E16" s="227"/>
      <c r="F16" s="227"/>
      <c r="G16" s="227"/>
      <c r="H16" s="227"/>
      <c r="I16" s="764">
        <f t="shared" si="0"/>
        <v>0</v>
      </c>
    </row>
    <row r="17" spans="1:9" s="42" customFormat="1" ht="20.100000000000001" customHeight="1">
      <c r="A17" s="763" t="s">
        <v>487</v>
      </c>
      <c r="B17" s="763" t="s">
        <v>484</v>
      </c>
      <c r="C17" s="493" t="s">
        <v>493</v>
      </c>
      <c r="D17" s="227"/>
      <c r="E17" s="227"/>
      <c r="F17" s="227"/>
      <c r="G17" s="227"/>
      <c r="H17" s="227">
        <v>0</v>
      </c>
      <c r="I17" s="764">
        <f t="shared" si="0"/>
        <v>0</v>
      </c>
    </row>
    <row r="18" spans="1:9" s="497" customFormat="1" ht="20.100000000000001" customHeight="1">
      <c r="A18" s="765" t="s">
        <v>47</v>
      </c>
      <c r="B18" s="765" t="s">
        <v>78</v>
      </c>
      <c r="C18" s="494" t="s">
        <v>494</v>
      </c>
      <c r="D18" s="767">
        <f>D16-D17</f>
        <v>0</v>
      </c>
      <c r="E18" s="767">
        <f>E16-E17</f>
        <v>0</v>
      </c>
      <c r="F18" s="767">
        <f>F16-F17</f>
        <v>0</v>
      </c>
      <c r="G18" s="767">
        <f>G16-G17</f>
        <v>0</v>
      </c>
      <c r="H18" s="767">
        <f>H16-H17</f>
        <v>0</v>
      </c>
      <c r="I18" s="768">
        <f t="shared" si="0"/>
        <v>0</v>
      </c>
    </row>
    <row r="19" spans="1:9" s="42" customFormat="1" ht="20.100000000000001" customHeight="1">
      <c r="A19" s="763" t="s">
        <v>48</v>
      </c>
      <c r="B19" s="763" t="s">
        <v>485</v>
      </c>
      <c r="C19" s="493" t="s">
        <v>497</v>
      </c>
      <c r="D19" s="227"/>
      <c r="E19" s="227"/>
      <c r="F19" s="227">
        <v>0</v>
      </c>
      <c r="G19" s="227"/>
      <c r="H19" s="227">
        <v>0</v>
      </c>
      <c r="I19" s="764">
        <f t="shared" si="0"/>
        <v>0</v>
      </c>
    </row>
    <row r="20" spans="1:9" s="42" customFormat="1" ht="20.100000000000001" customHeight="1">
      <c r="A20" s="763" t="s">
        <v>49</v>
      </c>
      <c r="B20" s="763" t="s">
        <v>486</v>
      </c>
      <c r="C20" s="493" t="s">
        <v>498</v>
      </c>
      <c r="D20" s="227"/>
      <c r="E20" s="227"/>
      <c r="F20" s="227"/>
      <c r="G20" s="227"/>
      <c r="H20" s="227"/>
      <c r="I20" s="764">
        <f t="shared" si="0"/>
        <v>0</v>
      </c>
    </row>
    <row r="21" spans="1:9" s="497" customFormat="1" ht="20.100000000000001" customHeight="1">
      <c r="A21" s="765" t="s">
        <v>50</v>
      </c>
      <c r="B21" s="765" t="s">
        <v>79</v>
      </c>
      <c r="C21" s="494" t="s">
        <v>499</v>
      </c>
      <c r="D21" s="767">
        <f>D19-D20</f>
        <v>0</v>
      </c>
      <c r="E21" s="767">
        <f>E19-E20</f>
        <v>0</v>
      </c>
      <c r="F21" s="767">
        <f>F19-F20</f>
        <v>0</v>
      </c>
      <c r="G21" s="767">
        <f>G19-G20</f>
        <v>0</v>
      </c>
      <c r="H21" s="767">
        <f>H19-H20</f>
        <v>0</v>
      </c>
      <c r="I21" s="768">
        <f t="shared" si="0"/>
        <v>0</v>
      </c>
    </row>
    <row r="22" spans="1:9" s="497" customFormat="1" ht="20.100000000000001" customHeight="1">
      <c r="A22" s="765" t="s">
        <v>51</v>
      </c>
      <c r="B22" s="769" t="s">
        <v>500</v>
      </c>
      <c r="C22" s="770" t="s">
        <v>501</v>
      </c>
      <c r="D22" s="767">
        <f>D18+D21</f>
        <v>0</v>
      </c>
      <c r="E22" s="767">
        <f>E18+E21</f>
        <v>0</v>
      </c>
      <c r="F22" s="767">
        <f>F18+F21</f>
        <v>0</v>
      </c>
      <c r="G22" s="767">
        <f>G18+G21</f>
        <v>0</v>
      </c>
      <c r="H22" s="767">
        <f>H18+H21</f>
        <v>0</v>
      </c>
      <c r="I22" s="768">
        <f t="shared" si="0"/>
        <v>0</v>
      </c>
    </row>
    <row r="23" spans="1:9" s="497" customFormat="1" ht="20.100000000000001" customHeight="1">
      <c r="A23" s="765" t="s">
        <v>62</v>
      </c>
      <c r="B23" s="765" t="s">
        <v>502</v>
      </c>
      <c r="C23" s="495" t="s">
        <v>503</v>
      </c>
      <c r="D23" s="767">
        <f>D15+D22</f>
        <v>290000</v>
      </c>
      <c r="E23" s="767">
        <f>E15+E22</f>
        <v>308000</v>
      </c>
      <c r="F23" s="767">
        <f>F15+F22</f>
        <v>558000</v>
      </c>
      <c r="G23" s="767">
        <f>G15+G22</f>
        <v>847000</v>
      </c>
      <c r="H23" s="767">
        <f>H15+H22</f>
        <v>595951000</v>
      </c>
      <c r="I23" s="768">
        <f t="shared" si="0"/>
        <v>597954000</v>
      </c>
    </row>
    <row r="24" spans="1:9" s="497" customFormat="1" ht="20.100000000000001" customHeight="1">
      <c r="A24" s="765" t="s">
        <v>63</v>
      </c>
      <c r="B24" s="765" t="s">
        <v>504</v>
      </c>
      <c r="C24" s="496" t="s">
        <v>505</v>
      </c>
      <c r="D24" s="767">
        <v>212000</v>
      </c>
      <c r="E24" s="767">
        <v>14000</v>
      </c>
      <c r="F24" s="767">
        <v>397000</v>
      </c>
      <c r="G24" s="767">
        <v>34000</v>
      </c>
      <c r="H24" s="767">
        <v>479850000</v>
      </c>
      <c r="I24" s="768">
        <f>SUM(D24:H24)</f>
        <v>480507000</v>
      </c>
    </row>
    <row r="25" spans="1:9" s="497" customFormat="1" ht="20.100000000000001" customHeight="1">
      <c r="A25" s="473" t="s">
        <v>478</v>
      </c>
      <c r="B25" s="473" t="s">
        <v>506</v>
      </c>
      <c r="C25" s="495" t="s">
        <v>512</v>
      </c>
      <c r="D25" s="767">
        <f>D15-D24</f>
        <v>78000</v>
      </c>
      <c r="E25" s="767">
        <f>E15-E24</f>
        <v>294000</v>
      </c>
      <c r="F25" s="767">
        <f>F15-F24</f>
        <v>161000</v>
      </c>
      <c r="G25" s="767">
        <f>G15-G24</f>
        <v>813000</v>
      </c>
      <c r="H25" s="767">
        <f>H15-H24</f>
        <v>116101000</v>
      </c>
      <c r="I25" s="768">
        <f>SUM(D25:H25)</f>
        <v>117447000</v>
      </c>
    </row>
    <row r="26" spans="1:9" s="497" customFormat="1" ht="20.100000000000001" customHeight="1">
      <c r="A26" s="765" t="s">
        <v>479</v>
      </c>
      <c r="B26" s="766" t="s">
        <v>507</v>
      </c>
      <c r="C26" s="770" t="s">
        <v>508</v>
      </c>
      <c r="D26" s="767">
        <f>D22*0.1</f>
        <v>0</v>
      </c>
      <c r="E26" s="767">
        <f>E22*0.1</f>
        <v>0</v>
      </c>
      <c r="F26" s="767">
        <f>F22*0.1</f>
        <v>0</v>
      </c>
      <c r="G26" s="767">
        <f>G22*0.1</f>
        <v>0</v>
      </c>
      <c r="H26" s="767">
        <f>H22*0.1</f>
        <v>0</v>
      </c>
      <c r="I26" s="768">
        <f t="shared" si="0"/>
        <v>0</v>
      </c>
    </row>
    <row r="27" spans="1:9" s="497" customFormat="1" ht="20.100000000000001" customHeight="1" thickBot="1">
      <c r="A27" s="771" t="s">
        <v>511</v>
      </c>
      <c r="B27" s="771" t="s">
        <v>509</v>
      </c>
      <c r="C27" s="772" t="s">
        <v>510</v>
      </c>
      <c r="D27" s="773">
        <f>D22-D26</f>
        <v>0</v>
      </c>
      <c r="E27" s="773">
        <f>E22-E26</f>
        <v>0</v>
      </c>
      <c r="F27" s="773">
        <f>F22-F26</f>
        <v>0</v>
      </c>
      <c r="G27" s="773">
        <f>G22-G26</f>
        <v>0</v>
      </c>
      <c r="H27" s="773">
        <f>H22-H26</f>
        <v>0</v>
      </c>
      <c r="I27" s="774">
        <f t="shared" si="0"/>
        <v>0</v>
      </c>
    </row>
    <row r="28" spans="1:9" ht="16.5" thickTop="1"/>
  </sheetData>
  <mergeCells count="1">
    <mergeCell ref="A3:I3"/>
  </mergeCells>
  <pageMargins left="0.51181102362204722" right="0.51181102362204722" top="0.55118110236220474" bottom="0.55118110236220474" header="0.11811023622047245" footer="0.11811023622047245"/>
  <pageSetup paperSize="9" scale="75" orientation="landscape" r:id="rId1"/>
  <headerFooter>
    <oddHeader>&amp;R17. melléklet a ../2017.(..) önkormányzati rendelethez /&amp;P. oldal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3"/>
  <sheetViews>
    <sheetView topLeftCell="B1" zoomScaleNormal="100" workbookViewId="0">
      <selection activeCell="N5" sqref="N5"/>
    </sheetView>
  </sheetViews>
  <sheetFormatPr defaultRowHeight="15"/>
  <cols>
    <col min="1" max="1" width="3.5703125" style="519" customWidth="1"/>
    <col min="2" max="2" width="3.28515625" style="529" customWidth="1"/>
    <col min="3" max="3" width="4.42578125" style="529" customWidth="1"/>
    <col min="4" max="4" width="3.85546875" style="529" customWidth="1"/>
    <col min="5" max="5" width="62.5703125" style="529" customWidth="1"/>
    <col min="6" max="6" width="10.42578125" style="527" customWidth="1"/>
    <col min="7" max="7" width="10.7109375" style="529" customWidth="1"/>
    <col min="8" max="8" width="4" style="501" customWidth="1"/>
    <col min="9" max="10" width="3.7109375" style="501" customWidth="1"/>
    <col min="11" max="11" width="48.42578125" style="501" customWidth="1"/>
    <col min="12" max="12" width="11" style="501" customWidth="1"/>
    <col min="13" max="13" width="12" style="501" customWidth="1"/>
  </cols>
  <sheetData>
    <row r="1" spans="1:13" ht="18.75">
      <c r="B1" s="1381" t="s">
        <v>513</v>
      </c>
      <c r="C1" s="1381"/>
      <c r="D1" s="1381"/>
      <c r="E1" s="1381"/>
      <c r="F1" s="1381"/>
      <c r="G1" s="1381"/>
      <c r="H1" s="1381"/>
      <c r="I1" s="1381"/>
      <c r="J1" s="1381"/>
      <c r="K1" s="1381"/>
      <c r="L1" s="1381"/>
      <c r="M1" s="1381"/>
    </row>
    <row r="2" spans="1:13" ht="18.75">
      <c r="B2" s="1381" t="s">
        <v>21</v>
      </c>
      <c r="C2" s="1381"/>
      <c r="D2" s="1381"/>
      <c r="E2" s="1381"/>
      <c r="F2" s="1381"/>
      <c r="G2" s="1381"/>
      <c r="H2" s="1381"/>
      <c r="I2" s="1381"/>
      <c r="J2" s="1381"/>
      <c r="K2" s="1381"/>
      <c r="L2" s="1381"/>
      <c r="M2" s="1381"/>
    </row>
    <row r="3" spans="1:13" ht="18.75">
      <c r="B3" s="1382" t="s">
        <v>132</v>
      </c>
      <c r="C3" s="1382"/>
      <c r="D3" s="1382"/>
      <c r="E3" s="1382"/>
      <c r="F3" s="1382"/>
      <c r="G3" s="1382"/>
      <c r="H3" s="1382"/>
      <c r="I3" s="1382"/>
      <c r="J3" s="1382"/>
      <c r="K3" s="1382"/>
      <c r="L3" s="1382"/>
      <c r="M3" s="1382"/>
    </row>
    <row r="4" spans="1:13" ht="16.5" thickBot="1">
      <c r="B4" s="20"/>
      <c r="C4" s="20"/>
      <c r="D4" s="20"/>
      <c r="E4" s="20"/>
      <c r="F4" s="32"/>
      <c r="G4" s="20"/>
      <c r="H4" s="500"/>
      <c r="I4" s="500"/>
      <c r="M4" s="170" t="s">
        <v>130</v>
      </c>
    </row>
    <row r="5" spans="1:13" thickBot="1">
      <c r="A5" s="1370" t="s">
        <v>514</v>
      </c>
      <c r="B5" s="1371"/>
      <c r="C5" s="1371"/>
      <c r="D5" s="1371"/>
      <c r="E5" s="1371"/>
      <c r="F5" s="974" t="s">
        <v>1845</v>
      </c>
      <c r="G5" s="955" t="s">
        <v>21</v>
      </c>
      <c r="H5" s="1383" t="s">
        <v>515</v>
      </c>
      <c r="I5" s="1384"/>
      <c r="J5" s="1384"/>
      <c r="K5" s="1384"/>
      <c r="L5" s="991" t="s">
        <v>1845</v>
      </c>
      <c r="M5" s="989" t="s">
        <v>1844</v>
      </c>
    </row>
    <row r="6" spans="1:13">
      <c r="A6" s="775" t="s">
        <v>539</v>
      </c>
      <c r="B6" s="776" t="s">
        <v>540</v>
      </c>
      <c r="C6" s="776"/>
      <c r="D6" s="777"/>
      <c r="E6" s="776"/>
      <c r="F6" s="964"/>
      <c r="G6" s="956"/>
      <c r="H6" s="778" t="s">
        <v>560</v>
      </c>
      <c r="I6" s="779" t="s">
        <v>559</v>
      </c>
      <c r="J6" s="780"/>
      <c r="K6" s="780"/>
      <c r="L6" s="990"/>
      <c r="M6" s="976"/>
    </row>
    <row r="7" spans="1:13">
      <c r="A7" s="521"/>
      <c r="B7" s="522" t="s">
        <v>76</v>
      </c>
      <c r="C7" s="1372" t="s">
        <v>516</v>
      </c>
      <c r="D7" s="1372"/>
      <c r="E7" s="1373"/>
      <c r="F7" s="965"/>
      <c r="G7" s="957"/>
      <c r="H7" s="535"/>
      <c r="I7" s="505" t="s">
        <v>76</v>
      </c>
      <c r="J7" s="1388" t="s">
        <v>565</v>
      </c>
      <c r="K7" s="1388"/>
      <c r="L7" s="983">
        <v>5461031</v>
      </c>
      <c r="M7" s="977">
        <v>5461031</v>
      </c>
    </row>
    <row r="8" spans="1:13">
      <c r="A8" s="507"/>
      <c r="B8" s="522"/>
      <c r="C8" s="823"/>
      <c r="D8" s="823"/>
      <c r="E8" s="823"/>
      <c r="F8" s="965"/>
      <c r="G8" s="957"/>
      <c r="H8" s="536"/>
      <c r="I8" s="505" t="s">
        <v>77</v>
      </c>
      <c r="J8" s="1387" t="s">
        <v>1631</v>
      </c>
      <c r="K8" s="1388"/>
      <c r="L8" s="983">
        <v>676969</v>
      </c>
      <c r="M8" s="977">
        <v>1399542</v>
      </c>
    </row>
    <row r="9" spans="1:13">
      <c r="A9" s="507"/>
      <c r="B9" s="522"/>
      <c r="C9" s="524" t="s">
        <v>541</v>
      </c>
      <c r="D9" s="525" t="s">
        <v>548</v>
      </c>
      <c r="E9" s="517" t="s">
        <v>581</v>
      </c>
      <c r="F9" s="966">
        <v>1274</v>
      </c>
      <c r="G9" s="958">
        <v>2330</v>
      </c>
      <c r="H9" s="536"/>
      <c r="I9" s="505" t="s">
        <v>78</v>
      </c>
      <c r="J9" s="1385" t="s">
        <v>566</v>
      </c>
      <c r="K9" s="1386"/>
      <c r="L9" s="983">
        <v>250197</v>
      </c>
      <c r="M9" s="977">
        <v>250198</v>
      </c>
    </row>
    <row r="10" spans="1:13">
      <c r="A10" s="507"/>
      <c r="B10" s="522"/>
      <c r="C10" s="524" t="s">
        <v>542</v>
      </c>
      <c r="D10" s="522" t="s">
        <v>548</v>
      </c>
      <c r="E10" s="518" t="s">
        <v>582</v>
      </c>
      <c r="F10" s="966">
        <v>5026</v>
      </c>
      <c r="G10" s="958">
        <v>7089</v>
      </c>
      <c r="H10" s="536"/>
      <c r="I10" s="504" t="s">
        <v>79</v>
      </c>
      <c r="J10" s="1387" t="s">
        <v>567</v>
      </c>
      <c r="K10" s="1388"/>
      <c r="L10" s="983">
        <v>-907070</v>
      </c>
      <c r="M10" s="977">
        <v>-1028989</v>
      </c>
    </row>
    <row r="11" spans="1:13">
      <c r="A11" s="507"/>
      <c r="B11" s="522"/>
      <c r="C11" s="518"/>
      <c r="D11" s="518"/>
      <c r="E11" s="526" t="s">
        <v>518</v>
      </c>
      <c r="F11" s="967">
        <f>SUM(F9:F10)</f>
        <v>6300</v>
      </c>
      <c r="G11" s="959">
        <f>SUM(G9:G10)</f>
        <v>9419</v>
      </c>
      <c r="H11" s="537"/>
      <c r="I11" s="504" t="s">
        <v>580</v>
      </c>
      <c r="J11" s="1389" t="s">
        <v>568</v>
      </c>
      <c r="K11" s="1389"/>
      <c r="L11" s="983">
        <v>215668</v>
      </c>
      <c r="M11" s="977">
        <v>-43071</v>
      </c>
    </row>
    <row r="12" spans="1:13">
      <c r="A12" s="507"/>
      <c r="B12" s="522" t="s">
        <v>77</v>
      </c>
      <c r="C12" s="1372" t="s">
        <v>519</v>
      </c>
      <c r="D12" s="1372"/>
      <c r="E12" s="1373"/>
      <c r="F12" s="965"/>
      <c r="G12" s="958"/>
      <c r="H12" s="1379" t="s">
        <v>517</v>
      </c>
      <c r="I12" s="1391"/>
      <c r="J12" s="1391"/>
      <c r="K12" s="1391"/>
      <c r="L12" s="984">
        <f>SUM(L7:L11)</f>
        <v>5696795</v>
      </c>
      <c r="M12" s="978">
        <f>SUM(M7:M11)</f>
        <v>6038711</v>
      </c>
    </row>
    <row r="13" spans="1:13">
      <c r="A13" s="507"/>
      <c r="B13" s="522"/>
      <c r="C13" s="524" t="s">
        <v>546</v>
      </c>
      <c r="D13" s="522" t="s">
        <v>539</v>
      </c>
      <c r="E13" s="518" t="s">
        <v>521</v>
      </c>
      <c r="F13" s="966">
        <v>304233</v>
      </c>
      <c r="G13" s="958">
        <v>323788</v>
      </c>
      <c r="H13" s="508" t="s">
        <v>562</v>
      </c>
      <c r="I13" s="1392" t="s">
        <v>563</v>
      </c>
      <c r="J13" s="1390"/>
      <c r="K13" s="1390"/>
      <c r="L13" s="985"/>
      <c r="M13" s="977"/>
    </row>
    <row r="14" spans="1:13">
      <c r="A14" s="507"/>
      <c r="B14" s="522"/>
      <c r="C14" s="524"/>
      <c r="D14" s="522"/>
      <c r="E14" s="518" t="s">
        <v>522</v>
      </c>
      <c r="F14" s="966"/>
      <c r="G14" s="958"/>
      <c r="H14" s="535"/>
      <c r="I14" s="505" t="s">
        <v>76</v>
      </c>
      <c r="J14" s="1388" t="s">
        <v>564</v>
      </c>
      <c r="K14" s="1388"/>
      <c r="L14" s="983">
        <v>9346</v>
      </c>
      <c r="M14" s="977">
        <v>8076</v>
      </c>
    </row>
    <row r="15" spans="1:13">
      <c r="A15" s="507"/>
      <c r="B15" s="522"/>
      <c r="C15" s="524"/>
      <c r="D15" s="522" t="s">
        <v>548</v>
      </c>
      <c r="E15" s="518" t="s">
        <v>523</v>
      </c>
      <c r="F15" s="966">
        <v>2404885</v>
      </c>
      <c r="G15" s="958">
        <v>3084834</v>
      </c>
      <c r="H15" s="536"/>
      <c r="I15" s="505" t="s">
        <v>77</v>
      </c>
      <c r="J15" s="1388" t="s">
        <v>1632</v>
      </c>
      <c r="K15" s="1388"/>
      <c r="L15" s="983">
        <v>19581</v>
      </c>
      <c r="M15" s="977">
        <v>52257</v>
      </c>
    </row>
    <row r="16" spans="1:13">
      <c r="A16" s="507"/>
      <c r="B16" s="522"/>
      <c r="C16" s="524"/>
      <c r="D16" s="522" t="s">
        <v>549</v>
      </c>
      <c r="E16" s="518" t="s">
        <v>524</v>
      </c>
      <c r="F16" s="966">
        <v>1821232</v>
      </c>
      <c r="G16" s="958">
        <v>1902221</v>
      </c>
      <c r="H16" s="537"/>
      <c r="I16" s="512" t="s">
        <v>78</v>
      </c>
      <c r="J16" s="1387" t="s">
        <v>579</v>
      </c>
      <c r="K16" s="1388"/>
      <c r="L16" s="983">
        <v>127726</v>
      </c>
      <c r="M16" s="977">
        <v>87535</v>
      </c>
    </row>
    <row r="17" spans="1:13">
      <c r="A17" s="507"/>
      <c r="B17" s="522"/>
      <c r="C17" s="524"/>
      <c r="D17" s="524"/>
      <c r="E17" s="518" t="s">
        <v>522</v>
      </c>
      <c r="F17" s="966"/>
      <c r="G17" s="958"/>
      <c r="H17" s="1379" t="s">
        <v>525</v>
      </c>
      <c r="I17" s="1380"/>
      <c r="J17" s="1380"/>
      <c r="K17" s="1380"/>
      <c r="L17" s="984">
        <f>SUM(L14:L16)</f>
        <v>156653</v>
      </c>
      <c r="M17" s="978">
        <f>SUM(M14:M16)</f>
        <v>147868</v>
      </c>
    </row>
    <row r="18" spans="1:13">
      <c r="A18" s="507"/>
      <c r="B18" s="522"/>
      <c r="C18" s="527" t="s">
        <v>547</v>
      </c>
      <c r="D18" s="528" t="s">
        <v>539</v>
      </c>
      <c r="E18" s="529" t="s">
        <v>544</v>
      </c>
      <c r="F18" s="966">
        <v>10875</v>
      </c>
      <c r="G18" s="958">
        <v>4411</v>
      </c>
      <c r="L18" s="986"/>
      <c r="M18" s="978"/>
    </row>
    <row r="19" spans="1:13">
      <c r="A19" s="507"/>
      <c r="B19" s="522"/>
      <c r="C19" s="524"/>
      <c r="D19" s="522" t="s">
        <v>548</v>
      </c>
      <c r="E19" s="518" t="s">
        <v>545</v>
      </c>
      <c r="F19" s="966">
        <v>170500</v>
      </c>
      <c r="G19" s="958">
        <v>162113</v>
      </c>
      <c r="H19" s="506" t="s">
        <v>561</v>
      </c>
      <c r="I19" s="1390" t="s">
        <v>569</v>
      </c>
      <c r="J19" s="1390"/>
      <c r="K19" s="1390"/>
      <c r="L19" s="985"/>
      <c r="M19" s="978">
        <v>0</v>
      </c>
    </row>
    <row r="20" spans="1:13">
      <c r="A20" s="507"/>
      <c r="B20" s="522"/>
      <c r="C20" s="524"/>
      <c r="D20" s="524"/>
      <c r="E20" s="518" t="s">
        <v>522</v>
      </c>
      <c r="F20" s="966"/>
      <c r="G20" s="958"/>
      <c r="L20" s="986"/>
      <c r="M20" s="978"/>
    </row>
    <row r="21" spans="1:13">
      <c r="A21" s="507"/>
      <c r="B21" s="522"/>
      <c r="C21" s="524" t="s">
        <v>550</v>
      </c>
      <c r="D21" s="522" t="s">
        <v>548</v>
      </c>
      <c r="E21" s="518" t="s">
        <v>526</v>
      </c>
      <c r="F21" s="966">
        <v>250840</v>
      </c>
      <c r="G21" s="958">
        <v>310606</v>
      </c>
      <c r="H21" s="506" t="s">
        <v>570</v>
      </c>
      <c r="I21" s="943" t="s">
        <v>571</v>
      </c>
      <c r="J21" s="943"/>
      <c r="K21" s="949"/>
      <c r="L21" s="985"/>
      <c r="M21" s="978">
        <v>551747</v>
      </c>
    </row>
    <row r="22" spans="1:13">
      <c r="A22" s="507"/>
      <c r="B22" s="522"/>
      <c r="C22" s="524"/>
      <c r="D22" s="524"/>
      <c r="E22" s="518" t="s">
        <v>522</v>
      </c>
      <c r="F22" s="966"/>
      <c r="G22" s="958"/>
      <c r="H22" s="502"/>
      <c r="I22" s="502"/>
      <c r="J22" s="502"/>
      <c r="K22" s="502"/>
      <c r="L22" s="504"/>
      <c r="M22" s="977"/>
    </row>
    <row r="23" spans="1:13">
      <c r="A23" s="507"/>
      <c r="B23" s="522"/>
      <c r="C23" s="518"/>
      <c r="D23" s="518"/>
      <c r="E23" s="526" t="s">
        <v>527</v>
      </c>
      <c r="F23" s="968">
        <f>SUM(F13:F22)</f>
        <v>4962565</v>
      </c>
      <c r="G23" s="959">
        <f>SUM(G13:G22)</f>
        <v>5787973</v>
      </c>
      <c r="H23" s="506"/>
      <c r="I23" s="509"/>
      <c r="J23" s="509"/>
      <c r="K23" s="949"/>
      <c r="L23" s="985"/>
      <c r="M23" s="977"/>
    </row>
    <row r="24" spans="1:13">
      <c r="A24" s="507"/>
      <c r="B24" s="522" t="s">
        <v>78</v>
      </c>
      <c r="C24" s="1377" t="s">
        <v>528</v>
      </c>
      <c r="D24" s="1372"/>
      <c r="E24" s="1373"/>
      <c r="F24" s="965"/>
      <c r="G24" s="958"/>
      <c r="H24" s="513"/>
      <c r="I24" s="503"/>
      <c r="J24" s="503"/>
      <c r="K24" s="503"/>
      <c r="L24" s="986"/>
      <c r="M24" s="979"/>
    </row>
    <row r="25" spans="1:13">
      <c r="A25" s="507"/>
      <c r="B25" s="522"/>
      <c r="C25" s="524" t="s">
        <v>573</v>
      </c>
      <c r="D25" s="531" t="s">
        <v>539</v>
      </c>
      <c r="E25" s="518" t="s">
        <v>529</v>
      </c>
      <c r="F25" s="524">
        <v>1</v>
      </c>
      <c r="G25" s="958">
        <v>1</v>
      </c>
      <c r="H25" s="513"/>
      <c r="I25" s="503"/>
      <c r="J25" s="503"/>
      <c r="K25" s="503"/>
      <c r="L25" s="986"/>
      <c r="M25" s="980"/>
    </row>
    <row r="26" spans="1:13">
      <c r="A26" s="507"/>
      <c r="B26" s="522"/>
      <c r="C26" s="524"/>
      <c r="D26" s="531" t="s">
        <v>548</v>
      </c>
      <c r="E26" s="518" t="s">
        <v>530</v>
      </c>
      <c r="F26" s="966">
        <v>60150</v>
      </c>
      <c r="G26" s="958">
        <v>60117</v>
      </c>
      <c r="H26" s="513"/>
      <c r="I26" s="503"/>
      <c r="J26" s="503"/>
      <c r="K26" s="503"/>
      <c r="L26" s="986"/>
      <c r="M26" s="980"/>
    </row>
    <row r="27" spans="1:13">
      <c r="A27" s="507"/>
      <c r="B27" s="522"/>
      <c r="C27" s="518"/>
      <c r="D27" s="518"/>
      <c r="E27" s="526" t="s">
        <v>531</v>
      </c>
      <c r="F27" s="968">
        <f>SUM(F25:F26)</f>
        <v>60151</v>
      </c>
      <c r="G27" s="959">
        <f>SUM(G25:G26)</f>
        <v>60118</v>
      </c>
      <c r="H27" s="513"/>
      <c r="I27" s="503"/>
      <c r="J27" s="503"/>
      <c r="K27" s="503"/>
      <c r="L27" s="986"/>
      <c r="M27" s="980"/>
    </row>
    <row r="28" spans="1:13">
      <c r="A28" s="507"/>
      <c r="B28" s="522" t="s">
        <v>79</v>
      </c>
      <c r="C28" s="1377" t="s">
        <v>543</v>
      </c>
      <c r="D28" s="1372"/>
      <c r="E28" s="1373"/>
      <c r="F28" s="965"/>
      <c r="G28" s="958"/>
      <c r="H28" s="513"/>
      <c r="I28" s="503"/>
      <c r="J28" s="503"/>
      <c r="K28" s="503"/>
      <c r="L28" s="986"/>
      <c r="M28" s="980"/>
    </row>
    <row r="29" spans="1:13">
      <c r="A29" s="507"/>
      <c r="B29" s="522"/>
      <c r="C29" s="518" t="s">
        <v>574</v>
      </c>
      <c r="D29" s="522" t="s">
        <v>539</v>
      </c>
      <c r="E29" s="518" t="s">
        <v>532</v>
      </c>
      <c r="F29" s="966">
        <v>107231</v>
      </c>
      <c r="G29" s="958">
        <v>107533</v>
      </c>
      <c r="H29" s="513"/>
      <c r="I29" s="503"/>
      <c r="J29" s="503"/>
      <c r="K29" s="503"/>
      <c r="L29" s="986"/>
      <c r="M29" s="980"/>
    </row>
    <row r="30" spans="1:13">
      <c r="A30" s="510"/>
      <c r="B30" s="522"/>
      <c r="C30" s="518"/>
      <c r="D30" s="522" t="s">
        <v>548</v>
      </c>
      <c r="E30" s="518" t="s">
        <v>572</v>
      </c>
      <c r="F30" s="966">
        <v>39198</v>
      </c>
      <c r="G30" s="958">
        <v>40422</v>
      </c>
      <c r="H30" s="513"/>
      <c r="I30" s="503"/>
      <c r="J30" s="503"/>
      <c r="K30" s="503"/>
      <c r="L30" s="986"/>
      <c r="M30" s="980"/>
    </row>
    <row r="31" spans="1:13">
      <c r="A31" s="1374" t="s">
        <v>551</v>
      </c>
      <c r="B31" s="1375"/>
      <c r="C31" s="1375"/>
      <c r="D31" s="1375"/>
      <c r="E31" s="1376"/>
      <c r="F31" s="967">
        <f>SUM(F11,F23,F27,F29,F30)</f>
        <v>5175445</v>
      </c>
      <c r="G31" s="959">
        <f>SUM(G11,G23,G27,G30,G29)</f>
        <v>6005465</v>
      </c>
      <c r="H31" s="514"/>
      <c r="I31" s="503"/>
      <c r="J31" s="503"/>
      <c r="K31" s="503"/>
      <c r="L31" s="986"/>
      <c r="M31" s="980"/>
    </row>
    <row r="32" spans="1:13">
      <c r="A32" s="520" t="s">
        <v>548</v>
      </c>
      <c r="B32" s="1377" t="s">
        <v>552</v>
      </c>
      <c r="C32" s="1372"/>
      <c r="D32" s="1372"/>
      <c r="E32" s="1373"/>
      <c r="F32" s="965"/>
      <c r="G32" s="958"/>
      <c r="H32" s="513"/>
      <c r="I32" s="503"/>
      <c r="J32" s="503"/>
      <c r="K32" s="503"/>
      <c r="L32" s="986"/>
      <c r="M32" s="980"/>
    </row>
    <row r="33" spans="1:13">
      <c r="A33" s="521"/>
      <c r="B33" s="522" t="s">
        <v>520</v>
      </c>
      <c r="C33" s="518"/>
      <c r="D33" s="532"/>
      <c r="E33" s="518" t="s">
        <v>533</v>
      </c>
      <c r="F33" s="524">
        <v>986</v>
      </c>
      <c r="G33" s="958">
        <v>1283</v>
      </c>
      <c r="H33" s="513"/>
      <c r="I33" s="503"/>
      <c r="J33" s="503"/>
      <c r="K33" s="503"/>
      <c r="L33" s="986"/>
      <c r="M33" s="980"/>
    </row>
    <row r="34" spans="1:13">
      <c r="A34" s="510"/>
      <c r="B34" s="522" t="s">
        <v>77</v>
      </c>
      <c r="C34" s="518"/>
      <c r="D34" s="533"/>
      <c r="E34" s="518" t="s">
        <v>535</v>
      </c>
      <c r="F34" s="524"/>
      <c r="G34" s="958">
        <v>0</v>
      </c>
      <c r="H34" s="513"/>
      <c r="I34" s="503"/>
      <c r="J34" s="503"/>
      <c r="K34" s="503"/>
      <c r="L34" s="986"/>
      <c r="M34" s="980"/>
    </row>
    <row r="35" spans="1:13">
      <c r="A35" s="1374" t="s">
        <v>553</v>
      </c>
      <c r="B35" s="1375"/>
      <c r="C35" s="1375"/>
      <c r="D35" s="1375"/>
      <c r="E35" s="1376"/>
      <c r="F35" s="969">
        <f>SUM(F33:F34)</f>
        <v>986</v>
      </c>
      <c r="G35" s="959">
        <f>SUM(G33:G34)</f>
        <v>1283</v>
      </c>
      <c r="H35" s="514"/>
      <c r="I35" s="503"/>
      <c r="J35" s="503"/>
      <c r="K35" s="503"/>
      <c r="L35" s="986"/>
      <c r="M35" s="980"/>
    </row>
    <row r="36" spans="1:13">
      <c r="A36" s="520" t="s">
        <v>549</v>
      </c>
      <c r="B36" s="1377" t="s">
        <v>536</v>
      </c>
      <c r="C36" s="1372"/>
      <c r="D36" s="1372"/>
      <c r="E36" s="1373"/>
      <c r="F36" s="970">
        <v>612856</v>
      </c>
      <c r="G36" s="960">
        <v>669413</v>
      </c>
      <c r="H36" s="514"/>
      <c r="I36" s="503"/>
      <c r="J36" s="503"/>
      <c r="K36" s="503"/>
      <c r="L36" s="986"/>
      <c r="M36" s="980"/>
    </row>
    <row r="37" spans="1:13">
      <c r="A37" s="520" t="s">
        <v>554</v>
      </c>
      <c r="B37" s="1377" t="s">
        <v>534</v>
      </c>
      <c r="C37" s="1372"/>
      <c r="D37" s="1372"/>
      <c r="E37" s="1373"/>
      <c r="F37" s="971"/>
      <c r="G37" s="960"/>
      <c r="H37" s="514"/>
      <c r="I37" s="503"/>
      <c r="J37" s="503"/>
      <c r="K37" s="503"/>
      <c r="L37" s="986"/>
      <c r="M37" s="980"/>
    </row>
    <row r="38" spans="1:13">
      <c r="A38" s="521"/>
      <c r="B38" s="534" t="s">
        <v>76</v>
      </c>
      <c r="C38" s="530"/>
      <c r="D38" s="523"/>
      <c r="E38" s="517" t="s">
        <v>575</v>
      </c>
      <c r="F38" s="972">
        <v>33085</v>
      </c>
      <c r="G38" s="961">
        <v>30916</v>
      </c>
      <c r="H38" s="514"/>
      <c r="I38" s="503"/>
      <c r="J38" s="503"/>
      <c r="K38" s="503"/>
      <c r="L38" s="986"/>
      <c r="M38" s="980"/>
    </row>
    <row r="39" spans="1:13">
      <c r="A39" s="507"/>
      <c r="B39" s="534" t="s">
        <v>77</v>
      </c>
      <c r="C39" s="530"/>
      <c r="D39" s="523"/>
      <c r="E39" s="517" t="s">
        <v>576</v>
      </c>
      <c r="F39" s="972">
        <v>29591</v>
      </c>
      <c r="G39" s="961">
        <v>29121</v>
      </c>
      <c r="H39" s="514"/>
      <c r="I39" s="503"/>
      <c r="J39" s="503"/>
      <c r="K39" s="503"/>
      <c r="L39" s="986"/>
      <c r="M39" s="980"/>
    </row>
    <row r="40" spans="1:13">
      <c r="A40" s="510"/>
      <c r="B40" s="534" t="s">
        <v>78</v>
      </c>
      <c r="C40" s="530"/>
      <c r="D40" s="523"/>
      <c r="E40" s="954" t="s">
        <v>577</v>
      </c>
      <c r="F40" s="972">
        <v>1485</v>
      </c>
      <c r="G40" s="962">
        <v>1352</v>
      </c>
      <c r="H40" s="514"/>
      <c r="I40" s="503"/>
      <c r="J40" s="503"/>
      <c r="K40" s="503"/>
      <c r="L40" s="986"/>
      <c r="M40" s="980"/>
    </row>
    <row r="41" spans="1:13">
      <c r="A41" s="511"/>
      <c r="B41" s="1378" t="s">
        <v>578</v>
      </c>
      <c r="C41" s="1375"/>
      <c r="D41" s="1375"/>
      <c r="E41" s="1376"/>
      <c r="F41" s="970">
        <f>SUM(F38:F40)</f>
        <v>64161</v>
      </c>
      <c r="G41" s="960">
        <f>SUM(G38:G40)</f>
        <v>61389</v>
      </c>
      <c r="H41" s="514"/>
      <c r="I41" s="503"/>
      <c r="J41" s="503"/>
      <c r="K41" s="503"/>
      <c r="L41" s="986"/>
      <c r="M41" s="980"/>
    </row>
    <row r="42" spans="1:13">
      <c r="A42" s="520" t="s">
        <v>555</v>
      </c>
      <c r="B42" s="1377" t="s">
        <v>556</v>
      </c>
      <c r="C42" s="1372"/>
      <c r="D42" s="1372"/>
      <c r="E42" s="1373"/>
      <c r="F42" s="971"/>
      <c r="G42" s="960">
        <v>776</v>
      </c>
      <c r="H42" s="514"/>
      <c r="I42" s="503"/>
      <c r="J42" s="503"/>
      <c r="K42" s="503"/>
      <c r="L42" s="986"/>
      <c r="M42" s="980"/>
    </row>
    <row r="43" spans="1:13" ht="15.75" thickBot="1">
      <c r="A43" s="782" t="s">
        <v>557</v>
      </c>
      <c r="B43" s="1377" t="s">
        <v>558</v>
      </c>
      <c r="C43" s="1372"/>
      <c r="D43" s="1372"/>
      <c r="E43" s="1373"/>
      <c r="F43" s="971"/>
      <c r="G43" s="960">
        <v>0</v>
      </c>
      <c r="H43" s="515"/>
      <c r="I43" s="516"/>
      <c r="J43" s="516"/>
      <c r="K43" s="516"/>
      <c r="L43" s="987"/>
      <c r="M43" s="981"/>
    </row>
    <row r="44" spans="1:13" ht="15.75" thickBot="1">
      <c r="A44" s="781"/>
      <c r="B44" s="1367" t="s">
        <v>537</v>
      </c>
      <c r="C44" s="1367"/>
      <c r="D44" s="1367"/>
      <c r="E44" s="1367"/>
      <c r="F44" s="975">
        <f>SUM(F31,F35,F36,F41,F42:F43)</f>
        <v>5853448</v>
      </c>
      <c r="G44" s="963">
        <f>G31+G35+G36+G41+G42</f>
        <v>6738326</v>
      </c>
      <c r="H44" s="1368" t="s">
        <v>538</v>
      </c>
      <c r="I44" s="1369"/>
      <c r="J44" s="1369"/>
      <c r="K44" s="1369"/>
      <c r="L44" s="988">
        <f>SUM(L12,L17,L19,L21)</f>
        <v>5853448</v>
      </c>
      <c r="M44" s="982">
        <f>M12+M17+M19+M21+M23</f>
        <v>6738326</v>
      </c>
    </row>
    <row r="45" spans="1:13">
      <c r="F45" s="973"/>
    </row>
    <row r="46" spans="1:13">
      <c r="F46" s="973"/>
    </row>
    <row r="47" spans="1:13">
      <c r="F47" s="973"/>
    </row>
    <row r="48" spans="1:13">
      <c r="F48" s="973"/>
    </row>
    <row r="49" spans="6:6">
      <c r="F49" s="973"/>
    </row>
    <row r="50" spans="6:6">
      <c r="F50" s="973"/>
    </row>
    <row r="51" spans="6:6">
      <c r="F51" s="973"/>
    </row>
    <row r="52" spans="6:6">
      <c r="F52" s="973"/>
    </row>
    <row r="53" spans="6:6">
      <c r="F53" s="973"/>
    </row>
    <row r="54" spans="6:6">
      <c r="F54" s="973"/>
    </row>
    <row r="55" spans="6:6">
      <c r="F55" s="973"/>
    </row>
    <row r="56" spans="6:6">
      <c r="F56" s="973"/>
    </row>
    <row r="57" spans="6:6">
      <c r="F57" s="973"/>
    </row>
    <row r="58" spans="6:6">
      <c r="F58" s="973"/>
    </row>
    <row r="59" spans="6:6">
      <c r="F59" s="973"/>
    </row>
    <row r="60" spans="6:6">
      <c r="F60" s="973"/>
    </row>
    <row r="61" spans="6:6">
      <c r="F61" s="973"/>
    </row>
    <row r="62" spans="6:6">
      <c r="F62" s="973"/>
    </row>
    <row r="63" spans="6:6">
      <c r="F63" s="973"/>
    </row>
    <row r="64" spans="6:6">
      <c r="F64" s="973"/>
    </row>
    <row r="65" spans="6:6">
      <c r="F65" s="973"/>
    </row>
    <row r="66" spans="6:6">
      <c r="F66" s="973"/>
    </row>
    <row r="67" spans="6:6">
      <c r="F67" s="973"/>
    </row>
    <row r="68" spans="6:6">
      <c r="F68" s="973"/>
    </row>
    <row r="69" spans="6:6">
      <c r="F69" s="973"/>
    </row>
    <row r="70" spans="6:6">
      <c r="F70" s="973"/>
    </row>
    <row r="71" spans="6:6">
      <c r="F71" s="973"/>
    </row>
    <row r="72" spans="6:6">
      <c r="F72" s="973"/>
    </row>
    <row r="73" spans="6:6">
      <c r="F73" s="973"/>
    </row>
    <row r="74" spans="6:6">
      <c r="F74" s="973"/>
    </row>
    <row r="75" spans="6:6">
      <c r="F75" s="973"/>
    </row>
    <row r="76" spans="6:6">
      <c r="F76" s="973"/>
    </row>
    <row r="77" spans="6:6">
      <c r="F77" s="973"/>
    </row>
    <row r="78" spans="6:6">
      <c r="F78" s="973"/>
    </row>
    <row r="79" spans="6:6">
      <c r="F79" s="973"/>
    </row>
    <row r="80" spans="6:6">
      <c r="F80" s="973"/>
    </row>
    <row r="81" spans="6:6">
      <c r="F81" s="973"/>
    </row>
    <row r="82" spans="6:6">
      <c r="F82" s="973"/>
    </row>
    <row r="83" spans="6:6">
      <c r="F83" s="973"/>
    </row>
    <row r="84" spans="6:6">
      <c r="F84" s="973"/>
    </row>
    <row r="85" spans="6:6">
      <c r="F85" s="973"/>
    </row>
    <row r="86" spans="6:6">
      <c r="F86" s="973"/>
    </row>
    <row r="87" spans="6:6">
      <c r="F87" s="973"/>
    </row>
    <row r="88" spans="6:6">
      <c r="F88" s="973"/>
    </row>
    <row r="89" spans="6:6">
      <c r="F89" s="973"/>
    </row>
    <row r="90" spans="6:6">
      <c r="F90" s="973"/>
    </row>
    <row r="91" spans="6:6">
      <c r="F91" s="973"/>
    </row>
    <row r="92" spans="6:6">
      <c r="F92" s="973"/>
    </row>
    <row r="93" spans="6:6">
      <c r="F93" s="973"/>
    </row>
    <row r="94" spans="6:6">
      <c r="F94" s="973"/>
    </row>
    <row r="95" spans="6:6">
      <c r="F95" s="973"/>
    </row>
    <row r="96" spans="6:6">
      <c r="F96" s="973"/>
    </row>
    <row r="97" spans="6:6">
      <c r="F97" s="973"/>
    </row>
    <row r="98" spans="6:6">
      <c r="F98" s="973"/>
    </row>
    <row r="99" spans="6:6">
      <c r="F99" s="973"/>
    </row>
    <row r="100" spans="6:6">
      <c r="F100" s="973"/>
    </row>
    <row r="101" spans="6:6">
      <c r="F101" s="973"/>
    </row>
    <row r="102" spans="6:6">
      <c r="F102" s="973"/>
    </row>
    <row r="103" spans="6:6">
      <c r="F103" s="973"/>
    </row>
    <row r="104" spans="6:6">
      <c r="F104" s="973"/>
    </row>
    <row r="105" spans="6:6">
      <c r="F105" s="973"/>
    </row>
    <row r="106" spans="6:6">
      <c r="F106" s="973"/>
    </row>
    <row r="107" spans="6:6">
      <c r="F107" s="973"/>
    </row>
    <row r="108" spans="6:6">
      <c r="F108" s="973"/>
    </row>
    <row r="109" spans="6:6">
      <c r="F109" s="973"/>
    </row>
    <row r="110" spans="6:6">
      <c r="F110" s="973"/>
    </row>
    <row r="111" spans="6:6">
      <c r="F111" s="973"/>
    </row>
    <row r="112" spans="6:6">
      <c r="F112" s="973"/>
    </row>
    <row r="113" spans="6:6">
      <c r="F113" s="973"/>
    </row>
    <row r="114" spans="6:6">
      <c r="F114" s="973"/>
    </row>
    <row r="115" spans="6:6">
      <c r="F115" s="973"/>
    </row>
    <row r="116" spans="6:6">
      <c r="F116" s="973"/>
    </row>
    <row r="117" spans="6:6">
      <c r="F117" s="973"/>
    </row>
    <row r="118" spans="6:6">
      <c r="F118" s="973"/>
    </row>
    <row r="119" spans="6:6">
      <c r="F119" s="973"/>
    </row>
    <row r="120" spans="6:6">
      <c r="F120" s="973"/>
    </row>
    <row r="121" spans="6:6">
      <c r="F121" s="973"/>
    </row>
    <row r="122" spans="6:6">
      <c r="F122" s="973"/>
    </row>
    <row r="123" spans="6:6">
      <c r="F123" s="973"/>
    </row>
    <row r="124" spans="6:6">
      <c r="F124" s="973"/>
    </row>
    <row r="125" spans="6:6">
      <c r="F125" s="973"/>
    </row>
    <row r="126" spans="6:6">
      <c r="F126" s="973"/>
    </row>
    <row r="127" spans="6:6">
      <c r="F127" s="973"/>
    </row>
    <row r="128" spans="6:6">
      <c r="F128" s="973"/>
    </row>
    <row r="129" spans="6:6">
      <c r="F129" s="973"/>
    </row>
    <row r="130" spans="6:6">
      <c r="F130" s="973"/>
    </row>
    <row r="131" spans="6:6">
      <c r="F131" s="973"/>
    </row>
    <row r="132" spans="6:6">
      <c r="F132" s="973"/>
    </row>
    <row r="133" spans="6:6">
      <c r="F133" s="973"/>
    </row>
    <row r="134" spans="6:6">
      <c r="F134" s="973"/>
    </row>
    <row r="135" spans="6:6">
      <c r="F135" s="973"/>
    </row>
    <row r="136" spans="6:6">
      <c r="F136" s="973"/>
    </row>
    <row r="137" spans="6:6">
      <c r="F137" s="973"/>
    </row>
    <row r="138" spans="6:6">
      <c r="F138" s="973"/>
    </row>
    <row r="139" spans="6:6">
      <c r="F139" s="973"/>
    </row>
    <row r="140" spans="6:6">
      <c r="F140" s="973"/>
    </row>
    <row r="141" spans="6:6">
      <c r="F141" s="973"/>
    </row>
    <row r="142" spans="6:6">
      <c r="F142" s="973"/>
    </row>
    <row r="143" spans="6:6">
      <c r="F143" s="973"/>
    </row>
    <row r="144" spans="6:6">
      <c r="F144" s="973"/>
    </row>
    <row r="145" spans="6:6">
      <c r="F145" s="973"/>
    </row>
    <row r="146" spans="6:6">
      <c r="F146" s="973"/>
    </row>
    <row r="147" spans="6:6">
      <c r="F147" s="973"/>
    </row>
    <row r="148" spans="6:6">
      <c r="F148" s="973"/>
    </row>
    <row r="149" spans="6:6">
      <c r="F149" s="973"/>
    </row>
    <row r="150" spans="6:6">
      <c r="F150" s="973"/>
    </row>
    <row r="151" spans="6:6">
      <c r="F151" s="973"/>
    </row>
    <row r="152" spans="6:6">
      <c r="F152" s="973"/>
    </row>
    <row r="153" spans="6:6">
      <c r="F153" s="973"/>
    </row>
    <row r="154" spans="6:6">
      <c r="F154" s="973"/>
    </row>
    <row r="155" spans="6:6">
      <c r="F155" s="973"/>
    </row>
    <row r="156" spans="6:6">
      <c r="F156" s="973"/>
    </row>
    <row r="157" spans="6:6">
      <c r="F157" s="973"/>
    </row>
    <row r="158" spans="6:6">
      <c r="F158" s="973"/>
    </row>
    <row r="159" spans="6:6">
      <c r="F159" s="973"/>
    </row>
    <row r="160" spans="6:6">
      <c r="F160" s="973"/>
    </row>
    <row r="161" spans="6:6">
      <c r="F161" s="973"/>
    </row>
    <row r="162" spans="6:6">
      <c r="F162" s="973"/>
    </row>
    <row r="163" spans="6:6">
      <c r="F163" s="973"/>
    </row>
    <row r="164" spans="6:6">
      <c r="F164" s="973"/>
    </row>
    <row r="165" spans="6:6">
      <c r="F165" s="973"/>
    </row>
    <row r="166" spans="6:6">
      <c r="F166" s="973"/>
    </row>
    <row r="167" spans="6:6">
      <c r="F167" s="973"/>
    </row>
    <row r="168" spans="6:6">
      <c r="F168" s="973"/>
    </row>
    <row r="169" spans="6:6">
      <c r="F169" s="973"/>
    </row>
    <row r="170" spans="6:6">
      <c r="F170" s="973"/>
    </row>
    <row r="171" spans="6:6">
      <c r="F171" s="973"/>
    </row>
    <row r="172" spans="6:6">
      <c r="F172" s="973"/>
    </row>
    <row r="173" spans="6:6">
      <c r="F173" s="973"/>
    </row>
    <row r="174" spans="6:6">
      <c r="F174" s="973"/>
    </row>
    <row r="175" spans="6:6">
      <c r="F175" s="973"/>
    </row>
    <row r="176" spans="6:6">
      <c r="F176" s="973"/>
    </row>
    <row r="177" spans="6:6">
      <c r="F177" s="973"/>
    </row>
    <row r="178" spans="6:6">
      <c r="F178" s="973"/>
    </row>
    <row r="179" spans="6:6">
      <c r="F179" s="973"/>
    </row>
    <row r="180" spans="6:6">
      <c r="F180" s="973"/>
    </row>
    <row r="181" spans="6:6">
      <c r="F181" s="973"/>
    </row>
    <row r="182" spans="6:6">
      <c r="F182" s="973"/>
    </row>
    <row r="183" spans="6:6">
      <c r="F183" s="973"/>
    </row>
    <row r="184" spans="6:6">
      <c r="F184" s="973"/>
    </row>
    <row r="185" spans="6:6">
      <c r="F185" s="973"/>
    </row>
    <row r="186" spans="6:6">
      <c r="F186" s="973"/>
    </row>
    <row r="187" spans="6:6">
      <c r="F187" s="973"/>
    </row>
    <row r="188" spans="6:6">
      <c r="F188" s="973"/>
    </row>
    <row r="189" spans="6:6">
      <c r="F189" s="973"/>
    </row>
    <row r="190" spans="6:6">
      <c r="F190" s="973"/>
    </row>
    <row r="191" spans="6:6">
      <c r="F191" s="973"/>
    </row>
    <row r="192" spans="6:6">
      <c r="F192" s="973"/>
    </row>
    <row r="193" spans="6:6">
      <c r="F193" s="973"/>
    </row>
    <row r="194" spans="6:6">
      <c r="F194" s="973"/>
    </row>
    <row r="195" spans="6:6">
      <c r="F195" s="973"/>
    </row>
    <row r="196" spans="6:6">
      <c r="F196" s="973"/>
    </row>
    <row r="197" spans="6:6">
      <c r="F197" s="973"/>
    </row>
    <row r="198" spans="6:6">
      <c r="F198" s="973"/>
    </row>
    <row r="199" spans="6:6">
      <c r="F199" s="973"/>
    </row>
    <row r="200" spans="6:6">
      <c r="F200" s="973"/>
    </row>
    <row r="201" spans="6:6">
      <c r="F201" s="973"/>
    </row>
    <row r="202" spans="6:6">
      <c r="F202" s="973"/>
    </row>
    <row r="203" spans="6:6">
      <c r="F203" s="973"/>
    </row>
  </sheetData>
  <mergeCells count="31">
    <mergeCell ref="J11:K11"/>
    <mergeCell ref="J16:K16"/>
    <mergeCell ref="I19:K19"/>
    <mergeCell ref="J7:K7"/>
    <mergeCell ref="H12:K12"/>
    <mergeCell ref="J10:K10"/>
    <mergeCell ref="I13:K13"/>
    <mergeCell ref="J14:K14"/>
    <mergeCell ref="J15:K15"/>
    <mergeCell ref="B1:M1"/>
    <mergeCell ref="B2:M2"/>
    <mergeCell ref="B3:M3"/>
    <mergeCell ref="H5:K5"/>
    <mergeCell ref="J9:K9"/>
    <mergeCell ref="J8:K8"/>
    <mergeCell ref="B44:E44"/>
    <mergeCell ref="H44:K44"/>
    <mergeCell ref="A5:E5"/>
    <mergeCell ref="C7:E7"/>
    <mergeCell ref="C12:E12"/>
    <mergeCell ref="A31:E31"/>
    <mergeCell ref="B32:E32"/>
    <mergeCell ref="C24:E24"/>
    <mergeCell ref="C28:E28"/>
    <mergeCell ref="B36:E36"/>
    <mergeCell ref="B37:E37"/>
    <mergeCell ref="B42:E42"/>
    <mergeCell ref="B43:E43"/>
    <mergeCell ref="A35:E35"/>
    <mergeCell ref="B41:E41"/>
    <mergeCell ref="H17:K17"/>
  </mergeCells>
  <pageMargins left="0.70866141732283472" right="0.70866141732283472" top="0.74803149606299213" bottom="0.74803149606299213" header="0.31496062992125984" footer="0.31496062992125984"/>
  <pageSetup paperSize="9" scale="73" orientation="landscape" r:id="rId1"/>
  <headerFooter>
    <oddHeader>&amp;R18. melléklet a ../2017.(..) önkormányzati rendelethez /&amp;P. oldal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2:I1288"/>
  <sheetViews>
    <sheetView workbookViewId="0">
      <selection activeCell="J3" sqref="J3"/>
    </sheetView>
  </sheetViews>
  <sheetFormatPr defaultRowHeight="15"/>
  <cols>
    <col min="1" max="2" width="6.28515625" style="877" customWidth="1"/>
    <col min="3" max="4" width="9.140625" style="877"/>
    <col min="5" max="5" width="11" style="877" customWidth="1"/>
    <col min="6" max="6" width="13.42578125" style="877" customWidth="1"/>
    <col min="7" max="7" width="10.140625" style="877" customWidth="1"/>
    <col min="8" max="8" width="16.28515625" style="877" customWidth="1"/>
    <col min="9" max="16384" width="9.140625" style="877"/>
  </cols>
  <sheetData>
    <row r="2" spans="1:9" ht="18">
      <c r="A2" s="538"/>
      <c r="B2" s="539"/>
      <c r="C2" s="539"/>
      <c r="D2" s="539"/>
      <c r="E2" s="539"/>
      <c r="F2" s="539"/>
      <c r="G2" s="540"/>
      <c r="H2" s="540"/>
      <c r="I2" s="540"/>
    </row>
    <row r="3" spans="1:9">
      <c r="A3" s="1411" t="s">
        <v>583</v>
      </c>
      <c r="B3" s="1411" t="s">
        <v>584</v>
      </c>
      <c r="C3" s="1411"/>
      <c r="D3" s="1411"/>
      <c r="E3" s="1411"/>
      <c r="F3" s="541"/>
      <c r="G3" s="1411" t="s">
        <v>1783</v>
      </c>
      <c r="H3" s="1411"/>
      <c r="I3" s="916"/>
    </row>
    <row r="4" spans="1:9">
      <c r="A4" s="1412"/>
      <c r="B4" s="1412"/>
      <c r="C4" s="1412"/>
      <c r="D4" s="1412"/>
      <c r="E4" s="1412"/>
      <c r="F4" s="542"/>
      <c r="G4" s="1412"/>
      <c r="H4" s="1412"/>
      <c r="I4" s="915"/>
    </row>
    <row r="6" spans="1:9">
      <c r="A6" s="1423" t="s">
        <v>38</v>
      </c>
      <c r="B6" s="1424" t="s">
        <v>585</v>
      </c>
      <c r="C6" s="1424"/>
      <c r="D6" s="1424"/>
      <c r="E6" s="1424"/>
      <c r="F6" s="1424"/>
      <c r="G6" s="1424"/>
      <c r="H6" s="1424"/>
      <c r="I6" s="540"/>
    </row>
    <row r="7" spans="1:9">
      <c r="A7" s="1423"/>
      <c r="B7" s="1424"/>
      <c r="C7" s="1424"/>
      <c r="D7" s="1424"/>
      <c r="E7" s="1424"/>
      <c r="F7" s="1424"/>
      <c r="G7" s="1424"/>
      <c r="H7" s="1424"/>
      <c r="I7" s="540"/>
    </row>
    <row r="9" spans="1:9">
      <c r="A9" s="1443" t="s">
        <v>586</v>
      </c>
      <c r="B9" s="1443"/>
      <c r="C9" s="1443"/>
      <c r="D9" s="1443"/>
      <c r="E9" s="1443"/>
      <c r="F9" s="1443"/>
      <c r="G9" s="1443"/>
      <c r="H9" s="540"/>
      <c r="I9" s="540"/>
    </row>
    <row r="10" spans="1:9">
      <c r="A10" s="1443"/>
      <c r="B10" s="1443"/>
      <c r="C10" s="1443"/>
      <c r="D10" s="1443"/>
      <c r="E10" s="1443"/>
      <c r="F10" s="1443"/>
      <c r="G10" s="1443"/>
      <c r="H10" s="540"/>
      <c r="I10" s="540"/>
    </row>
    <row r="12" spans="1:9" ht="15.75">
      <c r="A12" s="540"/>
      <c r="B12" s="1429" t="s">
        <v>516</v>
      </c>
      <c r="C12" s="1429"/>
      <c r="D12" s="1429"/>
      <c r="E12" s="1429"/>
      <c r="F12" s="1429"/>
      <c r="G12" s="540"/>
      <c r="H12" s="540"/>
      <c r="I12" s="540"/>
    </row>
    <row r="13" spans="1:9">
      <c r="A13" s="540"/>
      <c r="B13" s="540"/>
      <c r="C13" s="543" t="s">
        <v>587</v>
      </c>
      <c r="D13" s="543"/>
      <c r="E13" s="543"/>
      <c r="F13" s="543"/>
      <c r="G13" s="540"/>
      <c r="H13" s="544">
        <v>70613</v>
      </c>
      <c r="I13" s="540"/>
    </row>
    <row r="14" spans="1:9">
      <c r="A14" s="540"/>
      <c r="B14" s="540"/>
      <c r="C14" s="1431" t="s">
        <v>73</v>
      </c>
      <c r="D14" s="1431"/>
      <c r="E14" s="540"/>
      <c r="F14" s="540"/>
      <c r="G14" s="540"/>
      <c r="H14" s="545">
        <f>SUM(H13)</f>
        <v>70613</v>
      </c>
      <c r="I14" s="540"/>
    </row>
    <row r="16" spans="1:9" ht="15.75">
      <c r="A16" s="540"/>
      <c r="B16" s="1429" t="s">
        <v>588</v>
      </c>
      <c r="C16" s="1429"/>
      <c r="D16" s="1429"/>
      <c r="E16" s="1429"/>
      <c r="F16" s="1429"/>
      <c r="G16" s="540"/>
      <c r="H16" s="540"/>
      <c r="I16" s="540"/>
    </row>
    <row r="17" spans="1:9">
      <c r="A17" s="540"/>
      <c r="B17" s="540"/>
      <c r="C17" s="1444" t="s">
        <v>1784</v>
      </c>
      <c r="D17" s="1444"/>
      <c r="E17" s="1444"/>
      <c r="F17" s="1444"/>
      <c r="G17" s="540"/>
      <c r="H17" s="540">
        <v>106145</v>
      </c>
      <c r="I17" s="540"/>
    </row>
    <row r="18" spans="1:9">
      <c r="A18" s="540"/>
      <c r="B18" s="540"/>
      <c r="C18" s="1409" t="s">
        <v>1785</v>
      </c>
      <c r="D18" s="1409"/>
      <c r="E18" s="1409"/>
      <c r="F18" s="1409"/>
      <c r="G18" s="540"/>
      <c r="H18" s="546">
        <v>70000</v>
      </c>
      <c r="I18" s="540"/>
    </row>
    <row r="19" spans="1:9">
      <c r="A19" s="540"/>
      <c r="B19" s="540"/>
      <c r="C19" s="1409" t="s">
        <v>589</v>
      </c>
      <c r="D19" s="1409"/>
      <c r="E19" s="1409"/>
      <c r="F19" s="1409"/>
      <c r="G19" s="540"/>
      <c r="H19" s="546">
        <v>17380064</v>
      </c>
      <c r="I19" s="540"/>
    </row>
    <row r="20" spans="1:9">
      <c r="A20" s="540"/>
      <c r="B20" s="540"/>
      <c r="C20" s="1431" t="s">
        <v>73</v>
      </c>
      <c r="D20" s="1431"/>
      <c r="E20" s="540"/>
      <c r="F20" s="540"/>
      <c r="G20" s="540"/>
      <c r="H20" s="547">
        <f>SUM(H17:H19)</f>
        <v>17556209</v>
      </c>
      <c r="I20" s="540"/>
    </row>
    <row r="21" spans="1:9">
      <c r="A21" s="540"/>
      <c r="B21" s="540"/>
      <c r="C21" s="1445"/>
      <c r="D21" s="1445"/>
      <c r="E21" s="863"/>
      <c r="F21" s="863"/>
      <c r="G21" s="540"/>
      <c r="H21" s="548"/>
      <c r="I21" s="540"/>
    </row>
    <row r="22" spans="1:9">
      <c r="A22" s="540"/>
      <c r="B22" s="540"/>
      <c r="C22" s="1431"/>
      <c r="D22" s="1431"/>
      <c r="E22" s="539"/>
      <c r="F22" s="540"/>
      <c r="G22" s="540"/>
      <c r="H22" s="545"/>
      <c r="I22" s="540"/>
    </row>
    <row r="24" spans="1:9">
      <c r="A24" s="540"/>
      <c r="B24" s="540"/>
      <c r="C24" s="1431"/>
      <c r="D24" s="1431"/>
      <c r="E24" s="540"/>
      <c r="F24" s="540"/>
      <c r="G24" s="540"/>
      <c r="H24" s="545"/>
      <c r="I24" s="540"/>
    </row>
    <row r="27" spans="1:9" ht="16.5" thickBot="1">
      <c r="A27" s="1442" t="s">
        <v>590</v>
      </c>
      <c r="B27" s="1442"/>
      <c r="C27" s="1442"/>
      <c r="D27" s="1442"/>
      <c r="E27" s="1442"/>
      <c r="F27" s="1442"/>
      <c r="G27" s="549"/>
      <c r="H27" s="550">
        <f>SUM(H14+H20)</f>
        <v>17626822</v>
      </c>
      <c r="I27" s="894"/>
    </row>
    <row r="28" spans="1:9" ht="15.75" thickTop="1"/>
    <row r="29" spans="1:9" ht="16.5" thickBot="1">
      <c r="A29" s="1442" t="s">
        <v>591</v>
      </c>
      <c r="B29" s="1442"/>
      <c r="C29" s="1442"/>
      <c r="D29" s="1442"/>
      <c r="E29" s="1442"/>
      <c r="F29" s="1442"/>
      <c r="G29" s="549"/>
      <c r="H29" s="550">
        <f>SUM(H27:H28)</f>
        <v>17626822</v>
      </c>
      <c r="I29" s="894"/>
    </row>
    <row r="30" spans="1:9" ht="15.75" thickTop="1"/>
    <row r="50" spans="1:9">
      <c r="A50" s="1411" t="s">
        <v>583</v>
      </c>
      <c r="B50" s="1411" t="s">
        <v>584</v>
      </c>
      <c r="C50" s="1411"/>
      <c r="D50" s="1411"/>
      <c r="E50" s="1411"/>
      <c r="F50" s="541"/>
      <c r="G50" s="1411" t="s">
        <v>1786</v>
      </c>
      <c r="H50" s="1411"/>
      <c r="I50" s="916"/>
    </row>
    <row r="51" spans="1:9">
      <c r="A51" s="1412"/>
      <c r="B51" s="1412"/>
      <c r="C51" s="1412"/>
      <c r="D51" s="1412"/>
      <c r="E51" s="1412"/>
      <c r="F51" s="551"/>
      <c r="G51" s="1412"/>
      <c r="H51" s="1412"/>
      <c r="I51" s="915"/>
    </row>
    <row r="53" spans="1:9">
      <c r="A53" s="1423" t="s">
        <v>39</v>
      </c>
      <c r="B53" s="1441" t="s">
        <v>592</v>
      </c>
      <c r="C53" s="1441"/>
      <c r="D53" s="1441"/>
      <c r="E53" s="1441"/>
      <c r="F53" s="1441"/>
      <c r="G53" s="1441"/>
      <c r="H53" s="1441"/>
      <c r="I53" s="942"/>
    </row>
    <row r="54" spans="1:9">
      <c r="A54" s="1423"/>
      <c r="B54" s="1441"/>
      <c r="C54" s="1441"/>
      <c r="D54" s="1441"/>
      <c r="E54" s="1441"/>
      <c r="F54" s="1441"/>
      <c r="G54" s="1441"/>
      <c r="H54" s="1441"/>
      <c r="I54" s="942"/>
    </row>
    <row r="56" spans="1:9">
      <c r="B56" s="1433" t="s">
        <v>586</v>
      </c>
      <c r="C56" s="1433"/>
      <c r="D56" s="1433"/>
      <c r="E56" s="1433"/>
      <c r="F56" s="1433"/>
      <c r="G56" s="540"/>
      <c r="H56" s="540"/>
    </row>
    <row r="58" spans="1:9" ht="15.75">
      <c r="B58" s="1429" t="s">
        <v>516</v>
      </c>
      <c r="C58" s="1429"/>
      <c r="D58" s="1429"/>
      <c r="E58" s="540"/>
      <c r="F58" s="540"/>
      <c r="G58" s="540"/>
      <c r="H58" s="552"/>
    </row>
    <row r="59" spans="1:9">
      <c r="B59" s="1409" t="s">
        <v>593</v>
      </c>
      <c r="C59" s="1409"/>
      <c r="D59" s="1409"/>
      <c r="E59" s="543"/>
      <c r="F59" s="553"/>
      <c r="G59" s="540"/>
      <c r="H59" s="574">
        <v>80709</v>
      </c>
    </row>
    <row r="60" spans="1:9">
      <c r="D60" s="941" t="s">
        <v>73</v>
      </c>
      <c r="H60" s="940">
        <f>SUM(H59)</f>
        <v>80709</v>
      </c>
    </row>
    <row r="61" spans="1:9" ht="15.75">
      <c r="B61" s="1429"/>
      <c r="C61" s="1429"/>
      <c r="D61" s="1429"/>
      <c r="E61" s="540"/>
      <c r="F61" s="540"/>
      <c r="G61" s="540"/>
      <c r="H61" s="540"/>
    </row>
    <row r="62" spans="1:9" ht="15.75">
      <c r="B62" s="554" t="s">
        <v>588</v>
      </c>
      <c r="C62" s="554"/>
      <c r="D62" s="554"/>
      <c r="E62" s="555"/>
      <c r="F62" s="540"/>
      <c r="G62" s="540"/>
      <c r="H62" s="540"/>
    </row>
    <row r="63" spans="1:9">
      <c r="B63" s="540"/>
      <c r="C63" s="556" t="s">
        <v>594</v>
      </c>
      <c r="D63" s="556"/>
      <c r="E63" s="556"/>
      <c r="F63" s="540"/>
      <c r="G63" s="540"/>
      <c r="H63" s="557"/>
    </row>
    <row r="64" spans="1:9">
      <c r="B64" s="540"/>
      <c r="C64" s="1409" t="s">
        <v>589</v>
      </c>
      <c r="D64" s="1409"/>
      <c r="E64" s="1409"/>
      <c r="F64" s="540"/>
      <c r="G64" s="540"/>
      <c r="H64" s="593">
        <v>1345525</v>
      </c>
    </row>
    <row r="65" spans="1:9">
      <c r="B65" s="540"/>
      <c r="C65" s="543" t="s">
        <v>595</v>
      </c>
      <c r="D65" s="543"/>
      <c r="E65" s="543"/>
      <c r="F65" s="540"/>
      <c r="G65" s="540"/>
      <c r="H65" s="557"/>
    </row>
    <row r="66" spans="1:9">
      <c r="B66" s="540"/>
      <c r="C66" s="1437" t="s">
        <v>73</v>
      </c>
      <c r="D66" s="1437"/>
      <c r="E66" s="1437"/>
      <c r="F66" s="540"/>
      <c r="G66" s="540"/>
      <c r="H66" s="557">
        <f>SUM(H63:H65)</f>
        <v>1345525</v>
      </c>
    </row>
    <row r="67" spans="1:9">
      <c r="B67" s="540"/>
      <c r="C67" s="1437"/>
      <c r="D67" s="1437"/>
      <c r="E67" s="1437"/>
      <c r="F67" s="540"/>
      <c r="G67" s="540"/>
      <c r="H67" s="552"/>
    </row>
    <row r="69" spans="1:9" ht="17.25" thickBot="1">
      <c r="A69" s="1436" t="s">
        <v>590</v>
      </c>
      <c r="B69" s="1436"/>
      <c r="C69" s="1436"/>
      <c r="D69" s="1436"/>
      <c r="E69" s="1436"/>
      <c r="F69" s="1436"/>
      <c r="G69" s="558"/>
      <c r="H69" s="825">
        <f>SUM(H60+H66)</f>
        <v>1426234</v>
      </c>
      <c r="I69" s="939"/>
    </row>
    <row r="70" spans="1:9" ht="18" thickTop="1">
      <c r="A70" s="540"/>
      <c r="B70" s="540"/>
      <c r="C70" s="540"/>
      <c r="D70" s="540"/>
      <c r="E70" s="540"/>
      <c r="F70" s="540"/>
      <c r="G70" s="540"/>
      <c r="H70" s="559"/>
      <c r="I70" s="540"/>
    </row>
    <row r="71" spans="1:9" ht="17.25" thickBot="1">
      <c r="A71" s="1438" t="s">
        <v>596</v>
      </c>
      <c r="B71" s="1439"/>
      <c r="C71" s="1439"/>
      <c r="D71" s="1439"/>
      <c r="E71" s="1439"/>
      <c r="F71" s="1439"/>
      <c r="G71" s="1439"/>
      <c r="H71" s="825">
        <f>SUM(H69:H70)</f>
        <v>1426234</v>
      </c>
      <c r="I71" s="939"/>
    </row>
    <row r="72" spans="1:9" ht="15.75" thickTop="1"/>
    <row r="75" spans="1:9">
      <c r="A75" s="540"/>
      <c r="B75" s="1432"/>
      <c r="C75" s="1432"/>
      <c r="D75" s="1432"/>
      <c r="E75" s="1432"/>
      <c r="F75" s="1432"/>
      <c r="G75" s="540"/>
      <c r="H75" s="540"/>
      <c r="I75" s="540"/>
    </row>
    <row r="76" spans="1:9">
      <c r="A76" s="540"/>
      <c r="B76" s="540"/>
      <c r="C76" s="560"/>
      <c r="D76" s="560"/>
      <c r="E76" s="560"/>
      <c r="F76" s="560"/>
      <c r="G76" s="561"/>
      <c r="H76" s="540"/>
      <c r="I76" s="540"/>
    </row>
    <row r="77" spans="1:9">
      <c r="A77" s="540"/>
      <c r="B77" s="540"/>
      <c r="C77" s="562"/>
      <c r="D77" s="562"/>
      <c r="E77" s="562"/>
      <c r="F77" s="562"/>
      <c r="G77" s="540"/>
      <c r="H77" s="546"/>
      <c r="I77" s="540"/>
    </row>
    <row r="79" spans="1:9">
      <c r="A79" s="540"/>
      <c r="B79" s="540"/>
      <c r="C79" s="1435"/>
      <c r="D79" s="1435"/>
      <c r="E79" s="1435"/>
      <c r="F79" s="1435"/>
      <c r="G79" s="540"/>
      <c r="H79" s="540"/>
      <c r="I79" s="540"/>
    </row>
    <row r="80" spans="1:9">
      <c r="A80" s="563"/>
      <c r="B80" s="563"/>
      <c r="C80" s="863"/>
      <c r="D80" s="563"/>
      <c r="E80" s="564"/>
      <c r="F80" s="564"/>
      <c r="G80" s="563"/>
      <c r="H80" s="544"/>
      <c r="I80" s="563"/>
    </row>
    <row r="81" spans="1:9">
      <c r="A81" s="563"/>
      <c r="B81" s="563"/>
      <c r="C81" s="563"/>
      <c r="D81" s="563"/>
      <c r="E81" s="563"/>
      <c r="F81" s="563"/>
      <c r="G81" s="563"/>
      <c r="H81" s="544"/>
      <c r="I81" s="563"/>
    </row>
    <row r="83" spans="1:9" ht="16.5">
      <c r="A83" s="866"/>
      <c r="B83" s="866"/>
      <c r="C83" s="866"/>
      <c r="D83" s="866"/>
      <c r="E83" s="866"/>
      <c r="F83" s="866"/>
      <c r="G83" s="565"/>
      <c r="H83" s="566"/>
      <c r="I83" s="563"/>
    </row>
    <row r="85" spans="1:9" ht="16.5">
      <c r="A85" s="1434"/>
      <c r="B85" s="1434"/>
      <c r="C85" s="1434"/>
      <c r="D85" s="1434"/>
      <c r="E85" s="1434"/>
      <c r="F85" s="1434"/>
      <c r="G85" s="565"/>
      <c r="H85" s="566"/>
      <c r="I85" s="563"/>
    </row>
    <row r="86" spans="1:9" ht="17.25">
      <c r="A86" s="567"/>
      <c r="B86" s="567"/>
      <c r="C86" s="567"/>
      <c r="D86" s="567"/>
      <c r="E86" s="567"/>
      <c r="F86" s="567"/>
      <c r="G86" s="567"/>
      <c r="H86" s="568"/>
      <c r="I86" s="567"/>
    </row>
    <row r="87" spans="1:9" ht="16.5">
      <c r="A87" s="1434"/>
      <c r="B87" s="1434"/>
      <c r="C87" s="1434"/>
      <c r="D87" s="1434"/>
      <c r="E87" s="1434"/>
      <c r="F87" s="1434"/>
      <c r="G87" s="565"/>
      <c r="H87" s="566"/>
      <c r="I87" s="563"/>
    </row>
    <row r="99" spans="1:9">
      <c r="A99" s="1411" t="s">
        <v>583</v>
      </c>
      <c r="B99" s="1411" t="s">
        <v>584</v>
      </c>
      <c r="C99" s="1411"/>
      <c r="D99" s="1411"/>
      <c r="E99" s="1411"/>
      <c r="F99" s="569"/>
      <c r="G99" s="1411" t="s">
        <v>1783</v>
      </c>
      <c r="H99" s="1411"/>
      <c r="I99" s="929"/>
    </row>
    <row r="100" spans="1:9">
      <c r="A100" s="1412"/>
      <c r="B100" s="1412"/>
      <c r="C100" s="1412"/>
      <c r="D100" s="1412"/>
      <c r="E100" s="1412"/>
      <c r="F100" s="570"/>
      <c r="G100" s="1412"/>
      <c r="H100" s="1412"/>
      <c r="I100" s="928"/>
    </row>
    <row r="101" spans="1:9">
      <c r="A101" s="540"/>
      <c r="B101" s="540"/>
      <c r="C101" s="540"/>
      <c r="D101" s="540"/>
      <c r="E101" s="540"/>
      <c r="F101" s="539"/>
      <c r="G101" s="540"/>
      <c r="H101" s="540"/>
      <c r="I101" s="540"/>
    </row>
    <row r="102" spans="1:9">
      <c r="A102" s="1423" t="s">
        <v>40</v>
      </c>
      <c r="B102" s="1424" t="s">
        <v>22</v>
      </c>
      <c r="C102" s="1424"/>
      <c r="D102" s="1424"/>
      <c r="E102" s="1424"/>
      <c r="F102" s="1424"/>
      <c r="G102" s="1424"/>
      <c r="H102" s="1424"/>
      <c r="I102" s="540"/>
    </row>
    <row r="103" spans="1:9">
      <c r="A103" s="1423"/>
      <c r="B103" s="1424"/>
      <c r="C103" s="1424"/>
      <c r="D103" s="1424"/>
      <c r="E103" s="1424"/>
      <c r="F103" s="1424"/>
      <c r="G103" s="1424"/>
      <c r="H103" s="1424"/>
      <c r="I103" s="540"/>
    </row>
    <row r="105" spans="1:9" ht="15.75">
      <c r="A105" s="540"/>
      <c r="B105" s="1440"/>
      <c r="C105" s="1440"/>
      <c r="D105" s="540"/>
      <c r="E105" s="540"/>
      <c r="F105" s="540"/>
      <c r="G105" s="540"/>
      <c r="H105" s="552"/>
      <c r="I105" s="540"/>
    </row>
    <row r="107" spans="1:9">
      <c r="A107" s="543"/>
      <c r="B107" s="1433" t="s">
        <v>586</v>
      </c>
      <c r="C107" s="1433"/>
      <c r="D107" s="1433"/>
      <c r="E107" s="1433"/>
      <c r="F107" s="1433"/>
      <c r="G107" s="540"/>
      <c r="H107" s="540"/>
      <c r="I107" s="540"/>
    </row>
    <row r="108" spans="1:9">
      <c r="A108" s="540"/>
      <c r="B108" s="563"/>
      <c r="C108" s="563"/>
      <c r="D108" s="563"/>
      <c r="E108" s="563"/>
      <c r="F108" s="563"/>
      <c r="G108" s="540"/>
      <c r="H108" s="540"/>
      <c r="I108" s="540"/>
    </row>
    <row r="109" spans="1:9" ht="16.5">
      <c r="A109" s="540"/>
      <c r="B109" s="1434" t="s">
        <v>588</v>
      </c>
      <c r="C109" s="1434"/>
      <c r="D109" s="1434"/>
      <c r="E109" s="1434"/>
      <c r="F109" s="1434"/>
      <c r="G109" s="571"/>
      <c r="H109" s="572"/>
      <c r="I109" s="540"/>
    </row>
    <row r="110" spans="1:9">
      <c r="A110" s="540"/>
      <c r="B110" s="540"/>
      <c r="C110" s="573" t="s">
        <v>597</v>
      </c>
      <c r="D110" s="540"/>
      <c r="E110" s="573"/>
      <c r="F110" s="540"/>
      <c r="G110" s="540"/>
      <c r="H110" s="574">
        <v>132675</v>
      </c>
      <c r="I110" s="540"/>
    </row>
    <row r="111" spans="1:9">
      <c r="A111" s="540"/>
      <c r="B111" s="540"/>
      <c r="C111" s="575"/>
      <c r="D111" s="553"/>
      <c r="E111" s="540"/>
      <c r="F111" s="1409"/>
      <c r="G111" s="1409"/>
      <c r="H111" s="546"/>
      <c r="I111" s="540"/>
    </row>
    <row r="112" spans="1:9" ht="16.5">
      <c r="A112" s="563"/>
      <c r="B112" s="1434"/>
      <c r="C112" s="1434"/>
      <c r="D112" s="1434"/>
      <c r="E112" s="1434"/>
      <c r="F112" s="576"/>
      <c r="G112" s="576"/>
      <c r="H112" s="566"/>
      <c r="I112" s="577"/>
    </row>
    <row r="113" spans="1:9">
      <c r="A113" s="540"/>
      <c r="B113" s="540"/>
      <c r="C113" s="540"/>
      <c r="D113" s="540"/>
      <c r="E113" s="540"/>
      <c r="F113" s="540"/>
      <c r="G113" s="540"/>
      <c r="H113" s="540"/>
      <c r="I113" s="563"/>
    </row>
    <row r="114" spans="1:9" ht="16.5">
      <c r="A114" s="540"/>
      <c r="B114" s="1434"/>
      <c r="C114" s="1434"/>
      <c r="D114" s="1434"/>
      <c r="E114" s="1434"/>
      <c r="F114" s="1434"/>
      <c r="G114" s="571"/>
      <c r="H114" s="572"/>
      <c r="I114" s="540"/>
    </row>
    <row r="115" spans="1:9">
      <c r="A115" s="540"/>
      <c r="B115" s="540"/>
      <c r="C115" s="573"/>
      <c r="D115" s="540"/>
      <c r="E115" s="573"/>
      <c r="F115" s="540"/>
      <c r="G115" s="540"/>
      <c r="H115" s="574"/>
      <c r="I115" s="540"/>
    </row>
    <row r="117" spans="1:9" ht="17.25" thickBot="1">
      <c r="A117" s="1400" t="s">
        <v>590</v>
      </c>
      <c r="B117" s="1400"/>
      <c r="C117" s="1400"/>
      <c r="D117" s="1400"/>
      <c r="E117" s="1400"/>
      <c r="F117" s="1400"/>
      <c r="G117" s="578"/>
      <c r="H117" s="579">
        <f>SUM(H110:H116)</f>
        <v>132675</v>
      </c>
      <c r="I117" s="894"/>
    </row>
    <row r="118" spans="1:9" ht="17.25" thickTop="1">
      <c r="A118" s="540"/>
      <c r="B118" s="571"/>
      <c r="C118" s="571"/>
      <c r="D118" s="571"/>
      <c r="E118" s="571"/>
      <c r="F118" s="571"/>
      <c r="G118" s="571"/>
      <c r="H118" s="572"/>
      <c r="I118" s="540"/>
    </row>
    <row r="119" spans="1:9" ht="17.25" thickBot="1">
      <c r="A119" s="1436" t="s">
        <v>598</v>
      </c>
      <c r="B119" s="1436"/>
      <c r="C119" s="1436"/>
      <c r="D119" s="1436"/>
      <c r="E119" s="1436"/>
      <c r="F119" s="1436"/>
      <c r="G119" s="578"/>
      <c r="H119" s="579">
        <f>SUM(H117:H118)</f>
        <v>132675</v>
      </c>
      <c r="I119" s="894"/>
    </row>
    <row r="120" spans="1:9" ht="15.75" thickTop="1"/>
    <row r="135" ht="17.25" customHeight="1"/>
    <row r="136" ht="17.25" customHeight="1"/>
    <row r="137" ht="17.25" customHeight="1"/>
    <row r="148" spans="1:9">
      <c r="A148" s="1411" t="s">
        <v>583</v>
      </c>
      <c r="B148" s="1411" t="s">
        <v>584</v>
      </c>
      <c r="C148" s="1411"/>
      <c r="D148" s="1411"/>
      <c r="E148" s="1411"/>
      <c r="F148" s="569"/>
      <c r="G148" s="1426" t="s">
        <v>1783</v>
      </c>
      <c r="H148" s="1426"/>
      <c r="I148" s="938"/>
    </row>
    <row r="149" spans="1:9">
      <c r="A149" s="1412"/>
      <c r="B149" s="1412"/>
      <c r="C149" s="1412"/>
      <c r="D149" s="1412"/>
      <c r="E149" s="1412"/>
      <c r="F149" s="570"/>
      <c r="G149" s="1427"/>
      <c r="H149" s="1427"/>
      <c r="I149" s="937"/>
    </row>
    <row r="151" spans="1:9">
      <c r="A151" s="1428" t="s">
        <v>41</v>
      </c>
      <c r="B151" s="1424" t="s">
        <v>0</v>
      </c>
      <c r="C151" s="1424"/>
      <c r="D151" s="1424"/>
      <c r="E151" s="1424"/>
      <c r="F151" s="1424"/>
      <c r="G151" s="859"/>
      <c r="H151" s="859"/>
      <c r="I151" s="540"/>
    </row>
    <row r="152" spans="1:9">
      <c r="A152" s="1428"/>
      <c r="B152" s="1424"/>
      <c r="C152" s="1424"/>
      <c r="D152" s="1424"/>
      <c r="E152" s="1424"/>
      <c r="F152" s="1424"/>
      <c r="G152" s="859"/>
      <c r="H152" s="859"/>
      <c r="I152" s="540"/>
    </row>
    <row r="153" spans="1:9" ht="15.75">
      <c r="A153" s="540"/>
      <c r="B153" s="540"/>
      <c r="C153" s="580"/>
      <c r="D153" s="581"/>
      <c r="E153" s="582"/>
      <c r="F153" s="581"/>
      <c r="G153" s="540"/>
      <c r="H153" s="540"/>
      <c r="I153" s="540"/>
    </row>
    <row r="154" spans="1:9">
      <c r="A154" s="860"/>
      <c r="B154" s="583" t="s">
        <v>586</v>
      </c>
      <c r="C154" s="583"/>
      <c r="D154" s="583"/>
      <c r="E154" s="860"/>
      <c r="F154" s="583"/>
      <c r="G154" s="583"/>
      <c r="H154" s="583"/>
      <c r="I154" s="583"/>
    </row>
    <row r="155" spans="1:9">
      <c r="A155" s="860"/>
      <c r="B155" s="860"/>
      <c r="C155" s="860"/>
      <c r="D155" s="860"/>
      <c r="E155" s="860"/>
      <c r="F155" s="860"/>
      <c r="G155" s="860"/>
      <c r="H155" s="540"/>
      <c r="I155" s="540"/>
    </row>
    <row r="156" spans="1:9" ht="15.75">
      <c r="A156" s="540"/>
      <c r="B156" s="1429" t="s">
        <v>516</v>
      </c>
      <c r="C156" s="1429"/>
      <c r="D156" s="1429"/>
      <c r="E156" s="1429"/>
      <c r="F156" s="862"/>
      <c r="G156" s="540"/>
      <c r="H156" s="540"/>
      <c r="I156" s="540"/>
    </row>
    <row r="157" spans="1:9">
      <c r="A157" s="540"/>
      <c r="B157" s="540"/>
      <c r="C157" s="1409" t="s">
        <v>599</v>
      </c>
      <c r="D157" s="1409"/>
      <c r="E157" s="1409"/>
      <c r="F157" s="1409"/>
      <c r="G157" s="1409"/>
      <c r="H157" s="544">
        <v>420067</v>
      </c>
      <c r="I157" s="540"/>
    </row>
    <row r="158" spans="1:9">
      <c r="A158" s="540"/>
      <c r="B158" s="540"/>
      <c r="C158" s="1431" t="s">
        <v>73</v>
      </c>
      <c r="D158" s="1431"/>
      <c r="E158" s="540"/>
      <c r="F158" s="540"/>
      <c r="G158" s="540"/>
      <c r="H158" s="545">
        <f>SUM(H157)</f>
        <v>420067</v>
      </c>
      <c r="I158" s="540"/>
    </row>
    <row r="161" spans="1:9" ht="15.75">
      <c r="A161" s="540"/>
      <c r="B161" s="1429" t="s">
        <v>588</v>
      </c>
      <c r="C161" s="1429"/>
      <c r="D161" s="1429"/>
      <c r="E161" s="1429"/>
      <c r="F161" s="862"/>
      <c r="G161" s="540"/>
      <c r="H161" s="540"/>
      <c r="I161" s="540"/>
    </row>
    <row r="162" spans="1:9">
      <c r="A162" s="540"/>
      <c r="B162" s="540"/>
      <c r="C162" s="1425" t="s">
        <v>600</v>
      </c>
      <c r="D162" s="1425"/>
      <c r="E162" s="1425"/>
      <c r="F162" s="1425"/>
      <c r="G162" s="1425"/>
      <c r="H162" s="546">
        <v>195816</v>
      </c>
      <c r="I162" s="540"/>
    </row>
    <row r="163" spans="1:9">
      <c r="A163" s="540"/>
      <c r="B163" s="540"/>
      <c r="C163" s="1409" t="s">
        <v>601</v>
      </c>
      <c r="D163" s="1409"/>
      <c r="E163" s="1409"/>
      <c r="F163" s="1409"/>
      <c r="G163" s="1409"/>
      <c r="H163" s="546">
        <v>287353</v>
      </c>
      <c r="I163" s="540"/>
    </row>
    <row r="164" spans="1:9">
      <c r="A164" s="540"/>
      <c r="B164" s="540"/>
      <c r="C164" s="1430" t="s">
        <v>602</v>
      </c>
      <c r="D164" s="1430"/>
      <c r="E164" s="1430"/>
      <c r="F164" s="863"/>
      <c r="G164" s="540"/>
      <c r="H164" s="544">
        <v>894000</v>
      </c>
      <c r="I164" s="540"/>
    </row>
    <row r="165" spans="1:9">
      <c r="A165" s="540"/>
      <c r="B165" s="540"/>
      <c r="C165" s="1431" t="s">
        <v>73</v>
      </c>
      <c r="D165" s="1431"/>
      <c r="E165" s="540"/>
      <c r="F165" s="540"/>
      <c r="G165" s="540"/>
      <c r="H165" s="545">
        <f>SUM(H162:H164)</f>
        <v>1377169</v>
      </c>
      <c r="I165" s="540"/>
    </row>
    <row r="168" spans="1:9" ht="16.5" thickBot="1">
      <c r="A168" s="861" t="s">
        <v>590</v>
      </c>
      <c r="B168" s="861"/>
      <c r="C168" s="861"/>
      <c r="D168" s="861"/>
      <c r="E168" s="861"/>
      <c r="F168" s="861"/>
      <c r="G168" s="549"/>
      <c r="H168" s="550">
        <f>SUM(H158+H165)</f>
        <v>1797236</v>
      </c>
      <c r="I168" s="894"/>
    </row>
    <row r="169" spans="1:9" ht="15.75" thickTop="1">
      <c r="A169" s="540"/>
      <c r="B169" s="540"/>
      <c r="C169" s="540"/>
      <c r="D169" s="540"/>
      <c r="E169" s="540"/>
      <c r="F169" s="540"/>
      <c r="G169" s="540"/>
      <c r="H169" s="540"/>
      <c r="I169" s="540"/>
    </row>
    <row r="170" spans="1:9" ht="16.5" thickBot="1">
      <c r="A170" s="861" t="s">
        <v>603</v>
      </c>
      <c r="B170" s="861"/>
      <c r="C170" s="861"/>
      <c r="D170" s="861"/>
      <c r="E170" s="861"/>
      <c r="F170" s="861"/>
      <c r="G170" s="549"/>
      <c r="H170" s="550">
        <f>SUM(H168:H169)</f>
        <v>1797236</v>
      </c>
      <c r="I170" s="936"/>
    </row>
    <row r="171" spans="1:9" ht="16.5" thickTop="1">
      <c r="A171" s="867"/>
      <c r="B171" s="867"/>
      <c r="C171" s="867"/>
      <c r="D171" s="867"/>
      <c r="E171" s="867"/>
      <c r="F171" s="867"/>
      <c r="G171" s="611"/>
      <c r="H171" s="586"/>
      <c r="I171" s="563"/>
    </row>
    <row r="172" spans="1:9" ht="15.75">
      <c r="A172" s="867"/>
      <c r="B172" s="867"/>
      <c r="C172" s="867"/>
      <c r="D172" s="867"/>
      <c r="E172" s="867"/>
      <c r="F172" s="867"/>
      <c r="G172" s="611"/>
      <c r="H172" s="586"/>
      <c r="I172" s="563"/>
    </row>
    <row r="173" spans="1:9" ht="15.75">
      <c r="A173" s="867"/>
      <c r="B173" s="867"/>
      <c r="C173" s="867"/>
      <c r="D173" s="867"/>
      <c r="E173" s="867"/>
      <c r="F173" s="867"/>
      <c r="G173" s="611"/>
      <c r="H173" s="586"/>
      <c r="I173" s="563"/>
    </row>
    <row r="174" spans="1:9" ht="15.75">
      <c r="A174" s="867"/>
      <c r="B174" s="867"/>
      <c r="C174" s="867"/>
      <c r="D174" s="867"/>
      <c r="E174" s="867"/>
      <c r="F174" s="867"/>
      <c r="G174" s="611"/>
      <c r="H174" s="586"/>
      <c r="I174" s="563"/>
    </row>
    <row r="175" spans="1:9" ht="15.75">
      <c r="A175" s="867"/>
      <c r="B175" s="867"/>
      <c r="C175" s="867"/>
      <c r="D175" s="867"/>
      <c r="E175" s="867"/>
      <c r="F175" s="867"/>
      <c r="G175" s="611"/>
      <c r="H175" s="586"/>
      <c r="I175" s="563"/>
    </row>
    <row r="176" spans="1:9" ht="15.75">
      <c r="A176" s="867"/>
      <c r="B176" s="867"/>
      <c r="C176" s="867"/>
      <c r="D176" s="867"/>
      <c r="E176" s="867"/>
      <c r="F176" s="867"/>
      <c r="G176" s="611"/>
      <c r="H176" s="586"/>
      <c r="I176" s="563"/>
    </row>
    <row r="177" spans="1:9" ht="15.75">
      <c r="A177" s="867"/>
      <c r="B177" s="867"/>
      <c r="C177" s="867"/>
      <c r="D177" s="867"/>
      <c r="E177" s="867"/>
      <c r="F177" s="867"/>
      <c r="G177" s="611"/>
      <c r="H177" s="586"/>
      <c r="I177" s="563"/>
    </row>
    <row r="178" spans="1:9" ht="15.75">
      <c r="A178" s="867"/>
      <c r="B178" s="867"/>
      <c r="C178" s="867"/>
      <c r="D178" s="867"/>
      <c r="E178" s="867"/>
      <c r="F178" s="867"/>
      <c r="G178" s="611"/>
      <c r="H178" s="586"/>
      <c r="I178" s="563"/>
    </row>
    <row r="179" spans="1:9" ht="15.75">
      <c r="A179" s="867"/>
      <c r="B179" s="867"/>
      <c r="C179" s="867"/>
      <c r="D179" s="867"/>
      <c r="E179" s="867"/>
      <c r="F179" s="867"/>
      <c r="G179" s="611"/>
      <c r="H179" s="586"/>
      <c r="I179" s="563"/>
    </row>
    <row r="180" spans="1:9" ht="16.5" customHeight="1">
      <c r="A180" s="867"/>
      <c r="B180" s="867"/>
      <c r="C180" s="867"/>
      <c r="D180" s="867"/>
      <c r="E180" s="867"/>
      <c r="F180" s="867"/>
      <c r="G180" s="611"/>
      <c r="H180" s="586"/>
      <c r="I180" s="563"/>
    </row>
    <row r="181" spans="1:9" ht="16.5" customHeight="1">
      <c r="A181" s="867"/>
      <c r="B181" s="867"/>
      <c r="C181" s="867"/>
      <c r="D181" s="867"/>
      <c r="E181" s="867"/>
      <c r="F181" s="867"/>
      <c r="G181" s="611"/>
      <c r="H181" s="586"/>
      <c r="I181" s="563"/>
    </row>
    <row r="182" spans="1:9" ht="16.5" customHeight="1">
      <c r="A182" s="867"/>
      <c r="B182" s="867"/>
      <c r="C182" s="867"/>
      <c r="D182" s="867"/>
      <c r="E182" s="867"/>
      <c r="F182" s="867"/>
      <c r="G182" s="611"/>
      <c r="H182" s="586"/>
      <c r="I182" s="563"/>
    </row>
    <row r="183" spans="1:9" ht="16.5" customHeight="1">
      <c r="A183" s="867"/>
      <c r="B183" s="867"/>
      <c r="C183" s="867"/>
      <c r="D183" s="867"/>
      <c r="E183" s="867"/>
      <c r="F183" s="867"/>
      <c r="G183" s="611"/>
      <c r="H183" s="586"/>
      <c r="I183" s="563"/>
    </row>
    <row r="184" spans="1:9" ht="16.5" customHeight="1">
      <c r="A184" s="867"/>
      <c r="B184" s="867"/>
      <c r="C184" s="867"/>
      <c r="D184" s="867"/>
      <c r="E184" s="867"/>
      <c r="F184" s="867"/>
      <c r="G184" s="611"/>
      <c r="H184" s="586"/>
      <c r="I184" s="563"/>
    </row>
    <row r="185" spans="1:9" ht="16.5" customHeight="1">
      <c r="A185" s="867"/>
      <c r="B185" s="867"/>
      <c r="C185" s="867"/>
      <c r="D185" s="867"/>
      <c r="E185" s="867"/>
      <c r="F185" s="867"/>
      <c r="G185" s="611"/>
      <c r="H185" s="586"/>
      <c r="I185" s="563"/>
    </row>
    <row r="186" spans="1:9" ht="16.5" customHeight="1">
      <c r="A186" s="867"/>
      <c r="B186" s="867"/>
      <c r="C186" s="867"/>
      <c r="D186" s="867"/>
      <c r="E186" s="867"/>
      <c r="F186" s="867"/>
      <c r="G186" s="611"/>
      <c r="H186" s="586"/>
      <c r="I186" s="563"/>
    </row>
    <row r="187" spans="1:9" ht="16.5" customHeight="1">
      <c r="A187" s="867"/>
      <c r="B187" s="867"/>
      <c r="C187" s="867"/>
      <c r="D187" s="867"/>
      <c r="E187" s="867"/>
      <c r="F187" s="867"/>
      <c r="G187" s="611"/>
      <c r="H187" s="586"/>
      <c r="I187" s="563"/>
    </row>
    <row r="188" spans="1:9" ht="16.5" customHeight="1">
      <c r="A188" s="867"/>
      <c r="B188" s="867"/>
      <c r="C188" s="867"/>
      <c r="D188" s="867"/>
      <c r="E188" s="867"/>
      <c r="F188" s="867"/>
      <c r="G188" s="611"/>
      <c r="H188" s="586"/>
      <c r="I188" s="563"/>
    </row>
    <row r="189" spans="1:9" ht="16.5" customHeight="1">
      <c r="A189" s="867"/>
      <c r="B189" s="867"/>
      <c r="C189" s="867"/>
      <c r="D189" s="867"/>
      <c r="E189" s="867"/>
      <c r="F189" s="867"/>
      <c r="G189" s="611"/>
      <c r="H189" s="586"/>
      <c r="I189" s="563"/>
    </row>
    <row r="190" spans="1:9" ht="15.75">
      <c r="A190" s="867"/>
      <c r="B190" s="867"/>
      <c r="C190" s="867"/>
      <c r="D190" s="867"/>
      <c r="E190" s="867"/>
      <c r="F190" s="867"/>
      <c r="G190" s="611"/>
      <c r="H190" s="586"/>
      <c r="I190" s="563"/>
    </row>
    <row r="191" spans="1:9" ht="15.75">
      <c r="A191" s="867"/>
      <c r="B191" s="867"/>
      <c r="C191" s="867"/>
      <c r="D191" s="867"/>
      <c r="E191" s="867"/>
      <c r="F191" s="867"/>
      <c r="G191" s="611"/>
      <c r="H191" s="586"/>
      <c r="I191" s="563"/>
    </row>
    <row r="192" spans="1:9" ht="15.75">
      <c r="A192" s="867"/>
      <c r="B192" s="867"/>
      <c r="C192" s="867"/>
      <c r="D192" s="867"/>
      <c r="E192" s="867"/>
      <c r="F192" s="867"/>
      <c r="G192" s="611"/>
      <c r="H192" s="586"/>
      <c r="I192" s="563"/>
    </row>
    <row r="193" spans="1:9" ht="15.75">
      <c r="A193" s="867"/>
      <c r="B193" s="867"/>
      <c r="C193" s="867"/>
      <c r="D193" s="867"/>
      <c r="E193" s="867"/>
      <c r="F193" s="867"/>
      <c r="G193" s="611"/>
      <c r="H193" s="586"/>
      <c r="I193" s="563"/>
    </row>
    <row r="194" spans="1:9" ht="15.75">
      <c r="A194" s="867"/>
      <c r="B194" s="867"/>
      <c r="C194" s="867"/>
      <c r="D194" s="867"/>
      <c r="E194" s="867"/>
      <c r="F194" s="867"/>
      <c r="G194" s="611"/>
      <c r="H194" s="586"/>
      <c r="I194" s="563"/>
    </row>
    <row r="195" spans="1:9" ht="15.75">
      <c r="A195" s="563"/>
      <c r="B195" s="584"/>
      <c r="C195" s="584"/>
      <c r="D195" s="584"/>
      <c r="E195" s="584"/>
      <c r="F195" s="584"/>
      <c r="G195" s="585"/>
      <c r="H195" s="586"/>
      <c r="I195" s="563"/>
    </row>
    <row r="196" spans="1:9">
      <c r="A196" s="1411" t="s">
        <v>604</v>
      </c>
      <c r="B196" s="1411" t="s">
        <v>584</v>
      </c>
      <c r="C196" s="1411"/>
      <c r="D196" s="1411"/>
      <c r="E196" s="1411"/>
      <c r="F196" s="569"/>
      <c r="G196" s="1411" t="s">
        <v>1783</v>
      </c>
      <c r="H196" s="1411"/>
      <c r="I196" s="929"/>
    </row>
    <row r="197" spans="1:9">
      <c r="A197" s="1412"/>
      <c r="B197" s="1412"/>
      <c r="C197" s="1412"/>
      <c r="D197" s="1412"/>
      <c r="E197" s="1412"/>
      <c r="F197" s="570"/>
      <c r="G197" s="1412"/>
      <c r="H197" s="1412"/>
      <c r="I197" s="928"/>
    </row>
    <row r="199" spans="1:9">
      <c r="A199" s="1423" t="s">
        <v>42</v>
      </c>
      <c r="B199" s="1424" t="s">
        <v>132</v>
      </c>
      <c r="C199" s="1424"/>
      <c r="D199" s="1424"/>
      <c r="E199" s="1424"/>
      <c r="F199" s="1424"/>
      <c r="G199" s="1424"/>
      <c r="H199" s="1424"/>
      <c r="I199" s="935"/>
    </row>
    <row r="200" spans="1:9">
      <c r="A200" s="1423"/>
      <c r="B200" s="1424"/>
      <c r="C200" s="1424"/>
      <c r="D200" s="1424"/>
      <c r="E200" s="1424"/>
      <c r="F200" s="1424"/>
      <c r="G200" s="1424"/>
      <c r="H200" s="1424"/>
      <c r="I200" s="935"/>
    </row>
    <row r="202" spans="1:9" ht="15.75">
      <c r="A202" s="540"/>
      <c r="B202" s="1415" t="s">
        <v>605</v>
      </c>
      <c r="C202" s="1415"/>
      <c r="D202" s="1415"/>
      <c r="E202" s="1415"/>
      <c r="F202" s="1415"/>
      <c r="G202" s="540"/>
      <c r="H202" s="540"/>
      <c r="I202" s="540"/>
    </row>
    <row r="204" spans="1:9" ht="15.75">
      <c r="B204" s="1421" t="s">
        <v>606</v>
      </c>
      <c r="C204" s="1421"/>
      <c r="D204" s="587"/>
      <c r="E204" s="587"/>
      <c r="F204" s="587"/>
      <c r="G204" s="587"/>
      <c r="H204" s="588"/>
    </row>
    <row r="205" spans="1:9">
      <c r="C205" s="1395"/>
      <c r="D205" s="1395"/>
      <c r="E205" s="1395"/>
      <c r="F205" s="540"/>
      <c r="G205" s="540"/>
      <c r="H205" s="546"/>
    </row>
    <row r="206" spans="1:9">
      <c r="C206" s="589" t="s">
        <v>607</v>
      </c>
      <c r="D206" s="874"/>
      <c r="E206" s="874"/>
      <c r="F206" s="540"/>
      <c r="G206" s="540"/>
      <c r="H206" s="546"/>
    </row>
    <row r="207" spans="1:9">
      <c r="C207" s="874" t="s">
        <v>1787</v>
      </c>
      <c r="D207" s="874"/>
      <c r="E207" s="874"/>
      <c r="F207" s="934" t="s">
        <v>1788</v>
      </c>
      <c r="G207" s="540"/>
      <c r="H207" s="546">
        <v>1663425</v>
      </c>
    </row>
    <row r="208" spans="1:9">
      <c r="C208" s="874" t="s">
        <v>1787</v>
      </c>
      <c r="D208" s="874"/>
      <c r="E208" s="874"/>
      <c r="F208" s="934" t="s">
        <v>1789</v>
      </c>
      <c r="G208" s="540"/>
      <c r="H208" s="546">
        <v>142000</v>
      </c>
    </row>
    <row r="209" spans="3:8">
      <c r="C209" s="874" t="s">
        <v>1787</v>
      </c>
      <c r="D209" s="874"/>
      <c r="E209" s="874"/>
      <c r="F209" s="934" t="s">
        <v>1790</v>
      </c>
      <c r="G209" s="540"/>
      <c r="H209" s="546">
        <v>11310000</v>
      </c>
    </row>
    <row r="210" spans="3:8">
      <c r="C210" s="874" t="s">
        <v>1787</v>
      </c>
      <c r="D210" s="874"/>
      <c r="E210" s="874"/>
      <c r="F210" s="934" t="s">
        <v>1791</v>
      </c>
      <c r="G210" s="540"/>
      <c r="H210" s="546">
        <v>10595000</v>
      </c>
    </row>
    <row r="211" spans="3:8">
      <c r="C211" s="897" t="s">
        <v>608</v>
      </c>
      <c r="D211" s="919"/>
      <c r="E211" s="920"/>
      <c r="F211" s="920" t="s">
        <v>609</v>
      </c>
      <c r="G211" s="590"/>
      <c r="H211" s="895">
        <v>13763000</v>
      </c>
    </row>
    <row r="212" spans="3:8">
      <c r="C212" s="897" t="s">
        <v>610</v>
      </c>
      <c r="D212" s="919"/>
      <c r="E212" s="871"/>
      <c r="F212" s="920" t="s">
        <v>611</v>
      </c>
      <c r="G212" s="590"/>
      <c r="H212" s="895">
        <v>243475500</v>
      </c>
    </row>
    <row r="213" spans="3:8">
      <c r="C213" s="897" t="s">
        <v>612</v>
      </c>
      <c r="D213" s="919"/>
      <c r="E213" s="920"/>
      <c r="F213" s="920" t="s">
        <v>613</v>
      </c>
      <c r="G213" s="590"/>
      <c r="H213" s="895">
        <v>4365000</v>
      </c>
    </row>
    <row r="214" spans="3:8">
      <c r="C214" s="897" t="s">
        <v>614</v>
      </c>
      <c r="D214" s="919"/>
      <c r="E214" s="920"/>
      <c r="F214" s="920" t="s">
        <v>615</v>
      </c>
      <c r="G214" s="590"/>
      <c r="H214" s="895">
        <v>852000</v>
      </c>
    </row>
    <row r="215" spans="3:8">
      <c r="C215" s="897" t="s">
        <v>614</v>
      </c>
      <c r="D215" s="919"/>
      <c r="E215" s="920"/>
      <c r="F215" s="920" t="s">
        <v>616</v>
      </c>
      <c r="G215" s="590"/>
      <c r="H215" s="895">
        <v>852000</v>
      </c>
    </row>
    <row r="216" spans="3:8">
      <c r="C216" s="897" t="s">
        <v>614</v>
      </c>
      <c r="D216" s="917"/>
      <c r="E216" s="918"/>
      <c r="F216" s="918" t="s">
        <v>617</v>
      </c>
      <c r="G216" s="590"/>
      <c r="H216" s="895">
        <v>852000</v>
      </c>
    </row>
    <row r="217" spans="3:8">
      <c r="C217" s="897" t="s">
        <v>614</v>
      </c>
      <c r="D217" s="919"/>
      <c r="E217" s="920"/>
      <c r="F217" s="920" t="s">
        <v>618</v>
      </c>
      <c r="G217" s="590"/>
      <c r="H217" s="895">
        <v>852000</v>
      </c>
    </row>
    <row r="218" spans="3:8">
      <c r="C218" s="897" t="s">
        <v>614</v>
      </c>
      <c r="D218" s="919"/>
      <c r="E218" s="920"/>
      <c r="F218" s="920" t="s">
        <v>619</v>
      </c>
      <c r="G218" s="590"/>
      <c r="H218" s="895">
        <v>1016000</v>
      </c>
    </row>
    <row r="219" spans="3:8">
      <c r="C219" s="897" t="s">
        <v>614</v>
      </c>
      <c r="D219" s="919"/>
      <c r="E219" s="920"/>
      <c r="F219" s="920" t="s">
        <v>620</v>
      </c>
      <c r="G219" s="590"/>
      <c r="H219" s="895">
        <v>959000</v>
      </c>
    </row>
    <row r="220" spans="3:8">
      <c r="C220" s="897" t="s">
        <v>614</v>
      </c>
      <c r="D220" s="919"/>
      <c r="E220" s="920"/>
      <c r="F220" s="920" t="s">
        <v>621</v>
      </c>
      <c r="G220" s="590"/>
      <c r="H220" s="895">
        <v>902000</v>
      </c>
    </row>
    <row r="221" spans="3:8">
      <c r="C221" s="897" t="s">
        <v>614</v>
      </c>
      <c r="D221" s="919"/>
      <c r="E221" s="920"/>
      <c r="F221" s="920" t="s">
        <v>622</v>
      </c>
      <c r="G221" s="590"/>
      <c r="H221" s="895">
        <v>844000</v>
      </c>
    </row>
    <row r="222" spans="3:8">
      <c r="C222" s="897" t="s">
        <v>614</v>
      </c>
      <c r="D222" s="919"/>
      <c r="E222" s="920"/>
      <c r="F222" s="920" t="s">
        <v>623</v>
      </c>
      <c r="G222" s="590"/>
      <c r="H222" s="895">
        <v>863000</v>
      </c>
    </row>
    <row r="223" spans="3:8">
      <c r="C223" s="897" t="s">
        <v>614</v>
      </c>
      <c r="D223" s="919"/>
      <c r="E223" s="920"/>
      <c r="F223" s="920" t="s">
        <v>624</v>
      </c>
      <c r="G223" s="590"/>
      <c r="H223" s="895">
        <v>852000</v>
      </c>
    </row>
    <row r="224" spans="3:8">
      <c r="C224" s="897" t="s">
        <v>614</v>
      </c>
      <c r="D224" s="917"/>
      <c r="E224" s="918"/>
      <c r="F224" s="918" t="s">
        <v>625</v>
      </c>
      <c r="G224" s="590"/>
      <c r="H224" s="895">
        <v>228000</v>
      </c>
    </row>
    <row r="225" spans="2:8">
      <c r="B225" s="540"/>
      <c r="C225" s="591"/>
      <c r="D225" s="874"/>
      <c r="E225" s="874"/>
      <c r="F225" s="874"/>
      <c r="G225" s="592" t="s">
        <v>73</v>
      </c>
      <c r="H225" s="557">
        <f>SUM(H207:H224)</f>
        <v>294385925</v>
      </c>
    </row>
    <row r="226" spans="2:8">
      <c r="B226" s="540"/>
      <c r="C226" s="591"/>
      <c r="D226" s="874"/>
      <c r="E226" s="874"/>
      <c r="F226" s="874"/>
      <c r="G226" s="591"/>
      <c r="H226" s="593"/>
    </row>
    <row r="227" spans="2:8">
      <c r="B227" s="540"/>
      <c r="C227" s="540"/>
      <c r="D227" s="874"/>
      <c r="E227" s="874"/>
      <c r="F227" s="874"/>
      <c r="G227" s="540"/>
      <c r="H227" s="546"/>
    </row>
    <row r="228" spans="2:8">
      <c r="B228" s="540"/>
      <c r="C228" s="932" t="s">
        <v>626</v>
      </c>
      <c r="D228" s="897"/>
      <c r="E228" s="874"/>
      <c r="F228" s="874"/>
      <c r="G228" s="540"/>
      <c r="H228" s="544"/>
    </row>
    <row r="229" spans="2:8">
      <c r="B229" s="540"/>
      <c r="C229" s="897" t="s">
        <v>627</v>
      </c>
      <c r="D229" s="567"/>
      <c r="E229" s="567"/>
      <c r="F229" s="594"/>
      <c r="G229" s="826" t="s">
        <v>1459</v>
      </c>
      <c r="H229" s="895">
        <v>1000000</v>
      </c>
    </row>
    <row r="230" spans="2:8">
      <c r="B230" s="540"/>
      <c r="C230" s="897" t="s">
        <v>628</v>
      </c>
      <c r="D230" s="585"/>
      <c r="E230" s="567"/>
      <c r="F230" s="567"/>
      <c r="G230" s="826">
        <v>21018</v>
      </c>
      <c r="H230" s="895">
        <v>500000</v>
      </c>
    </row>
    <row r="231" spans="2:8">
      <c r="B231" s="540"/>
      <c r="C231" s="897" t="s">
        <v>628</v>
      </c>
      <c r="D231" s="585"/>
      <c r="E231" s="567"/>
      <c r="F231" s="567"/>
      <c r="G231" s="826">
        <v>21019</v>
      </c>
      <c r="H231" s="895">
        <v>502000</v>
      </c>
    </row>
    <row r="232" spans="2:8">
      <c r="B232" s="540"/>
      <c r="C232" s="897" t="s">
        <v>628</v>
      </c>
      <c r="D232" s="585"/>
      <c r="E232" s="567"/>
      <c r="F232" s="567"/>
      <c r="G232" s="826">
        <v>21020</v>
      </c>
      <c r="H232" s="895">
        <v>501000</v>
      </c>
    </row>
    <row r="233" spans="2:8">
      <c r="B233" s="540"/>
      <c r="C233" s="897" t="s">
        <v>628</v>
      </c>
      <c r="D233" s="585"/>
      <c r="E233" s="567"/>
      <c r="F233" s="567"/>
      <c r="G233" s="826">
        <v>21021</v>
      </c>
      <c r="H233" s="895">
        <v>501000</v>
      </c>
    </row>
    <row r="234" spans="2:8">
      <c r="B234" s="540"/>
      <c r="C234" s="897" t="s">
        <v>628</v>
      </c>
      <c r="D234" s="585"/>
      <c r="E234" s="567"/>
      <c r="F234" s="567"/>
      <c r="G234" s="826">
        <v>21022</v>
      </c>
      <c r="H234" s="895">
        <v>502000</v>
      </c>
    </row>
    <row r="235" spans="2:8">
      <c r="B235" s="540"/>
      <c r="C235" s="897" t="s">
        <v>628</v>
      </c>
      <c r="D235" s="585"/>
      <c r="E235" s="567"/>
      <c r="F235" s="567"/>
      <c r="G235" s="826">
        <v>21023</v>
      </c>
      <c r="H235" s="895">
        <v>501000</v>
      </c>
    </row>
    <row r="236" spans="2:8">
      <c r="B236" s="540"/>
      <c r="C236" s="897" t="s">
        <v>628</v>
      </c>
      <c r="D236" s="585"/>
      <c r="E236" s="567"/>
      <c r="F236" s="567"/>
      <c r="G236" s="826">
        <v>21024</v>
      </c>
      <c r="H236" s="895">
        <v>692000</v>
      </c>
    </row>
    <row r="237" spans="2:8">
      <c r="B237" s="540"/>
      <c r="C237" s="897" t="s">
        <v>628</v>
      </c>
      <c r="D237" s="585"/>
      <c r="E237" s="567"/>
      <c r="F237" s="567"/>
      <c r="G237" s="826">
        <v>21025</v>
      </c>
      <c r="H237" s="895">
        <v>611000</v>
      </c>
    </row>
    <row r="238" spans="2:8">
      <c r="B238" s="540"/>
      <c r="C238" s="897" t="s">
        <v>628</v>
      </c>
      <c r="D238" s="585"/>
      <c r="E238" s="567"/>
      <c r="F238" s="567"/>
      <c r="G238" s="826">
        <v>21026</v>
      </c>
      <c r="H238" s="895">
        <v>501000</v>
      </c>
    </row>
    <row r="239" spans="2:8">
      <c r="B239" s="540"/>
      <c r="C239" s="897" t="s">
        <v>628</v>
      </c>
      <c r="D239" s="567"/>
      <c r="E239" s="567"/>
      <c r="F239" s="594"/>
      <c r="G239" s="826">
        <v>21027</v>
      </c>
      <c r="H239" s="895">
        <v>502000</v>
      </c>
    </row>
    <row r="240" spans="2:8">
      <c r="C240" s="897" t="s">
        <v>628</v>
      </c>
      <c r="D240" s="878"/>
      <c r="E240" s="878"/>
      <c r="F240" s="878"/>
      <c r="G240" s="933">
        <v>21028</v>
      </c>
      <c r="H240" s="895">
        <v>501000</v>
      </c>
    </row>
    <row r="241" spans="1:9" ht="16.5">
      <c r="A241" s="563"/>
      <c r="B241" s="595"/>
      <c r="C241" s="897" t="s">
        <v>628</v>
      </c>
      <c r="D241" s="595"/>
      <c r="E241" s="595"/>
      <c r="F241" s="595"/>
      <c r="G241" s="827">
        <v>21029</v>
      </c>
      <c r="H241" s="895">
        <v>502000</v>
      </c>
      <c r="I241" s="563"/>
    </row>
    <row r="242" spans="1:9">
      <c r="C242" s="897" t="s">
        <v>628</v>
      </c>
      <c r="D242" s="878"/>
      <c r="E242" s="878"/>
      <c r="F242" s="878"/>
      <c r="G242" s="933">
        <v>21030</v>
      </c>
      <c r="H242" s="895">
        <v>500000</v>
      </c>
    </row>
    <row r="243" spans="1:9">
      <c r="A243" s="540"/>
      <c r="B243" s="865"/>
      <c r="C243" s="897" t="s">
        <v>628</v>
      </c>
      <c r="D243" s="865"/>
      <c r="E243" s="865"/>
      <c r="F243" s="865"/>
      <c r="G243" s="826">
        <v>21031</v>
      </c>
      <c r="H243" s="895">
        <v>502000</v>
      </c>
      <c r="I243" s="540"/>
    </row>
    <row r="244" spans="1:9">
      <c r="C244" s="897" t="s">
        <v>628</v>
      </c>
      <c r="D244" s="878"/>
      <c r="E244" s="878"/>
      <c r="F244" s="878"/>
      <c r="G244" s="933">
        <v>21032</v>
      </c>
      <c r="H244" s="895">
        <v>462000</v>
      </c>
    </row>
    <row r="245" spans="1:9" ht="15.75">
      <c r="A245" s="540"/>
      <c r="B245" s="862"/>
      <c r="C245" s="897" t="s">
        <v>629</v>
      </c>
      <c r="D245" s="862"/>
      <c r="E245" s="862"/>
      <c r="F245" s="567"/>
      <c r="G245" s="826" t="s">
        <v>1581</v>
      </c>
      <c r="H245" s="895">
        <v>2922000</v>
      </c>
      <c r="I245" s="540"/>
    </row>
    <row r="246" spans="1:9">
      <c r="A246" s="540"/>
      <c r="B246" s="863"/>
      <c r="C246" s="897" t="s">
        <v>614</v>
      </c>
      <c r="D246" s="863"/>
      <c r="E246" s="567"/>
      <c r="F246" s="567"/>
      <c r="G246" s="826" t="s">
        <v>1582</v>
      </c>
      <c r="H246" s="895">
        <v>6462000</v>
      </c>
      <c r="I246" s="540"/>
    </row>
    <row r="247" spans="1:9" ht="15.75" customHeight="1">
      <c r="A247" s="540"/>
      <c r="B247" s="540"/>
      <c r="C247" s="1401" t="s">
        <v>1583</v>
      </c>
      <c r="D247" s="1401"/>
      <c r="E247" s="868"/>
      <c r="F247" s="594"/>
      <c r="G247" s="596"/>
      <c r="H247" s="828">
        <v>1056000</v>
      </c>
      <c r="I247" s="540"/>
    </row>
    <row r="248" spans="1:9" ht="15.75">
      <c r="A248" s="540"/>
      <c r="B248" s="897"/>
      <c r="C248" s="897" t="s">
        <v>630</v>
      </c>
      <c r="D248" s="597"/>
      <c r="E248" s="560"/>
      <c r="F248" s="540"/>
      <c r="G248" s="540"/>
      <c r="H248" s="540">
        <v>950000</v>
      </c>
      <c r="I248" s="540"/>
    </row>
    <row r="249" spans="1:9" ht="15.75" customHeight="1">
      <c r="A249" s="540"/>
      <c r="B249" s="897"/>
      <c r="C249" s="1401" t="s">
        <v>647</v>
      </c>
      <c r="D249" s="1401"/>
      <c r="E249" s="1401"/>
      <c r="F249" s="540"/>
      <c r="G249" s="826" t="s">
        <v>1584</v>
      </c>
      <c r="H249" s="824">
        <v>2000000</v>
      </c>
      <c r="I249" s="540"/>
    </row>
    <row r="250" spans="1:9" ht="15.75" customHeight="1">
      <c r="A250" s="540"/>
      <c r="B250" s="897"/>
      <c r="C250" s="1401" t="s">
        <v>647</v>
      </c>
      <c r="D250" s="1401"/>
      <c r="E250" s="1401"/>
      <c r="F250" s="540"/>
      <c r="G250" s="826" t="s">
        <v>1585</v>
      </c>
      <c r="H250" s="824">
        <v>2000000</v>
      </c>
      <c r="I250" s="540"/>
    </row>
    <row r="251" spans="1:9">
      <c r="A251" s="540"/>
      <c r="B251" s="1422"/>
      <c r="C251" s="1422"/>
      <c r="D251" s="540"/>
      <c r="E251" s="540"/>
      <c r="F251" s="540"/>
      <c r="G251" s="592" t="s">
        <v>73</v>
      </c>
      <c r="H251" s="600">
        <f>SUM(H229:H250)</f>
        <v>24170000</v>
      </c>
      <c r="I251" s="540"/>
    </row>
    <row r="252" spans="1:9">
      <c r="A252" s="540"/>
      <c r="B252" s="540"/>
      <c r="C252" s="553"/>
      <c r="D252" s="540"/>
      <c r="E252" s="540"/>
      <c r="F252" s="540"/>
      <c r="G252" s="540"/>
      <c r="H252" s="574"/>
      <c r="I252" s="540"/>
    </row>
    <row r="253" spans="1:9">
      <c r="B253" s="540"/>
      <c r="C253" s="540"/>
      <c r="D253" s="540"/>
      <c r="E253" s="540"/>
      <c r="F253" s="596"/>
      <c r="G253" s="540"/>
      <c r="H253" s="552"/>
    </row>
    <row r="254" spans="1:9">
      <c r="B254" s="932"/>
      <c r="C254" s="932" t="s">
        <v>631</v>
      </c>
      <c r="D254" s="897"/>
      <c r="E254" s="932"/>
      <c r="F254" s="897"/>
      <c r="G254" s="540"/>
      <c r="H254" s="540"/>
    </row>
    <row r="255" spans="1:9">
      <c r="B255" s="932"/>
      <c r="C255" s="1401" t="s">
        <v>1792</v>
      </c>
      <c r="D255" s="1401"/>
      <c r="E255" s="1401"/>
      <c r="F255" s="897"/>
      <c r="G255" s="540"/>
      <c r="H255" s="540">
        <v>986675</v>
      </c>
    </row>
    <row r="256" spans="1:9">
      <c r="B256" s="932"/>
      <c r="C256" s="1401" t="s">
        <v>1586</v>
      </c>
      <c r="D256" s="1401"/>
      <c r="E256" s="1401"/>
      <c r="F256" s="920" t="s">
        <v>1587</v>
      </c>
      <c r="G256" s="540"/>
      <c r="H256" s="540">
        <v>30000</v>
      </c>
    </row>
    <row r="257" spans="1:9">
      <c r="B257" s="932"/>
      <c r="C257" s="1401" t="s">
        <v>1588</v>
      </c>
      <c r="D257" s="1401"/>
      <c r="E257" s="1401"/>
      <c r="F257" s="897"/>
      <c r="G257" s="540"/>
      <c r="H257" s="540">
        <v>1215000</v>
      </c>
    </row>
    <row r="258" spans="1:9">
      <c r="C258" s="1401" t="s">
        <v>632</v>
      </c>
      <c r="D258" s="1401"/>
      <c r="E258" s="601"/>
      <c r="F258" s="829" t="s">
        <v>633</v>
      </c>
      <c r="G258" s="540"/>
      <c r="H258" s="895">
        <v>3000000</v>
      </c>
    </row>
    <row r="259" spans="1:9">
      <c r="C259" s="1395"/>
      <c r="D259" s="1395"/>
      <c r="E259" s="1395"/>
      <c r="F259" s="540"/>
      <c r="G259" s="592" t="s">
        <v>73</v>
      </c>
      <c r="H259" s="557">
        <f>SUM(H255:H258)</f>
        <v>5231675</v>
      </c>
    </row>
    <row r="260" spans="1:9">
      <c r="C260" s="1395"/>
      <c r="D260" s="1395"/>
      <c r="E260" s="1395"/>
      <c r="F260" s="1395"/>
      <c r="G260" s="1395"/>
      <c r="H260" s="546"/>
    </row>
    <row r="261" spans="1:9">
      <c r="C261" s="1395"/>
      <c r="D261" s="1395"/>
      <c r="E261" s="1395"/>
      <c r="F261" s="1395"/>
      <c r="G261" s="1395"/>
      <c r="H261" s="546"/>
    </row>
    <row r="262" spans="1:9" ht="15.75">
      <c r="B262" s="931" t="s">
        <v>634</v>
      </c>
      <c r="C262" s="602"/>
      <c r="D262" s="602"/>
      <c r="E262" s="602"/>
      <c r="F262" s="602"/>
      <c r="G262" s="602"/>
      <c r="H262" s="546"/>
    </row>
    <row r="263" spans="1:9">
      <c r="C263" s="874" t="s">
        <v>635</v>
      </c>
      <c r="D263" s="874"/>
      <c r="E263" s="874"/>
      <c r="F263" s="540"/>
      <c r="G263" s="540"/>
      <c r="H263" s="546">
        <v>4411219</v>
      </c>
    </row>
    <row r="264" spans="1:9">
      <c r="C264" s="1395" t="s">
        <v>636</v>
      </c>
      <c r="D264" s="1395"/>
      <c r="E264" s="1395"/>
      <c r="F264" s="540"/>
      <c r="G264" s="540"/>
      <c r="H264" s="546"/>
    </row>
    <row r="265" spans="1:9">
      <c r="C265" s="1395"/>
      <c r="D265" s="1395"/>
      <c r="E265" s="1395"/>
      <c r="F265" s="871"/>
      <c r="G265" s="873" t="s">
        <v>73</v>
      </c>
      <c r="H265" s="557">
        <f>SUM(H263:H264)</f>
        <v>4411219</v>
      </c>
    </row>
    <row r="266" spans="1:9">
      <c r="C266" s="1395"/>
      <c r="D266" s="1395"/>
      <c r="E266" s="1395"/>
      <c r="F266" s="1395"/>
      <c r="G266" s="1395"/>
      <c r="H266" s="546"/>
    </row>
    <row r="267" spans="1:9">
      <c r="C267" s="575"/>
      <c r="D267" s="575"/>
      <c r="E267" s="575"/>
      <c r="F267" s="540"/>
      <c r="G267" s="540"/>
      <c r="H267" s="546"/>
    </row>
    <row r="268" spans="1:9" ht="17.25" thickBot="1">
      <c r="A268" s="1400" t="s">
        <v>637</v>
      </c>
      <c r="B268" s="1400"/>
      <c r="C268" s="1400"/>
      <c r="D268" s="1400"/>
      <c r="E268" s="1400"/>
      <c r="F268" s="1400"/>
      <c r="G268" s="578"/>
      <c r="H268" s="579">
        <f>SUM(H225,H251,H259,H265)</f>
        <v>328198819</v>
      </c>
      <c r="I268" s="930"/>
    </row>
    <row r="269" spans="1:9" ht="17.25" thickTop="1">
      <c r="A269" s="540"/>
      <c r="B269" s="571"/>
      <c r="C269" s="571"/>
      <c r="D269" s="571"/>
      <c r="E269" s="571"/>
      <c r="F269" s="571"/>
      <c r="G269" s="571"/>
      <c r="H269" s="572"/>
      <c r="I269" s="540"/>
    </row>
    <row r="270" spans="1:9">
      <c r="C270" s="553"/>
      <c r="D270" s="540"/>
      <c r="E270" s="540"/>
      <c r="F270" s="596"/>
      <c r="G270" s="540"/>
      <c r="H270" s="574"/>
    </row>
    <row r="271" spans="1:9">
      <c r="C271" s="553"/>
      <c r="D271" s="540"/>
      <c r="E271" s="540"/>
      <c r="F271" s="596"/>
      <c r="G271" s="540"/>
      <c r="H271" s="574"/>
    </row>
    <row r="272" spans="1:9">
      <c r="A272" s="540"/>
      <c r="B272" s="540"/>
      <c r="C272" s="553"/>
      <c r="D272" s="540"/>
      <c r="E272" s="540"/>
      <c r="F272" s="596"/>
      <c r="G272" s="540"/>
      <c r="H272" s="574"/>
      <c r="I272" s="540"/>
    </row>
    <row r="273" spans="1:9">
      <c r="A273" s="540"/>
      <c r="B273" s="540"/>
      <c r="C273" s="540"/>
      <c r="D273" s="540"/>
      <c r="E273" s="540"/>
      <c r="F273" s="596"/>
      <c r="G273" s="540"/>
      <c r="H273" s="552"/>
      <c r="I273" s="540"/>
    </row>
    <row r="274" spans="1:9">
      <c r="A274" s="540"/>
      <c r="B274" s="540"/>
      <c r="C274" s="540"/>
      <c r="D274" s="540"/>
      <c r="E274" s="540"/>
      <c r="F274" s="596"/>
      <c r="G274" s="540"/>
      <c r="H274" s="552"/>
      <c r="I274" s="540"/>
    </row>
    <row r="275" spans="1:9">
      <c r="A275" s="540"/>
      <c r="B275" s="540"/>
      <c r="C275" s="540"/>
      <c r="D275" s="540"/>
      <c r="E275" s="540"/>
      <c r="F275" s="596"/>
      <c r="G275" s="540"/>
      <c r="H275" s="552"/>
      <c r="I275" s="540"/>
    </row>
    <row r="276" spans="1:9">
      <c r="A276" s="540"/>
      <c r="B276" s="540"/>
      <c r="C276" s="540"/>
      <c r="D276" s="540"/>
      <c r="E276" s="540"/>
      <c r="F276" s="596"/>
      <c r="G276" s="540"/>
      <c r="H276" s="552"/>
      <c r="I276" s="540"/>
    </row>
    <row r="277" spans="1:9">
      <c r="A277" s="540"/>
      <c r="B277" s="540"/>
      <c r="C277" s="540"/>
      <c r="D277" s="540"/>
      <c r="E277" s="540"/>
      <c r="F277" s="596"/>
      <c r="G277" s="540"/>
      <c r="H277" s="552"/>
      <c r="I277" s="540"/>
    </row>
    <row r="278" spans="1:9">
      <c r="A278" s="540"/>
      <c r="B278" s="540"/>
      <c r="C278" s="540"/>
      <c r="D278" s="540"/>
      <c r="E278" s="540"/>
      <c r="F278" s="596"/>
      <c r="G278" s="540"/>
      <c r="H278" s="552"/>
      <c r="I278" s="540"/>
    </row>
    <row r="279" spans="1:9">
      <c r="A279" s="540"/>
      <c r="B279" s="540"/>
      <c r="C279" s="540"/>
      <c r="D279" s="540"/>
      <c r="E279" s="540"/>
      <c r="F279" s="596"/>
      <c r="G279" s="540"/>
      <c r="H279" s="552"/>
      <c r="I279" s="540"/>
    </row>
    <row r="280" spans="1:9">
      <c r="A280" s="540"/>
      <c r="B280" s="540"/>
      <c r="C280" s="540"/>
      <c r="D280" s="540"/>
      <c r="E280" s="540"/>
      <c r="F280" s="596"/>
      <c r="G280" s="540"/>
      <c r="H280" s="552"/>
      <c r="I280" s="540"/>
    </row>
    <row r="281" spans="1:9">
      <c r="A281" s="540"/>
      <c r="B281" s="540"/>
      <c r="C281" s="540"/>
      <c r="D281" s="540"/>
      <c r="E281" s="540"/>
      <c r="F281" s="596"/>
      <c r="G281" s="540"/>
      <c r="H281" s="552"/>
      <c r="I281" s="540"/>
    </row>
    <row r="282" spans="1:9">
      <c r="A282" s="540"/>
      <c r="B282" s="540"/>
      <c r="C282" s="540"/>
      <c r="D282" s="540"/>
      <c r="E282" s="540"/>
      <c r="F282" s="596"/>
      <c r="G282" s="540"/>
      <c r="H282" s="552"/>
      <c r="I282" s="540"/>
    </row>
    <row r="283" spans="1:9">
      <c r="A283" s="540"/>
      <c r="B283" s="540"/>
      <c r="C283" s="540"/>
      <c r="D283" s="540"/>
      <c r="E283" s="540"/>
      <c r="F283" s="596"/>
      <c r="G283" s="540"/>
      <c r="H283" s="552"/>
      <c r="I283" s="540"/>
    </row>
    <row r="284" spans="1:9">
      <c r="A284" s="540"/>
      <c r="B284" s="540"/>
      <c r="C284" s="540"/>
      <c r="D284" s="540"/>
      <c r="E284" s="540"/>
      <c r="F284" s="596"/>
      <c r="G284" s="540"/>
      <c r="H284" s="552"/>
      <c r="I284" s="540"/>
    </row>
    <row r="285" spans="1:9">
      <c r="A285" s="540"/>
      <c r="B285" s="540"/>
      <c r="C285" s="540"/>
      <c r="D285" s="540"/>
      <c r="E285" s="540"/>
      <c r="F285" s="596"/>
      <c r="G285" s="540"/>
      <c r="H285" s="552"/>
      <c r="I285" s="540"/>
    </row>
    <row r="286" spans="1:9">
      <c r="A286" s="540"/>
      <c r="B286" s="540"/>
      <c r="C286" s="540"/>
      <c r="D286" s="540"/>
      <c r="E286" s="540"/>
      <c r="F286" s="596"/>
      <c r="G286" s="540"/>
      <c r="H286" s="552"/>
      <c r="I286" s="540"/>
    </row>
    <row r="287" spans="1:9">
      <c r="A287" s="540"/>
      <c r="B287" s="540"/>
      <c r="C287" s="540"/>
      <c r="D287" s="540"/>
      <c r="E287" s="540"/>
      <c r="F287" s="596"/>
      <c r="G287" s="540"/>
      <c r="H287" s="552"/>
      <c r="I287" s="540"/>
    </row>
    <row r="288" spans="1:9">
      <c r="A288" s="540"/>
      <c r="B288" s="540"/>
      <c r="C288" s="540"/>
      <c r="D288" s="540"/>
      <c r="E288" s="540"/>
      <c r="F288" s="596"/>
      <c r="G288" s="540"/>
      <c r="H288" s="552"/>
      <c r="I288" s="540"/>
    </row>
    <row r="289" spans="1:9">
      <c r="A289" s="540"/>
      <c r="B289" s="540"/>
      <c r="C289" s="540"/>
      <c r="D289" s="540"/>
      <c r="E289" s="540"/>
      <c r="F289" s="596"/>
      <c r="G289" s="540"/>
      <c r="H289" s="552"/>
      <c r="I289" s="540"/>
    </row>
    <row r="290" spans="1:9">
      <c r="A290" s="540"/>
      <c r="B290" s="540"/>
      <c r="C290" s="540"/>
      <c r="D290" s="540"/>
      <c r="E290" s="540"/>
      <c r="F290" s="596"/>
      <c r="G290" s="540"/>
      <c r="H290" s="552"/>
      <c r="I290" s="540"/>
    </row>
    <row r="291" spans="1:9">
      <c r="A291" s="540"/>
      <c r="B291" s="540"/>
      <c r="C291" s="596"/>
      <c r="D291" s="596"/>
      <c r="E291" s="596"/>
      <c r="F291" s="596"/>
      <c r="G291" s="540"/>
      <c r="H291" s="552"/>
      <c r="I291" s="540"/>
    </row>
    <row r="292" spans="1:9">
      <c r="A292" s="563"/>
      <c r="B292" s="563"/>
      <c r="C292" s="1409"/>
      <c r="D292" s="1409"/>
      <c r="E292" s="1409"/>
      <c r="F292" s="563"/>
      <c r="G292" s="563"/>
      <c r="H292" s="603"/>
      <c r="I292" s="563"/>
    </row>
    <row r="293" spans="1:9">
      <c r="A293" s="563"/>
      <c r="B293" s="563"/>
      <c r="C293" s="863"/>
      <c r="D293" s="868"/>
      <c r="E293" s="863"/>
      <c r="F293" s="563"/>
      <c r="G293" s="563"/>
      <c r="H293" s="604"/>
      <c r="I293" s="563"/>
    </row>
    <row r="294" spans="1:9">
      <c r="A294" s="563"/>
      <c r="B294" s="563"/>
      <c r="C294" s="863"/>
      <c r="D294" s="868"/>
      <c r="E294" s="863"/>
      <c r="F294" s="563"/>
      <c r="G294" s="563"/>
      <c r="H294" s="604"/>
      <c r="I294" s="563"/>
    </row>
    <row r="295" spans="1:9">
      <c r="A295" s="1411" t="s">
        <v>604</v>
      </c>
      <c r="B295" s="1411" t="s">
        <v>584</v>
      </c>
      <c r="C295" s="1411"/>
      <c r="D295" s="1411"/>
      <c r="E295" s="1411"/>
      <c r="F295" s="569"/>
      <c r="G295" s="1411" t="s">
        <v>1783</v>
      </c>
      <c r="H295" s="1411"/>
      <c r="I295" s="929"/>
    </row>
    <row r="296" spans="1:9">
      <c r="A296" s="1412"/>
      <c r="B296" s="1412"/>
      <c r="C296" s="1412"/>
      <c r="D296" s="1412"/>
      <c r="E296" s="1412"/>
      <c r="F296" s="570"/>
      <c r="G296" s="1412"/>
      <c r="H296" s="1412"/>
      <c r="I296" s="928"/>
    </row>
    <row r="297" spans="1:9">
      <c r="A297" s="563"/>
      <c r="B297" s="563"/>
      <c r="C297" s="863"/>
      <c r="D297" s="868"/>
      <c r="E297" s="863"/>
      <c r="F297" s="563"/>
      <c r="G297" s="563"/>
      <c r="H297" s="604"/>
      <c r="I297" s="563"/>
    </row>
    <row r="298" spans="1:9" ht="15.75">
      <c r="B298" s="1415" t="s">
        <v>586</v>
      </c>
      <c r="C298" s="1415"/>
      <c r="D298" s="1415"/>
      <c r="E298" s="1415"/>
      <c r="F298" s="1415"/>
    </row>
    <row r="299" spans="1:9" ht="15.75">
      <c r="A299" s="540"/>
      <c r="B299" s="1415"/>
      <c r="C299" s="1415"/>
      <c r="D299" s="1415"/>
      <c r="E299" s="1415"/>
      <c r="F299" s="1415"/>
      <c r="G299" s="540"/>
      <c r="H299" s="540"/>
      <c r="I299" s="540"/>
    </row>
    <row r="300" spans="1:9" ht="15.75">
      <c r="A300" s="540"/>
      <c r="B300" s="605" t="s">
        <v>516</v>
      </c>
      <c r="C300" s="602"/>
      <c r="D300" s="602"/>
      <c r="E300" s="602"/>
      <c r="F300" s="602"/>
      <c r="G300" s="540"/>
      <c r="H300" s="546"/>
      <c r="I300" s="540"/>
    </row>
    <row r="301" spans="1:9">
      <c r="A301" s="540"/>
      <c r="B301" s="540"/>
      <c r="C301" s="1420" t="s">
        <v>638</v>
      </c>
      <c r="D301" s="1420"/>
      <c r="E301" s="1420"/>
      <c r="F301" s="1420"/>
      <c r="G301" s="540"/>
      <c r="H301" s="544">
        <v>2439111</v>
      </c>
      <c r="I301" s="540"/>
    </row>
    <row r="302" spans="1:9">
      <c r="A302" s="540"/>
      <c r="B302" s="540"/>
      <c r="C302" s="1395" t="s">
        <v>587</v>
      </c>
      <c r="D302" s="1395"/>
      <c r="E302" s="1395"/>
      <c r="F302" s="1395"/>
      <c r="G302" s="540"/>
      <c r="H302" s="544">
        <v>6408837</v>
      </c>
      <c r="I302" s="540"/>
    </row>
    <row r="303" spans="1:9">
      <c r="A303" s="540"/>
      <c r="B303" s="540"/>
      <c r="C303" s="1395"/>
      <c r="D303" s="1395"/>
      <c r="E303" s="1395"/>
      <c r="F303" s="1395"/>
      <c r="G303" s="592" t="s">
        <v>73</v>
      </c>
      <c r="H303" s="557">
        <f>SUM(H301:H302)</f>
        <v>8847948</v>
      </c>
      <c r="I303" s="540"/>
    </row>
    <row r="304" spans="1:9">
      <c r="A304" s="540"/>
      <c r="B304" s="540"/>
      <c r="C304" s="1395"/>
      <c r="D304" s="1395"/>
      <c r="E304" s="1395"/>
      <c r="F304" s="1395"/>
      <c r="G304" s="540"/>
      <c r="H304" s="546"/>
      <c r="I304" s="540"/>
    </row>
    <row r="305" spans="1:9" ht="15.75">
      <c r="A305" s="540"/>
      <c r="B305" s="605"/>
      <c r="C305" s="602"/>
      <c r="D305" s="602"/>
      <c r="E305" s="602"/>
      <c r="F305" s="602"/>
      <c r="G305" s="540"/>
      <c r="H305" s="546"/>
      <c r="I305" s="540"/>
    </row>
    <row r="306" spans="1:9" ht="15.75">
      <c r="A306" s="540"/>
      <c r="B306" s="605" t="s">
        <v>606</v>
      </c>
      <c r="C306" s="602"/>
      <c r="D306" s="874"/>
      <c r="E306" s="874"/>
      <c r="F306" s="874"/>
      <c r="G306" s="540"/>
      <c r="H306" s="546"/>
      <c r="I306" s="540"/>
    </row>
    <row r="307" spans="1:9">
      <c r="A307" s="540"/>
      <c r="B307" s="540"/>
      <c r="C307" s="1395"/>
      <c r="D307" s="1395"/>
      <c r="E307" s="1395"/>
      <c r="F307" s="1395"/>
      <c r="G307" s="540"/>
      <c r="H307" s="546"/>
      <c r="I307" s="540"/>
    </row>
    <row r="308" spans="1:9">
      <c r="A308" s="540"/>
      <c r="B308" s="540"/>
      <c r="C308" s="1410" t="s">
        <v>639</v>
      </c>
      <c r="D308" s="1410"/>
      <c r="E308" s="1410"/>
      <c r="F308" s="1410"/>
      <c r="G308" s="540"/>
      <c r="H308" s="546"/>
      <c r="I308" s="540"/>
    </row>
    <row r="309" spans="1:9">
      <c r="A309" s="540"/>
      <c r="B309" s="540"/>
      <c r="C309" s="897" t="s">
        <v>1589</v>
      </c>
      <c r="D309" s="871"/>
      <c r="E309" s="871"/>
      <c r="F309" s="830" t="s">
        <v>1590</v>
      </c>
      <c r="G309" s="540"/>
      <c r="H309" s="895">
        <v>27745000</v>
      </c>
      <c r="I309" s="540"/>
    </row>
    <row r="310" spans="1:9">
      <c r="B310" s="540"/>
      <c r="C310" s="897" t="s">
        <v>640</v>
      </c>
      <c r="D310" s="896"/>
      <c r="E310" s="871"/>
      <c r="F310" s="896" t="s">
        <v>641</v>
      </c>
      <c r="G310" s="540"/>
      <c r="H310" s="895">
        <v>203791</v>
      </c>
    </row>
    <row r="311" spans="1:9">
      <c r="B311" s="540"/>
      <c r="C311" s="897" t="s">
        <v>640</v>
      </c>
      <c r="D311" s="898"/>
      <c r="E311" s="871"/>
      <c r="F311" s="898" t="s">
        <v>642</v>
      </c>
      <c r="G311" s="540"/>
      <c r="H311" s="895">
        <v>17573</v>
      </c>
    </row>
    <row r="312" spans="1:9">
      <c r="B312" s="540"/>
      <c r="C312" s="897" t="s">
        <v>643</v>
      </c>
      <c r="D312" s="898"/>
      <c r="E312" s="590"/>
      <c r="F312" s="898" t="s">
        <v>644</v>
      </c>
      <c r="G312" s="540"/>
      <c r="H312" s="895">
        <v>12087</v>
      </c>
    </row>
    <row r="313" spans="1:9">
      <c r="B313" s="540"/>
      <c r="C313" s="897" t="s">
        <v>645</v>
      </c>
      <c r="D313" s="898"/>
      <c r="E313" s="590"/>
      <c r="F313" s="898" t="s">
        <v>646</v>
      </c>
      <c r="G313" s="540"/>
      <c r="H313" s="895">
        <v>183480</v>
      </c>
    </row>
    <row r="314" spans="1:9">
      <c r="C314" s="897" t="s">
        <v>647</v>
      </c>
      <c r="D314" s="898"/>
      <c r="E314" s="927"/>
      <c r="F314" s="898" t="s">
        <v>648</v>
      </c>
      <c r="H314" s="895">
        <v>146272</v>
      </c>
    </row>
    <row r="315" spans="1:9" ht="16.5">
      <c r="B315" s="606"/>
      <c r="C315" s="897" t="s">
        <v>647</v>
      </c>
      <c r="D315" s="898"/>
      <c r="E315" s="607"/>
      <c r="F315" s="898" t="s">
        <v>649</v>
      </c>
      <c r="G315" s="540"/>
      <c r="H315" s="895">
        <v>131411</v>
      </c>
    </row>
    <row r="316" spans="1:9">
      <c r="B316" s="540"/>
      <c r="C316" s="897" t="s">
        <v>647</v>
      </c>
      <c r="D316" s="898"/>
      <c r="E316" s="590"/>
      <c r="F316" s="898" t="s">
        <v>650</v>
      </c>
      <c r="G316" s="540"/>
      <c r="H316" s="895">
        <v>162305</v>
      </c>
    </row>
    <row r="317" spans="1:9">
      <c r="B317" s="540"/>
      <c r="C317" s="897" t="s">
        <v>647</v>
      </c>
      <c r="D317" s="898"/>
      <c r="E317" s="590"/>
      <c r="F317" s="898" t="s">
        <v>651</v>
      </c>
      <c r="G317" s="540"/>
      <c r="H317" s="895">
        <v>302506</v>
      </c>
    </row>
    <row r="318" spans="1:9">
      <c r="B318" s="540"/>
      <c r="C318" s="897" t="s">
        <v>652</v>
      </c>
      <c r="D318" s="898"/>
      <c r="E318" s="590"/>
      <c r="F318" s="898"/>
      <c r="G318" s="540"/>
      <c r="H318" s="895">
        <v>133055</v>
      </c>
    </row>
    <row r="319" spans="1:9">
      <c r="B319" s="540"/>
      <c r="C319" s="897" t="s">
        <v>647</v>
      </c>
      <c r="D319" s="898"/>
      <c r="E319" s="590"/>
      <c r="F319" s="898" t="s">
        <v>653</v>
      </c>
      <c r="G319" s="540"/>
      <c r="H319" s="895">
        <v>239167</v>
      </c>
    </row>
    <row r="320" spans="1:9">
      <c r="B320" s="540"/>
      <c r="C320" s="897" t="s">
        <v>647</v>
      </c>
      <c r="D320" s="898"/>
      <c r="E320" s="590"/>
      <c r="F320" s="898" t="s">
        <v>654</v>
      </c>
      <c r="G320" s="540"/>
      <c r="H320" s="895">
        <v>21484</v>
      </c>
    </row>
    <row r="321" spans="1:9">
      <c r="B321" s="540"/>
      <c r="C321" s="897" t="s">
        <v>647</v>
      </c>
      <c r="D321" s="898"/>
      <c r="E321" s="874"/>
      <c r="F321" s="898" t="s">
        <v>655</v>
      </c>
      <c r="G321" s="540"/>
      <c r="H321" s="895">
        <v>267388</v>
      </c>
    </row>
    <row r="322" spans="1:9">
      <c r="B322" s="540"/>
      <c r="C322" s="897" t="s">
        <v>647</v>
      </c>
      <c r="D322" s="896"/>
      <c r="E322" s="872"/>
      <c r="F322" s="896" t="s">
        <v>646</v>
      </c>
      <c r="G322" s="563"/>
      <c r="H322" s="895">
        <v>183480</v>
      </c>
    </row>
    <row r="323" spans="1:9">
      <c r="B323" s="540"/>
      <c r="C323" s="897" t="s">
        <v>647</v>
      </c>
      <c r="D323" s="898"/>
      <c r="E323" s="872"/>
      <c r="F323" s="898" t="s">
        <v>656</v>
      </c>
      <c r="G323" s="563"/>
      <c r="H323" s="895">
        <v>368840</v>
      </c>
    </row>
    <row r="324" spans="1:9">
      <c r="B324" s="563"/>
      <c r="C324" s="897" t="s">
        <v>647</v>
      </c>
      <c r="D324" s="898"/>
      <c r="E324" s="872"/>
      <c r="F324" s="898" t="s">
        <v>657</v>
      </c>
      <c r="G324" s="563"/>
      <c r="H324" s="895">
        <v>316394</v>
      </c>
    </row>
    <row r="325" spans="1:9" ht="16.5">
      <c r="B325" s="595"/>
      <c r="C325" s="897" t="s">
        <v>647</v>
      </c>
      <c r="D325" s="898"/>
      <c r="E325" s="609"/>
      <c r="F325" s="898" t="s">
        <v>658</v>
      </c>
      <c r="G325" s="595"/>
      <c r="H325" s="895">
        <v>325527</v>
      </c>
    </row>
    <row r="326" spans="1:9">
      <c r="C326" s="897" t="s">
        <v>647</v>
      </c>
      <c r="D326" s="898"/>
      <c r="E326" s="927"/>
      <c r="F326" s="898" t="s">
        <v>659</v>
      </c>
      <c r="H326" s="895">
        <v>81695</v>
      </c>
    </row>
    <row r="327" spans="1:9" ht="16.5">
      <c r="A327" s="563"/>
      <c r="B327" s="595"/>
      <c r="C327" s="897" t="s">
        <v>647</v>
      </c>
      <c r="D327" s="898"/>
      <c r="E327" s="609"/>
      <c r="F327" s="898" t="s">
        <v>660</v>
      </c>
      <c r="G327" s="595"/>
      <c r="H327" s="895">
        <v>15888</v>
      </c>
      <c r="I327" s="563"/>
    </row>
    <row r="328" spans="1:9">
      <c r="A328" s="878"/>
      <c r="B328" s="878"/>
      <c r="C328" s="897" t="s">
        <v>647</v>
      </c>
      <c r="D328" s="898"/>
      <c r="E328" s="927"/>
      <c r="F328" s="898" t="s">
        <v>661</v>
      </c>
      <c r="G328" s="878"/>
      <c r="H328" s="895">
        <v>33027</v>
      </c>
      <c r="I328" s="878"/>
    </row>
    <row r="329" spans="1:9" ht="15.75">
      <c r="A329" s="540"/>
      <c r="B329" s="610"/>
      <c r="C329" s="897" t="s">
        <v>647</v>
      </c>
      <c r="D329" s="898"/>
      <c r="E329" s="590"/>
      <c r="F329" s="898" t="s">
        <v>662</v>
      </c>
      <c r="G329" s="540"/>
      <c r="H329" s="895">
        <v>32554</v>
      </c>
      <c r="I329" s="540"/>
    </row>
    <row r="330" spans="1:9">
      <c r="A330" s="540"/>
      <c r="B330" s="540"/>
      <c r="C330" s="897" t="s">
        <v>647</v>
      </c>
      <c r="D330" s="896"/>
      <c r="E330" s="590"/>
      <c r="F330" s="896" t="s">
        <v>663</v>
      </c>
      <c r="G330" s="540"/>
      <c r="H330" s="895">
        <v>11120</v>
      </c>
      <c r="I330" s="540"/>
    </row>
    <row r="331" spans="1:9" ht="16.5">
      <c r="A331" s="563"/>
      <c r="B331" s="595"/>
      <c r="C331" s="897" t="s">
        <v>647</v>
      </c>
      <c r="D331" s="896"/>
      <c r="E331" s="595"/>
      <c r="F331" s="896" t="s">
        <v>664</v>
      </c>
      <c r="G331" s="595"/>
      <c r="H331" s="895">
        <v>3617300</v>
      </c>
      <c r="I331" s="563"/>
    </row>
    <row r="332" spans="1:9" ht="16.5">
      <c r="A332" s="567"/>
      <c r="B332" s="820"/>
      <c r="C332" s="897" t="s">
        <v>647</v>
      </c>
      <c r="D332" s="898"/>
      <c r="E332" s="820"/>
      <c r="F332" s="898" t="s">
        <v>665</v>
      </c>
      <c r="G332" s="563"/>
      <c r="H332" s="895">
        <v>2382700</v>
      </c>
      <c r="I332" s="567"/>
    </row>
    <row r="333" spans="1:9">
      <c r="A333" s="567"/>
      <c r="B333" s="585"/>
      <c r="C333" s="897" t="s">
        <v>1619</v>
      </c>
      <c r="D333" s="925"/>
      <c r="E333" s="585"/>
      <c r="F333" s="585"/>
      <c r="G333" s="585"/>
      <c r="H333" s="895">
        <v>10250000</v>
      </c>
      <c r="I333" s="567"/>
    </row>
    <row r="334" spans="1:9">
      <c r="A334" s="567"/>
      <c r="B334" s="585"/>
      <c r="C334" s="897" t="s">
        <v>1620</v>
      </c>
      <c r="D334" s="926"/>
      <c r="E334" s="585"/>
      <c r="F334" s="585"/>
      <c r="G334" s="585"/>
      <c r="H334" s="895">
        <v>4460000</v>
      </c>
      <c r="I334" s="567"/>
    </row>
    <row r="335" spans="1:9" ht="15.75">
      <c r="A335" s="563"/>
      <c r="B335" s="584"/>
      <c r="C335" s="897" t="s">
        <v>1621</v>
      </c>
      <c r="D335" s="925"/>
      <c r="E335" s="584"/>
      <c r="F335" s="584"/>
      <c r="G335" s="585"/>
      <c r="H335" s="895">
        <v>330000</v>
      </c>
      <c r="I335" s="563"/>
    </row>
    <row r="336" spans="1:9" ht="15.75">
      <c r="A336" s="563"/>
      <c r="B336" s="584"/>
      <c r="C336" s="897" t="s">
        <v>1622</v>
      </c>
      <c r="D336" s="925"/>
      <c r="E336" s="584"/>
      <c r="F336" s="584"/>
      <c r="G336" s="585"/>
      <c r="H336" s="895">
        <v>226500</v>
      </c>
      <c r="I336" s="563"/>
    </row>
    <row r="337" spans="1:9" ht="15.75">
      <c r="A337" s="563"/>
      <c r="B337" s="584"/>
      <c r="C337" s="897" t="s">
        <v>1623</v>
      </c>
      <c r="D337" s="925"/>
      <c r="E337" s="584"/>
      <c r="F337" s="584"/>
      <c r="G337" s="585"/>
      <c r="H337" s="895">
        <v>4861000</v>
      </c>
      <c r="I337" s="563"/>
    </row>
    <row r="338" spans="1:9" ht="15.75">
      <c r="A338" s="563"/>
      <c r="B338" s="584"/>
      <c r="C338" s="897" t="s">
        <v>1624</v>
      </c>
      <c r="D338" s="925"/>
      <c r="E338" s="584"/>
      <c r="F338" s="584"/>
      <c r="G338" s="585"/>
      <c r="H338" s="895">
        <v>62000</v>
      </c>
      <c r="I338" s="563"/>
    </row>
    <row r="339" spans="1:9" ht="15.75">
      <c r="A339" s="563"/>
      <c r="B339" s="584"/>
      <c r="C339" s="897" t="s">
        <v>1625</v>
      </c>
      <c r="D339" s="919"/>
      <c r="E339" s="897"/>
      <c r="F339" s="919"/>
      <c r="G339" s="585"/>
      <c r="H339" s="895">
        <v>1096162</v>
      </c>
      <c r="I339" s="563"/>
    </row>
    <row r="340" spans="1:9" ht="15.75">
      <c r="A340" s="563"/>
      <c r="B340" s="584"/>
      <c r="C340" s="897" t="s">
        <v>1626</v>
      </c>
      <c r="D340" s="919"/>
      <c r="E340" s="897"/>
      <c r="F340" s="919"/>
      <c r="G340" s="585"/>
      <c r="H340" s="895">
        <v>1885000</v>
      </c>
      <c r="I340" s="563"/>
    </row>
    <row r="341" spans="1:9" ht="15.75">
      <c r="A341" s="563"/>
      <c r="B341" s="584"/>
      <c r="C341" s="897" t="s">
        <v>666</v>
      </c>
      <c r="D341" s="919"/>
      <c r="E341" s="897"/>
      <c r="F341" s="919"/>
      <c r="G341" s="585"/>
      <c r="H341" s="895">
        <v>14103000</v>
      </c>
      <c r="I341" s="563"/>
    </row>
    <row r="342" spans="1:9" ht="15.75">
      <c r="A342" s="563"/>
      <c r="B342" s="584"/>
      <c r="C342" s="584"/>
      <c r="D342" s="584"/>
      <c r="E342" s="584"/>
      <c r="F342" s="584"/>
      <c r="G342" s="585"/>
      <c r="H342" s="586"/>
      <c r="I342" s="563"/>
    </row>
    <row r="343" spans="1:9" ht="15.75">
      <c r="A343" s="563"/>
      <c r="B343" s="584"/>
      <c r="C343" s="584"/>
      <c r="D343" s="584"/>
      <c r="E343" s="584"/>
      <c r="F343" s="584"/>
      <c r="G343" s="585"/>
      <c r="H343" s="586"/>
      <c r="I343" s="563"/>
    </row>
    <row r="344" spans="1:9">
      <c r="A344" s="1411" t="s">
        <v>583</v>
      </c>
      <c r="B344" s="1411" t="s">
        <v>584</v>
      </c>
      <c r="C344" s="1411"/>
      <c r="D344" s="1411"/>
      <c r="E344" s="1411"/>
      <c r="F344" s="541"/>
      <c r="G344" s="1411" t="s">
        <v>1840</v>
      </c>
      <c r="H344" s="1411"/>
      <c r="I344" s="916"/>
    </row>
    <row r="345" spans="1:9">
      <c r="A345" s="1412"/>
      <c r="B345" s="1412"/>
      <c r="C345" s="1412"/>
      <c r="D345" s="1412"/>
      <c r="E345" s="1412"/>
      <c r="F345" s="542"/>
      <c r="G345" s="1412"/>
      <c r="H345" s="1412"/>
      <c r="I345" s="915"/>
    </row>
    <row r="347" spans="1:9">
      <c r="A347" s="869"/>
      <c r="B347" s="897"/>
      <c r="C347" s="897" t="s">
        <v>667</v>
      </c>
      <c r="D347" s="919"/>
      <c r="E347" s="919"/>
      <c r="F347" s="919"/>
      <c r="G347" s="919"/>
      <c r="H347" s="895">
        <v>652000</v>
      </c>
      <c r="I347" s="540"/>
    </row>
    <row r="348" spans="1:9">
      <c r="A348" s="869"/>
      <c r="B348" s="897"/>
      <c r="C348" s="897" t="s">
        <v>668</v>
      </c>
      <c r="D348" s="919"/>
      <c r="E348" s="919"/>
      <c r="F348" s="898" t="s">
        <v>669</v>
      </c>
      <c r="G348" s="919"/>
      <c r="H348" s="895">
        <v>2514000</v>
      </c>
      <c r="I348" s="540"/>
    </row>
    <row r="349" spans="1:9">
      <c r="A349" s="540"/>
      <c r="B349" s="897"/>
      <c r="C349" s="897" t="s">
        <v>670</v>
      </c>
      <c r="D349" s="919"/>
      <c r="E349" s="919"/>
      <c r="F349" s="898" t="s">
        <v>671</v>
      </c>
      <c r="G349" s="919"/>
      <c r="H349" s="895">
        <v>4070000</v>
      </c>
      <c r="I349" s="540"/>
    </row>
    <row r="350" spans="1:9">
      <c r="A350" s="860"/>
      <c r="B350" s="897"/>
      <c r="C350" s="897" t="s">
        <v>672</v>
      </c>
      <c r="D350" s="919"/>
      <c r="E350" s="919"/>
      <c r="F350" s="898" t="s">
        <v>673</v>
      </c>
      <c r="G350" s="919"/>
      <c r="H350" s="895">
        <v>15084000</v>
      </c>
      <c r="I350" s="540"/>
    </row>
    <row r="351" spans="1:9">
      <c r="A351" s="860"/>
      <c r="B351" s="897"/>
      <c r="C351" s="897" t="s">
        <v>674</v>
      </c>
      <c r="D351" s="917"/>
      <c r="E351" s="917"/>
      <c r="F351" s="896" t="s">
        <v>675</v>
      </c>
      <c r="G351" s="917"/>
      <c r="H351" s="895">
        <v>10004000</v>
      </c>
      <c r="I351" s="540"/>
    </row>
    <row r="352" spans="1:9">
      <c r="A352" s="858"/>
      <c r="B352" s="897"/>
      <c r="C352" s="897" t="s">
        <v>676</v>
      </c>
      <c r="D352" s="919"/>
      <c r="E352" s="919"/>
      <c r="F352" s="898" t="s">
        <v>677</v>
      </c>
      <c r="G352" s="919"/>
      <c r="H352" s="895">
        <v>29156000</v>
      </c>
      <c r="I352" s="540"/>
    </row>
    <row r="353" spans="1:9">
      <c r="A353" s="540"/>
      <c r="B353" s="897"/>
      <c r="C353" s="897" t="s">
        <v>678</v>
      </c>
      <c r="D353" s="919"/>
      <c r="E353" s="919"/>
      <c r="F353" s="898" t="s">
        <v>679</v>
      </c>
      <c r="G353" s="919"/>
      <c r="H353" s="895">
        <v>5736000</v>
      </c>
      <c r="I353" s="540"/>
    </row>
    <row r="354" spans="1:9">
      <c r="A354" s="540"/>
      <c r="B354" s="897"/>
      <c r="C354" s="897" t="s">
        <v>680</v>
      </c>
      <c r="D354" s="919"/>
      <c r="E354" s="919"/>
      <c r="F354" s="898" t="s">
        <v>681</v>
      </c>
      <c r="G354" s="919"/>
      <c r="H354" s="895">
        <v>19396000</v>
      </c>
      <c r="I354" s="540"/>
    </row>
    <row r="355" spans="1:9">
      <c r="A355" s="540"/>
      <c r="B355" s="897"/>
      <c r="C355" s="897" t="s">
        <v>682</v>
      </c>
      <c r="D355" s="919"/>
      <c r="E355" s="919"/>
      <c r="F355" s="898" t="s">
        <v>683</v>
      </c>
      <c r="G355" s="919"/>
      <c r="H355" s="895">
        <v>8228000</v>
      </c>
      <c r="I355" s="540"/>
    </row>
    <row r="356" spans="1:9">
      <c r="A356" s="860"/>
      <c r="B356" s="897"/>
      <c r="C356" s="897" t="s">
        <v>684</v>
      </c>
      <c r="D356" s="919"/>
      <c r="E356" s="919"/>
      <c r="F356" s="898" t="s">
        <v>685</v>
      </c>
      <c r="G356" s="919"/>
      <c r="H356" s="895">
        <v>4033000</v>
      </c>
      <c r="I356" s="540"/>
    </row>
    <row r="357" spans="1:9">
      <c r="B357" s="897"/>
      <c r="C357" s="897" t="s">
        <v>686</v>
      </c>
      <c r="D357" s="919"/>
      <c r="E357" s="919"/>
      <c r="F357" s="898" t="s">
        <v>687</v>
      </c>
      <c r="G357" s="919"/>
      <c r="H357" s="895">
        <v>14060000</v>
      </c>
    </row>
    <row r="358" spans="1:9">
      <c r="A358" s="540"/>
      <c r="B358" s="897"/>
      <c r="C358" s="897" t="s">
        <v>688</v>
      </c>
      <c r="D358" s="919"/>
      <c r="E358" s="919"/>
      <c r="F358" s="898" t="s">
        <v>689</v>
      </c>
      <c r="G358" s="919"/>
      <c r="H358" s="895">
        <v>1833000</v>
      </c>
      <c r="I358" s="540"/>
    </row>
    <row r="359" spans="1:9">
      <c r="A359" s="540"/>
      <c r="B359" s="897"/>
      <c r="C359" s="897" t="s">
        <v>690</v>
      </c>
      <c r="D359" s="917"/>
      <c r="E359" s="917"/>
      <c r="F359" s="896" t="s">
        <v>691</v>
      </c>
      <c r="G359" s="917"/>
      <c r="H359" s="895">
        <v>1646500</v>
      </c>
      <c r="I359" s="540"/>
    </row>
    <row r="360" spans="1:9">
      <c r="A360" s="540"/>
      <c r="B360" s="897"/>
      <c r="C360" s="897" t="s">
        <v>692</v>
      </c>
      <c r="D360" s="919"/>
      <c r="E360" s="919"/>
      <c r="F360" s="898">
        <v>836</v>
      </c>
      <c r="G360" s="919"/>
      <c r="H360" s="895">
        <v>10087000</v>
      </c>
      <c r="I360" s="540"/>
    </row>
    <row r="361" spans="1:9">
      <c r="B361" s="897"/>
      <c r="C361" s="897" t="s">
        <v>693</v>
      </c>
      <c r="D361" s="919"/>
      <c r="E361" s="919"/>
      <c r="F361" s="898" t="s">
        <v>694</v>
      </c>
      <c r="G361" s="919"/>
      <c r="H361" s="895">
        <v>13752000</v>
      </c>
    </row>
    <row r="362" spans="1:9">
      <c r="B362" s="897"/>
      <c r="C362" s="897" t="s">
        <v>695</v>
      </c>
      <c r="D362" s="919"/>
      <c r="E362" s="919"/>
      <c r="F362" s="898">
        <v>1194</v>
      </c>
      <c r="G362" s="919"/>
      <c r="H362" s="895">
        <v>643000</v>
      </c>
    </row>
    <row r="363" spans="1:9">
      <c r="A363" s="540"/>
      <c r="B363" s="897"/>
      <c r="C363" s="897" t="s">
        <v>696</v>
      </c>
      <c r="D363" s="919"/>
      <c r="E363" s="919"/>
      <c r="F363" s="898" t="s">
        <v>697</v>
      </c>
      <c r="G363" s="919"/>
      <c r="H363" s="895">
        <v>150000</v>
      </c>
      <c r="I363" s="540"/>
    </row>
    <row r="364" spans="1:9">
      <c r="A364" s="540"/>
      <c r="B364" s="897"/>
      <c r="C364" s="897" t="s">
        <v>698</v>
      </c>
      <c r="D364" s="919"/>
      <c r="E364" s="919"/>
      <c r="F364" s="898" t="s">
        <v>699</v>
      </c>
      <c r="G364" s="919"/>
      <c r="H364" s="895">
        <v>129000</v>
      </c>
      <c r="I364" s="540"/>
    </row>
    <row r="365" spans="1:9">
      <c r="A365" s="540"/>
      <c r="B365" s="897"/>
      <c r="C365" s="897" t="s">
        <v>698</v>
      </c>
      <c r="D365" s="919"/>
      <c r="E365" s="919"/>
      <c r="F365" s="898" t="s">
        <v>700</v>
      </c>
      <c r="G365" s="919"/>
      <c r="H365" s="895">
        <v>113000</v>
      </c>
      <c r="I365" s="540"/>
    </row>
    <row r="366" spans="1:9">
      <c r="A366" s="540"/>
      <c r="B366" s="897"/>
      <c r="C366" s="897" t="s">
        <v>701</v>
      </c>
      <c r="D366" s="923"/>
      <c r="E366" s="923"/>
      <c r="F366" s="924">
        <v>1321</v>
      </c>
      <c r="G366" s="923"/>
      <c r="H366" s="895">
        <v>446000</v>
      </c>
      <c r="I366" s="540"/>
    </row>
    <row r="367" spans="1:9">
      <c r="A367" s="540"/>
      <c r="B367" s="897"/>
      <c r="C367" s="897" t="s">
        <v>702</v>
      </c>
      <c r="D367" s="917"/>
      <c r="E367" s="917"/>
      <c r="F367" s="896" t="s">
        <v>703</v>
      </c>
      <c r="G367" s="540"/>
      <c r="H367" s="895">
        <v>6954000</v>
      </c>
      <c r="I367" s="540"/>
    </row>
    <row r="368" spans="1:9">
      <c r="B368" s="897"/>
      <c r="C368" s="897" t="s">
        <v>704</v>
      </c>
      <c r="D368" s="919"/>
      <c r="E368" s="919"/>
      <c r="F368" s="898" t="s">
        <v>705</v>
      </c>
      <c r="H368" s="895">
        <v>5332000</v>
      </c>
    </row>
    <row r="369" spans="1:9">
      <c r="B369" s="897"/>
      <c r="C369" s="897" t="s">
        <v>706</v>
      </c>
      <c r="D369" s="917"/>
      <c r="E369" s="917"/>
      <c r="F369" s="896" t="s">
        <v>707</v>
      </c>
      <c r="H369" s="895">
        <v>16971000</v>
      </c>
    </row>
    <row r="370" spans="1:9">
      <c r="A370" s="867"/>
      <c r="B370" s="897"/>
      <c r="C370" s="897" t="s">
        <v>708</v>
      </c>
      <c r="D370" s="919"/>
      <c r="E370" s="919"/>
      <c r="F370" s="898" t="s">
        <v>709</v>
      </c>
      <c r="G370" s="611"/>
      <c r="H370" s="895">
        <v>18823465</v>
      </c>
      <c r="I370" s="563"/>
    </row>
    <row r="371" spans="1:9">
      <c r="A371" s="567"/>
      <c r="B371" s="897"/>
      <c r="C371" s="897" t="s">
        <v>710</v>
      </c>
      <c r="D371" s="919"/>
      <c r="E371" s="919"/>
      <c r="F371" s="898" t="s">
        <v>711</v>
      </c>
      <c r="G371" s="567"/>
      <c r="H371" s="895">
        <v>300000</v>
      </c>
      <c r="I371" s="567"/>
    </row>
    <row r="372" spans="1:9">
      <c r="A372" s="867"/>
      <c r="B372" s="897"/>
      <c r="C372" s="897" t="s">
        <v>704</v>
      </c>
      <c r="D372" s="919"/>
      <c r="E372" s="919"/>
      <c r="F372" s="898" t="s">
        <v>712</v>
      </c>
      <c r="G372" s="611"/>
      <c r="H372" s="895">
        <v>1481000</v>
      </c>
      <c r="I372" s="563"/>
    </row>
    <row r="373" spans="1:9">
      <c r="A373" s="563"/>
      <c r="B373" s="897"/>
      <c r="C373" s="897" t="s">
        <v>713</v>
      </c>
      <c r="D373" s="919"/>
      <c r="E373" s="919"/>
      <c r="F373" s="898" t="s">
        <v>714</v>
      </c>
      <c r="G373" s="585"/>
      <c r="H373" s="895">
        <v>28443000</v>
      </c>
      <c r="I373" s="563"/>
    </row>
    <row r="374" spans="1:9">
      <c r="A374" s="563"/>
      <c r="B374" s="897"/>
      <c r="C374" s="897" t="s">
        <v>715</v>
      </c>
      <c r="D374" s="919"/>
      <c r="E374" s="919"/>
      <c r="F374" s="898" t="s">
        <v>716</v>
      </c>
      <c r="G374" s="585"/>
      <c r="H374" s="895">
        <v>22000</v>
      </c>
      <c r="I374" s="563"/>
    </row>
    <row r="375" spans="1:9">
      <c r="A375" s="563"/>
      <c r="B375" s="897"/>
      <c r="C375" s="897" t="s">
        <v>717</v>
      </c>
      <c r="D375" s="897"/>
      <c r="E375" s="897"/>
      <c r="F375" s="898" t="s">
        <v>718</v>
      </c>
      <c r="G375" s="585"/>
      <c r="H375" s="895">
        <v>194000</v>
      </c>
      <c r="I375" s="563"/>
    </row>
    <row r="376" spans="1:9">
      <c r="A376" s="563"/>
      <c r="B376" s="897"/>
      <c r="C376" s="897" t="s">
        <v>719</v>
      </c>
      <c r="D376" s="897"/>
      <c r="E376" s="897"/>
      <c r="F376" s="898" t="s">
        <v>720</v>
      </c>
      <c r="G376" s="585"/>
      <c r="H376" s="895">
        <v>1322000</v>
      </c>
      <c r="I376" s="563"/>
    </row>
    <row r="377" spans="1:9">
      <c r="A377" s="563"/>
      <c r="B377" s="897"/>
      <c r="C377" s="897" t="s">
        <v>715</v>
      </c>
      <c r="D377" s="897"/>
      <c r="E377" s="897"/>
      <c r="F377" s="898" t="s">
        <v>721</v>
      </c>
      <c r="G377" s="585"/>
      <c r="H377" s="895">
        <v>445000</v>
      </c>
      <c r="I377" s="563"/>
    </row>
    <row r="378" spans="1:9">
      <c r="A378" s="563"/>
      <c r="B378" s="897"/>
      <c r="C378" s="897" t="s">
        <v>722</v>
      </c>
      <c r="D378" s="897"/>
      <c r="E378" s="897"/>
      <c r="F378" s="898" t="s">
        <v>723</v>
      </c>
      <c r="G378" s="585"/>
      <c r="H378" s="895">
        <v>3327000</v>
      </c>
      <c r="I378" s="563"/>
    </row>
    <row r="379" spans="1:9">
      <c r="A379" s="563"/>
      <c r="B379" s="897"/>
      <c r="C379" s="897" t="s">
        <v>724</v>
      </c>
      <c r="D379" s="897"/>
      <c r="E379" s="897"/>
      <c r="F379" s="898" t="s">
        <v>725</v>
      </c>
      <c r="G379" s="585"/>
      <c r="H379" s="895">
        <v>1373000</v>
      </c>
      <c r="I379" s="563"/>
    </row>
    <row r="380" spans="1:9">
      <c r="A380" s="563"/>
      <c r="B380" s="897"/>
      <c r="C380" s="897" t="s">
        <v>726</v>
      </c>
      <c r="D380" s="897"/>
      <c r="E380" s="897"/>
      <c r="F380" s="898" t="s">
        <v>727</v>
      </c>
      <c r="G380" s="585"/>
      <c r="H380" s="895">
        <v>537000</v>
      </c>
      <c r="I380" s="563"/>
    </row>
    <row r="381" spans="1:9">
      <c r="A381" s="563"/>
      <c r="B381" s="897"/>
      <c r="C381" s="897" t="s">
        <v>728</v>
      </c>
      <c r="D381" s="897"/>
      <c r="E381" s="897"/>
      <c r="F381" s="896" t="s">
        <v>729</v>
      </c>
      <c r="G381" s="585"/>
      <c r="H381" s="895">
        <v>372000</v>
      </c>
      <c r="I381" s="563"/>
    </row>
    <row r="382" spans="1:9">
      <c r="A382" s="563"/>
      <c r="B382" s="897"/>
      <c r="C382" s="897" t="s">
        <v>730</v>
      </c>
      <c r="D382" s="897"/>
      <c r="E382" s="897"/>
      <c r="F382" s="898" t="s">
        <v>731</v>
      </c>
      <c r="G382" s="585"/>
      <c r="H382" s="895">
        <v>20035400</v>
      </c>
      <c r="I382" s="563"/>
    </row>
    <row r="383" spans="1:9">
      <c r="A383" s="563"/>
      <c r="B383" s="897"/>
      <c r="C383" s="897" t="s">
        <v>647</v>
      </c>
      <c r="D383" s="897"/>
      <c r="E383" s="897"/>
      <c r="F383" s="898" t="s">
        <v>732</v>
      </c>
      <c r="G383" s="585"/>
      <c r="H383" s="895">
        <v>295000</v>
      </c>
      <c r="I383" s="563"/>
    </row>
    <row r="384" spans="1:9">
      <c r="A384" s="563"/>
      <c r="B384" s="897"/>
      <c r="C384" s="897" t="s">
        <v>733</v>
      </c>
      <c r="D384" s="897"/>
      <c r="E384" s="897"/>
      <c r="F384" s="898" t="s">
        <v>734</v>
      </c>
      <c r="G384" s="585"/>
      <c r="H384" s="895">
        <v>6333000</v>
      </c>
      <c r="I384" s="563"/>
    </row>
    <row r="385" spans="1:9">
      <c r="B385" s="897"/>
      <c r="C385" s="897" t="s">
        <v>735</v>
      </c>
      <c r="D385" s="897"/>
      <c r="E385" s="897"/>
      <c r="F385" s="898" t="s">
        <v>736</v>
      </c>
      <c r="H385" s="895">
        <v>102960</v>
      </c>
    </row>
    <row r="386" spans="1:9">
      <c r="B386" s="897"/>
      <c r="C386" s="897" t="s">
        <v>737</v>
      </c>
      <c r="D386" s="897"/>
      <c r="E386" s="897"/>
      <c r="F386" s="898" t="s">
        <v>738</v>
      </c>
      <c r="H386" s="895">
        <v>20253000</v>
      </c>
    </row>
    <row r="387" spans="1:9">
      <c r="B387" s="897"/>
      <c r="C387" s="897" t="s">
        <v>739</v>
      </c>
      <c r="D387" s="897"/>
      <c r="E387" s="897"/>
      <c r="F387" s="898" t="s">
        <v>740</v>
      </c>
      <c r="H387" s="895">
        <v>3967000</v>
      </c>
    </row>
    <row r="388" spans="1:9">
      <c r="B388" s="897"/>
      <c r="C388" s="897" t="s">
        <v>739</v>
      </c>
      <c r="D388" s="897"/>
      <c r="E388" s="897"/>
      <c r="F388" s="898" t="s">
        <v>741</v>
      </c>
      <c r="H388" s="895">
        <v>701000</v>
      </c>
    </row>
    <row r="389" spans="1:9">
      <c r="B389" s="897"/>
      <c r="C389" s="897" t="s">
        <v>742</v>
      </c>
      <c r="D389" s="897"/>
      <c r="E389" s="897"/>
      <c r="F389" s="922"/>
      <c r="H389" s="895">
        <v>1295000</v>
      </c>
    </row>
    <row r="390" spans="1:9">
      <c r="B390" s="897"/>
      <c r="C390" s="897" t="s">
        <v>739</v>
      </c>
      <c r="D390" s="897"/>
      <c r="E390" s="897"/>
      <c r="F390" s="896" t="s">
        <v>743</v>
      </c>
      <c r="H390" s="895">
        <v>3024000</v>
      </c>
    </row>
    <row r="391" spans="1:9">
      <c r="B391" s="897"/>
      <c r="C391" s="897" t="s">
        <v>739</v>
      </c>
      <c r="D391" s="919"/>
      <c r="E391" s="919"/>
      <c r="F391" s="898" t="s">
        <v>744</v>
      </c>
      <c r="H391" s="895">
        <v>458000</v>
      </c>
    </row>
    <row r="392" spans="1:9">
      <c r="B392" s="897"/>
      <c r="C392" s="897"/>
      <c r="D392" s="919"/>
      <c r="E392" s="919"/>
      <c r="F392" s="898"/>
      <c r="H392" s="895"/>
    </row>
    <row r="394" spans="1:9">
      <c r="A394" s="1411" t="s">
        <v>583</v>
      </c>
      <c r="B394" s="1411" t="s">
        <v>584</v>
      </c>
      <c r="C394" s="1411"/>
      <c r="D394" s="1411"/>
      <c r="E394" s="1411"/>
      <c r="F394" s="569"/>
      <c r="G394" s="1411" t="s">
        <v>1837</v>
      </c>
      <c r="H394" s="1411"/>
      <c r="I394" s="916"/>
    </row>
    <row r="395" spans="1:9">
      <c r="A395" s="1412"/>
      <c r="B395" s="1412"/>
      <c r="C395" s="1412"/>
      <c r="D395" s="1412"/>
      <c r="E395" s="1412"/>
      <c r="F395" s="570"/>
      <c r="G395" s="1412"/>
      <c r="H395" s="1412"/>
      <c r="I395" s="915"/>
    </row>
    <row r="397" spans="1:9">
      <c r="A397" s="858"/>
      <c r="B397" s="859"/>
      <c r="C397" s="897" t="s">
        <v>745</v>
      </c>
      <c r="D397" s="897"/>
      <c r="E397" s="859"/>
      <c r="F397" s="898" t="s">
        <v>746</v>
      </c>
      <c r="G397" s="859"/>
      <c r="H397" s="895">
        <v>371000</v>
      </c>
      <c r="I397" s="921"/>
    </row>
    <row r="398" spans="1:9">
      <c r="A398" s="858"/>
      <c r="B398" s="859"/>
      <c r="C398" s="897" t="s">
        <v>747</v>
      </c>
      <c r="D398" s="897"/>
      <c r="E398" s="859"/>
      <c r="F398" s="898" t="s">
        <v>748</v>
      </c>
      <c r="G398" s="859"/>
      <c r="H398" s="895">
        <v>12777000</v>
      </c>
      <c r="I398" s="921"/>
    </row>
    <row r="399" spans="1:9">
      <c r="A399" s="878"/>
      <c r="B399" s="878"/>
      <c r="C399" s="897" t="s">
        <v>749</v>
      </c>
      <c r="D399" s="897"/>
      <c r="E399" s="878"/>
      <c r="F399" s="898" t="s">
        <v>750</v>
      </c>
      <c r="G399" s="878"/>
      <c r="H399" s="895">
        <v>1983000</v>
      </c>
      <c r="I399" s="878"/>
    </row>
    <row r="400" spans="1:9" ht="15.75">
      <c r="A400" s="567"/>
      <c r="B400" s="870"/>
      <c r="C400" s="897" t="s">
        <v>751</v>
      </c>
      <c r="D400" s="897"/>
      <c r="E400" s="870"/>
      <c r="F400" s="898" t="s">
        <v>752</v>
      </c>
      <c r="G400" s="567"/>
      <c r="H400" s="895">
        <v>8810000</v>
      </c>
      <c r="I400" s="567"/>
    </row>
    <row r="401" spans="1:9">
      <c r="A401" s="878"/>
      <c r="B401" s="878"/>
      <c r="C401" s="897" t="s">
        <v>753</v>
      </c>
      <c r="D401" s="897"/>
      <c r="E401" s="878"/>
      <c r="F401" s="898" t="s">
        <v>754</v>
      </c>
      <c r="G401" s="878"/>
      <c r="H401" s="895">
        <v>18035000</v>
      </c>
      <c r="I401" s="878"/>
    </row>
    <row r="402" spans="1:9">
      <c r="A402" s="878"/>
      <c r="B402" s="612"/>
      <c r="C402" s="897" t="s">
        <v>755</v>
      </c>
      <c r="D402" s="897"/>
      <c r="E402" s="613"/>
      <c r="F402" s="898" t="s">
        <v>691</v>
      </c>
      <c r="G402" s="612"/>
      <c r="H402" s="895">
        <v>616000</v>
      </c>
      <c r="I402" s="878"/>
    </row>
    <row r="403" spans="1:9">
      <c r="A403" s="878"/>
      <c r="B403" s="612"/>
      <c r="C403" s="897" t="s">
        <v>756</v>
      </c>
      <c r="D403" s="897"/>
      <c r="E403" s="613"/>
      <c r="F403" s="896" t="s">
        <v>757</v>
      </c>
      <c r="G403" s="612"/>
      <c r="H403" s="895">
        <v>400000</v>
      </c>
      <c r="I403" s="878"/>
    </row>
    <row r="404" spans="1:9">
      <c r="A404" s="878"/>
      <c r="B404" s="612"/>
      <c r="C404" s="897" t="s">
        <v>758</v>
      </c>
      <c r="D404" s="897"/>
      <c r="E404" s="613"/>
      <c r="F404" s="898"/>
      <c r="G404" s="612"/>
      <c r="H404" s="895">
        <v>348000</v>
      </c>
      <c r="I404" s="878"/>
    </row>
    <row r="405" spans="1:9">
      <c r="A405" s="878"/>
      <c r="B405" s="612"/>
      <c r="C405" s="897" t="s">
        <v>759</v>
      </c>
      <c r="D405" s="897"/>
      <c r="E405" s="613"/>
      <c r="F405" s="898" t="s">
        <v>760</v>
      </c>
      <c r="G405" s="612"/>
      <c r="H405" s="895">
        <v>1544000</v>
      </c>
      <c r="I405" s="878"/>
    </row>
    <row r="406" spans="1:9">
      <c r="A406" s="878"/>
      <c r="B406" s="612"/>
      <c r="C406" s="897" t="s">
        <v>761</v>
      </c>
      <c r="D406" s="897"/>
      <c r="E406" s="613"/>
      <c r="F406" s="898" t="s">
        <v>762</v>
      </c>
      <c r="G406" s="612"/>
      <c r="H406" s="895">
        <v>1977000</v>
      </c>
      <c r="I406" s="878"/>
    </row>
    <row r="407" spans="1:9">
      <c r="A407" s="878"/>
      <c r="B407" s="612"/>
      <c r="C407" s="897" t="s">
        <v>763</v>
      </c>
      <c r="D407" s="897"/>
      <c r="E407" s="613"/>
      <c r="F407" s="898" t="s">
        <v>764</v>
      </c>
      <c r="G407" s="612"/>
      <c r="H407" s="895">
        <v>1022000</v>
      </c>
      <c r="I407" s="878"/>
    </row>
    <row r="408" spans="1:9">
      <c r="A408" s="878"/>
      <c r="B408" s="612"/>
      <c r="C408" s="897" t="s">
        <v>765</v>
      </c>
      <c r="D408" s="613"/>
      <c r="E408" s="613"/>
      <c r="F408" s="898" t="s">
        <v>766</v>
      </c>
      <c r="G408" s="612"/>
      <c r="H408" s="895">
        <v>58000</v>
      </c>
      <c r="I408" s="878"/>
    </row>
    <row r="409" spans="1:9">
      <c r="A409" s="878"/>
      <c r="B409" s="612"/>
      <c r="C409" s="897" t="s">
        <v>767</v>
      </c>
      <c r="D409" s="613"/>
      <c r="E409" s="613"/>
      <c r="F409" s="898" t="s">
        <v>768</v>
      </c>
      <c r="G409" s="612"/>
      <c r="H409" s="895">
        <v>2826518</v>
      </c>
      <c r="I409" s="878"/>
    </row>
    <row r="410" spans="1:9">
      <c r="A410" s="878"/>
      <c r="B410" s="612"/>
      <c r="C410" s="897" t="s">
        <v>769</v>
      </c>
      <c r="D410" s="613"/>
      <c r="E410" s="613"/>
      <c r="F410" s="898">
        <v>380</v>
      </c>
      <c r="G410" s="612"/>
      <c r="H410" s="895">
        <v>8683000</v>
      </c>
      <c r="I410" s="878"/>
    </row>
    <row r="411" spans="1:9">
      <c r="A411" s="878"/>
      <c r="B411" s="612"/>
      <c r="C411" s="897" t="s">
        <v>770</v>
      </c>
      <c r="D411" s="613"/>
      <c r="E411" s="613"/>
      <c r="F411" s="898">
        <v>380</v>
      </c>
      <c r="G411" s="612"/>
      <c r="H411" s="895">
        <v>477000</v>
      </c>
      <c r="I411" s="878"/>
    </row>
    <row r="412" spans="1:9">
      <c r="A412" s="878"/>
      <c r="B412" s="612"/>
      <c r="C412" s="897" t="s">
        <v>771</v>
      </c>
      <c r="D412" s="613"/>
      <c r="E412" s="613"/>
      <c r="F412" s="898">
        <v>813</v>
      </c>
      <c r="G412" s="612"/>
      <c r="H412" s="895">
        <v>731000</v>
      </c>
      <c r="I412" s="878"/>
    </row>
    <row r="413" spans="1:9">
      <c r="A413" s="878"/>
      <c r="B413" s="612"/>
      <c r="C413" s="897" t="s">
        <v>772</v>
      </c>
      <c r="D413" s="613"/>
      <c r="E413" s="613"/>
      <c r="F413" s="898"/>
      <c r="G413" s="612"/>
      <c r="H413" s="895">
        <v>1419000</v>
      </c>
      <c r="I413" s="878"/>
    </row>
    <row r="414" spans="1:9">
      <c r="A414" s="878"/>
      <c r="B414" s="612"/>
      <c r="C414" s="897" t="s">
        <v>773</v>
      </c>
      <c r="D414" s="613"/>
      <c r="E414" s="613"/>
      <c r="F414" s="898" t="s">
        <v>774</v>
      </c>
      <c r="G414" s="612"/>
      <c r="H414" s="895">
        <v>11541000</v>
      </c>
      <c r="I414" s="878"/>
    </row>
    <row r="415" spans="1:9">
      <c r="A415" s="878"/>
      <c r="B415" s="612"/>
      <c r="C415" s="897" t="s">
        <v>775</v>
      </c>
      <c r="D415" s="613"/>
      <c r="E415" s="613"/>
      <c r="F415" s="898">
        <v>179</v>
      </c>
      <c r="G415" s="612"/>
      <c r="H415" s="895">
        <v>1467000</v>
      </c>
      <c r="I415" s="878"/>
    </row>
    <row r="416" spans="1:9">
      <c r="A416" s="878"/>
      <c r="B416" s="612"/>
      <c r="C416" s="897" t="s">
        <v>776</v>
      </c>
      <c r="D416" s="613"/>
      <c r="E416" s="613"/>
      <c r="F416" s="898" t="s">
        <v>777</v>
      </c>
      <c r="G416" s="612"/>
      <c r="H416" s="895">
        <v>1419000</v>
      </c>
      <c r="I416" s="878"/>
    </row>
    <row r="417" spans="1:9">
      <c r="A417" s="878"/>
      <c r="B417" s="612"/>
      <c r="C417" s="897" t="s">
        <v>778</v>
      </c>
      <c r="D417" s="613"/>
      <c r="E417" s="613"/>
      <c r="F417" s="898" t="s">
        <v>779</v>
      </c>
      <c r="G417" s="612"/>
      <c r="H417" s="895">
        <v>2104000</v>
      </c>
      <c r="I417" s="878"/>
    </row>
    <row r="418" spans="1:9">
      <c r="A418" s="878"/>
      <c r="B418" s="612"/>
      <c r="C418" s="897" t="s">
        <v>780</v>
      </c>
      <c r="D418" s="613"/>
      <c r="E418" s="613"/>
      <c r="F418" s="898">
        <v>182</v>
      </c>
      <c r="G418" s="612"/>
      <c r="H418" s="895">
        <v>100000</v>
      </c>
      <c r="I418" s="878"/>
    </row>
    <row r="419" spans="1:9">
      <c r="A419" s="878"/>
      <c r="B419" s="612"/>
      <c r="C419" s="897" t="s">
        <v>781</v>
      </c>
      <c r="D419" s="897"/>
      <c r="E419" s="897"/>
      <c r="F419" s="540"/>
      <c r="G419" s="567"/>
      <c r="H419" s="895">
        <v>6004000</v>
      </c>
      <c r="I419" s="878"/>
    </row>
    <row r="420" spans="1:9">
      <c r="A420" s="878"/>
      <c r="B420" s="612"/>
      <c r="C420" s="897" t="s">
        <v>782</v>
      </c>
      <c r="D420" s="920" t="s">
        <v>783</v>
      </c>
      <c r="E420" s="919"/>
      <c r="F420" s="540"/>
      <c r="G420" s="540"/>
      <c r="H420" s="895">
        <v>2329900</v>
      </c>
      <c r="I420" s="878"/>
    </row>
    <row r="421" spans="1:9">
      <c r="A421" s="878"/>
      <c r="B421" s="612"/>
      <c r="C421" s="897" t="s">
        <v>782</v>
      </c>
      <c r="D421" s="920" t="s">
        <v>784</v>
      </c>
      <c r="E421" s="919"/>
      <c r="F421" s="540"/>
      <c r="G421" s="540"/>
      <c r="H421" s="895">
        <v>243800</v>
      </c>
      <c r="I421" s="878"/>
    </row>
    <row r="422" spans="1:9">
      <c r="A422" s="878"/>
      <c r="B422" s="612"/>
      <c r="C422" s="897" t="s">
        <v>785</v>
      </c>
      <c r="D422" s="918" t="s">
        <v>786</v>
      </c>
      <c r="E422" s="917"/>
      <c r="F422" s="540"/>
      <c r="G422" s="540"/>
      <c r="H422" s="895">
        <v>485800</v>
      </c>
      <c r="I422" s="878"/>
    </row>
    <row r="423" spans="1:9">
      <c r="A423" s="878"/>
      <c r="B423" s="612"/>
      <c r="C423" s="897" t="s">
        <v>787</v>
      </c>
      <c r="D423" s="897"/>
      <c r="E423" s="897"/>
      <c r="F423" s="567"/>
      <c r="G423" s="540"/>
      <c r="H423" s="895">
        <v>1408000</v>
      </c>
      <c r="I423" s="878"/>
    </row>
    <row r="424" spans="1:9">
      <c r="A424" s="878"/>
      <c r="B424" s="612"/>
      <c r="C424" s="897" t="s">
        <v>788</v>
      </c>
      <c r="D424" s="897"/>
      <c r="E424" s="897"/>
      <c r="F424" s="567"/>
      <c r="G424" s="540"/>
      <c r="H424" s="895">
        <v>3063000</v>
      </c>
      <c r="I424" s="878"/>
    </row>
    <row r="425" spans="1:9">
      <c r="A425" s="878"/>
      <c r="B425" s="612"/>
      <c r="C425" s="897" t="s">
        <v>789</v>
      </c>
      <c r="D425" s="897"/>
      <c r="E425" s="897"/>
      <c r="F425" s="567"/>
      <c r="G425" s="540"/>
      <c r="H425" s="895">
        <v>727000</v>
      </c>
      <c r="I425" s="878"/>
    </row>
    <row r="426" spans="1:9">
      <c r="A426" s="878"/>
      <c r="B426" s="612"/>
      <c r="C426" s="897" t="s">
        <v>790</v>
      </c>
      <c r="D426" s="897"/>
      <c r="E426" s="897"/>
      <c r="F426" s="567"/>
      <c r="G426" s="540"/>
      <c r="H426" s="895">
        <v>2210000</v>
      </c>
      <c r="I426" s="878"/>
    </row>
    <row r="427" spans="1:9">
      <c r="A427" s="878"/>
      <c r="B427" s="612"/>
      <c r="C427" s="897" t="s">
        <v>790</v>
      </c>
      <c r="D427" s="897"/>
      <c r="E427" s="897"/>
      <c r="F427" s="567"/>
      <c r="G427" s="540"/>
      <c r="H427" s="895">
        <v>1959000</v>
      </c>
      <c r="I427" s="878"/>
    </row>
    <row r="428" spans="1:9">
      <c r="A428" s="878"/>
      <c r="B428" s="612"/>
      <c r="C428" s="897" t="s">
        <v>790</v>
      </c>
      <c r="D428" s="897"/>
      <c r="E428" s="897"/>
      <c r="F428" s="567"/>
      <c r="G428" s="540"/>
      <c r="H428" s="895">
        <v>1482000</v>
      </c>
      <c r="I428" s="878"/>
    </row>
    <row r="429" spans="1:9">
      <c r="A429" s="878"/>
      <c r="B429" s="612"/>
      <c r="C429" s="897" t="s">
        <v>791</v>
      </c>
      <c r="D429" s="897"/>
      <c r="E429" s="897"/>
      <c r="F429" s="567"/>
      <c r="G429" s="540"/>
      <c r="H429" s="895">
        <v>1364000</v>
      </c>
      <c r="I429" s="878"/>
    </row>
    <row r="430" spans="1:9">
      <c r="A430" s="878"/>
      <c r="B430" s="612"/>
      <c r="C430" s="897" t="s">
        <v>792</v>
      </c>
      <c r="D430" s="897"/>
      <c r="E430" s="897"/>
      <c r="F430" s="567"/>
      <c r="G430" s="540"/>
      <c r="H430" s="895">
        <v>5012000</v>
      </c>
      <c r="I430" s="878"/>
    </row>
    <row r="431" spans="1:9">
      <c r="A431" s="878"/>
      <c r="B431" s="612"/>
      <c r="C431" s="897" t="s">
        <v>793</v>
      </c>
      <c r="D431" s="897"/>
      <c r="E431" s="897"/>
      <c r="F431" s="567"/>
      <c r="G431" s="540"/>
      <c r="H431" s="895">
        <v>8000000</v>
      </c>
      <c r="I431" s="878"/>
    </row>
    <row r="432" spans="1:9">
      <c r="A432" s="878"/>
      <c r="B432" s="612"/>
      <c r="C432" s="897" t="s">
        <v>794</v>
      </c>
      <c r="D432" s="897"/>
      <c r="E432" s="897"/>
      <c r="F432" s="567"/>
      <c r="G432" s="540"/>
      <c r="H432" s="895">
        <v>400000</v>
      </c>
      <c r="I432" s="878"/>
    </row>
    <row r="433" spans="1:9">
      <c r="A433" s="878"/>
      <c r="B433" s="612"/>
      <c r="C433" s="897" t="s">
        <v>795</v>
      </c>
      <c r="D433" s="897"/>
      <c r="E433" s="897"/>
      <c r="F433" s="567"/>
      <c r="G433" s="540"/>
      <c r="H433" s="895">
        <v>184000</v>
      </c>
      <c r="I433" s="878"/>
    </row>
    <row r="434" spans="1:9">
      <c r="A434" s="878"/>
      <c r="B434" s="612"/>
      <c r="C434" s="613"/>
      <c r="D434" s="613"/>
      <c r="E434" s="613"/>
      <c r="F434" s="613"/>
      <c r="G434" s="614" t="s">
        <v>73</v>
      </c>
      <c r="H434" s="615">
        <f>SUM(H309:H433)</f>
        <v>471882049</v>
      </c>
      <c r="I434" s="878"/>
    </row>
    <row r="435" spans="1:9">
      <c r="A435" s="878"/>
      <c r="B435" s="612"/>
      <c r="C435" s="613"/>
      <c r="D435" s="613"/>
      <c r="E435" s="613"/>
      <c r="F435" s="613"/>
      <c r="G435" s="614"/>
      <c r="H435" s="615"/>
      <c r="I435" s="878"/>
    </row>
    <row r="436" spans="1:9">
      <c r="A436" s="878"/>
      <c r="B436" s="612"/>
      <c r="C436" s="613"/>
      <c r="D436" s="613"/>
      <c r="E436" s="613"/>
      <c r="F436" s="613"/>
      <c r="G436" s="612"/>
      <c r="H436" s="616"/>
      <c r="I436" s="878"/>
    </row>
    <row r="437" spans="1:9">
      <c r="A437" s="878"/>
      <c r="B437" s="612"/>
      <c r="C437" s="617" t="s">
        <v>796</v>
      </c>
      <c r="D437" s="613"/>
      <c r="E437" s="613"/>
      <c r="F437" s="613"/>
      <c r="G437" s="612"/>
      <c r="H437" s="616"/>
      <c r="I437" s="878"/>
    </row>
    <row r="438" spans="1:9">
      <c r="A438" s="878"/>
      <c r="B438" s="612"/>
      <c r="C438" s="613" t="s">
        <v>797</v>
      </c>
      <c r="D438" s="613"/>
      <c r="E438" s="613"/>
      <c r="F438" s="831" t="s">
        <v>1591</v>
      </c>
      <c r="G438" s="626"/>
      <c r="H438" s="616">
        <v>131452998</v>
      </c>
      <c r="I438" s="878"/>
    </row>
    <row r="439" spans="1:9">
      <c r="A439" s="878"/>
      <c r="B439" s="612"/>
      <c r="C439" s="897" t="s">
        <v>798</v>
      </c>
      <c r="D439" s="613"/>
      <c r="E439" s="613"/>
      <c r="F439" s="831" t="s">
        <v>1592</v>
      </c>
      <c r="G439" s="626"/>
      <c r="H439" s="895">
        <v>1322196</v>
      </c>
      <c r="I439" s="878"/>
    </row>
    <row r="440" spans="1:9">
      <c r="A440" s="878"/>
      <c r="B440" s="612"/>
      <c r="C440" s="897" t="s">
        <v>799</v>
      </c>
      <c r="D440" s="613"/>
      <c r="E440" s="613"/>
      <c r="F440" s="898"/>
      <c r="G440" s="612"/>
      <c r="H440" s="895">
        <v>40638413</v>
      </c>
      <c r="I440" s="878"/>
    </row>
    <row r="441" spans="1:9">
      <c r="A441" s="878"/>
      <c r="B441" s="612"/>
      <c r="C441" s="897" t="s">
        <v>800</v>
      </c>
      <c r="D441" s="613"/>
      <c r="E441" s="613"/>
      <c r="F441" s="898"/>
      <c r="G441" s="612"/>
      <c r="H441" s="895">
        <v>5658813</v>
      </c>
      <c r="I441" s="878"/>
    </row>
    <row r="442" spans="1:9">
      <c r="A442" s="878"/>
      <c r="B442" s="612"/>
      <c r="C442" s="897" t="s">
        <v>801</v>
      </c>
      <c r="D442" s="613"/>
      <c r="E442" s="613"/>
      <c r="F442" s="905"/>
      <c r="G442" s="612"/>
      <c r="H442" s="895">
        <v>12599860</v>
      </c>
      <c r="I442" s="878"/>
    </row>
    <row r="443" spans="1:9">
      <c r="A443" s="878"/>
      <c r="B443" s="612"/>
      <c r="C443" s="897" t="s">
        <v>802</v>
      </c>
      <c r="D443" s="613"/>
      <c r="E443" s="613"/>
      <c r="F443" s="898">
        <v>814</v>
      </c>
      <c r="G443" s="612"/>
      <c r="H443" s="895">
        <v>6269852</v>
      </c>
      <c r="I443" s="878"/>
    </row>
    <row r="444" spans="1:9">
      <c r="A444" s="1411" t="s">
        <v>583</v>
      </c>
      <c r="B444" s="1411" t="s">
        <v>584</v>
      </c>
      <c r="C444" s="1411"/>
      <c r="D444" s="1411"/>
      <c r="E444" s="1411"/>
      <c r="F444" s="569"/>
      <c r="G444" s="1411" t="s">
        <v>1837</v>
      </c>
      <c r="H444" s="1411"/>
      <c r="I444" s="916"/>
    </row>
    <row r="445" spans="1:9">
      <c r="A445" s="1412"/>
      <c r="B445" s="1412"/>
      <c r="C445" s="1412"/>
      <c r="D445" s="1412"/>
      <c r="E445" s="1412"/>
      <c r="F445" s="570"/>
      <c r="G445" s="1412"/>
      <c r="H445" s="1412"/>
      <c r="I445" s="915"/>
    </row>
    <row r="446" spans="1:9">
      <c r="A446" s="878"/>
      <c r="B446" s="612"/>
      <c r="C446" s="897" t="s">
        <v>803</v>
      </c>
      <c r="D446" s="613"/>
      <c r="E446" s="613"/>
      <c r="F446" s="898"/>
      <c r="G446" s="612"/>
      <c r="H446" s="895">
        <v>1892703</v>
      </c>
      <c r="I446" s="878"/>
    </row>
    <row r="447" spans="1:9">
      <c r="A447" s="878"/>
      <c r="B447" s="612"/>
      <c r="C447" s="897" t="s">
        <v>1793</v>
      </c>
      <c r="D447" s="613"/>
      <c r="E447" s="613"/>
      <c r="F447" s="898">
        <v>344</v>
      </c>
      <c r="G447" s="612"/>
      <c r="H447" s="895">
        <v>6372700</v>
      </c>
      <c r="I447" s="878"/>
    </row>
    <row r="448" spans="1:9">
      <c r="A448" s="878"/>
      <c r="B448" s="612"/>
      <c r="C448" s="897" t="s">
        <v>804</v>
      </c>
      <c r="D448" s="613"/>
      <c r="E448" s="613"/>
      <c r="F448" s="898" t="s">
        <v>805</v>
      </c>
      <c r="G448" s="612"/>
      <c r="H448" s="895">
        <v>38104251</v>
      </c>
      <c r="I448" s="878"/>
    </row>
    <row r="449" spans="1:9">
      <c r="A449" s="878"/>
      <c r="B449" s="612"/>
      <c r="C449" s="897" t="s">
        <v>806</v>
      </c>
      <c r="D449" s="613"/>
      <c r="E449" s="613"/>
      <c r="F449" s="898" t="s">
        <v>807</v>
      </c>
      <c r="G449" s="612"/>
      <c r="H449" s="895">
        <v>4675409</v>
      </c>
      <c r="I449" s="878"/>
    </row>
    <row r="450" spans="1:9">
      <c r="A450" s="878"/>
      <c r="B450" s="612"/>
      <c r="C450" s="897" t="s">
        <v>794</v>
      </c>
      <c r="D450" s="613"/>
      <c r="E450" s="613"/>
      <c r="F450" s="898" t="s">
        <v>808</v>
      </c>
      <c r="G450" s="612"/>
      <c r="H450" s="895">
        <v>1738959</v>
      </c>
      <c r="I450" s="878"/>
    </row>
    <row r="451" spans="1:9">
      <c r="A451" s="878"/>
      <c r="B451" s="612"/>
      <c r="C451" s="897" t="s">
        <v>809</v>
      </c>
      <c r="D451" s="613"/>
      <c r="E451" s="613"/>
      <c r="F451" s="898" t="s">
        <v>810</v>
      </c>
      <c r="G451" s="612"/>
      <c r="H451" s="895">
        <v>1418554</v>
      </c>
      <c r="I451" s="878"/>
    </row>
    <row r="452" spans="1:9">
      <c r="A452" s="878"/>
      <c r="B452" s="612"/>
      <c r="C452" s="897" t="s">
        <v>811</v>
      </c>
      <c r="D452" s="612"/>
      <c r="E452" s="612"/>
      <c r="F452" s="898" t="s">
        <v>812</v>
      </c>
      <c r="G452" s="612"/>
      <c r="H452" s="895">
        <v>2878946</v>
      </c>
      <c r="I452" s="878"/>
    </row>
    <row r="453" spans="1:9">
      <c r="A453" s="878"/>
      <c r="B453" s="612"/>
      <c r="C453" s="897" t="s">
        <v>813</v>
      </c>
      <c r="D453" s="612"/>
      <c r="E453" s="612"/>
      <c r="F453" s="898" t="s">
        <v>760</v>
      </c>
      <c r="G453" s="612"/>
      <c r="H453" s="895">
        <v>6944344</v>
      </c>
      <c r="I453" s="878"/>
    </row>
    <row r="454" spans="1:9">
      <c r="A454" s="878"/>
      <c r="B454" s="612"/>
      <c r="C454" s="897" t="s">
        <v>814</v>
      </c>
      <c r="D454" s="618"/>
      <c r="E454" s="618"/>
      <c r="F454" s="898" t="s">
        <v>815</v>
      </c>
      <c r="G454" s="612"/>
      <c r="H454" s="895">
        <v>117632262</v>
      </c>
      <c r="I454" s="878"/>
    </row>
    <row r="455" spans="1:9">
      <c r="A455" s="878"/>
      <c r="B455" s="618"/>
      <c r="C455" s="897" t="s">
        <v>816</v>
      </c>
      <c r="D455" s="871"/>
      <c r="E455" s="871"/>
      <c r="F455" s="898"/>
      <c r="G455" s="567"/>
      <c r="H455" s="895">
        <v>122167</v>
      </c>
      <c r="I455" s="878"/>
    </row>
    <row r="456" spans="1:9">
      <c r="A456" s="567"/>
      <c r="B456" s="567"/>
      <c r="C456" s="897" t="s">
        <v>817</v>
      </c>
      <c r="D456" s="871"/>
      <c r="E456" s="871"/>
      <c r="F456" s="898" t="s">
        <v>764</v>
      </c>
      <c r="G456" s="871"/>
      <c r="H456" s="895">
        <v>33427</v>
      </c>
      <c r="I456" s="567"/>
    </row>
    <row r="457" spans="1:9">
      <c r="A457" s="567"/>
      <c r="B457" s="567"/>
      <c r="C457" s="897" t="s">
        <v>818</v>
      </c>
      <c r="D457" s="871"/>
      <c r="E457" s="871"/>
      <c r="F457" s="896" t="s">
        <v>707</v>
      </c>
      <c r="G457" s="585"/>
      <c r="H457" s="895">
        <v>7285143</v>
      </c>
      <c r="I457" s="567"/>
    </row>
    <row r="458" spans="1:9">
      <c r="A458" s="567"/>
      <c r="B458" s="567"/>
      <c r="C458" s="897" t="s">
        <v>819</v>
      </c>
      <c r="D458" s="871"/>
      <c r="E458" s="871"/>
      <c r="F458" s="898" t="s">
        <v>820</v>
      </c>
      <c r="G458" s="585"/>
      <c r="H458" s="895">
        <v>8083139</v>
      </c>
      <c r="I458" s="567"/>
    </row>
    <row r="459" spans="1:9">
      <c r="A459" s="567"/>
      <c r="B459" s="567"/>
      <c r="C459" s="897" t="s">
        <v>821</v>
      </c>
      <c r="D459" s="871"/>
      <c r="E459" s="871"/>
      <c r="F459" s="898" t="s">
        <v>822</v>
      </c>
      <c r="G459" s="585"/>
      <c r="H459" s="895">
        <v>1507680</v>
      </c>
      <c r="I459" s="567"/>
    </row>
    <row r="460" spans="1:9">
      <c r="A460" s="567"/>
      <c r="B460" s="567"/>
      <c r="C460" s="897" t="s">
        <v>823</v>
      </c>
      <c r="D460" s="871"/>
      <c r="E460" s="871"/>
      <c r="F460" s="898" t="s">
        <v>824</v>
      </c>
      <c r="G460" s="585"/>
      <c r="H460" s="895">
        <v>3684242</v>
      </c>
      <c r="I460" s="567"/>
    </row>
    <row r="461" spans="1:9">
      <c r="A461" s="567"/>
      <c r="B461" s="567"/>
      <c r="C461" s="897" t="s">
        <v>825</v>
      </c>
      <c r="D461" s="871"/>
      <c r="E461" s="871"/>
      <c r="F461" s="898" t="s">
        <v>1593</v>
      </c>
      <c r="G461" s="585"/>
      <c r="H461" s="895">
        <v>1953489</v>
      </c>
      <c r="I461" s="567"/>
    </row>
    <row r="462" spans="1:9">
      <c r="A462" s="567"/>
      <c r="B462" s="567"/>
      <c r="C462" s="897" t="s">
        <v>826</v>
      </c>
      <c r="D462" s="871"/>
      <c r="E462" s="871"/>
      <c r="F462" s="898" t="s">
        <v>766</v>
      </c>
      <c r="G462" s="585"/>
      <c r="H462" s="544">
        <v>2212405</v>
      </c>
      <c r="I462" s="567"/>
    </row>
    <row r="463" spans="1:9">
      <c r="A463" s="567"/>
      <c r="B463" s="567"/>
      <c r="C463" s="897" t="s">
        <v>827</v>
      </c>
      <c r="D463" s="871"/>
      <c r="E463" s="871"/>
      <c r="F463" s="898" t="s">
        <v>828</v>
      </c>
      <c r="G463" s="585"/>
      <c r="H463" s="895">
        <v>54906440</v>
      </c>
      <c r="I463" s="567"/>
    </row>
    <row r="464" spans="1:9">
      <c r="A464" s="567"/>
      <c r="B464" s="567"/>
      <c r="C464" s="897" t="s">
        <v>829</v>
      </c>
      <c r="D464" s="871"/>
      <c r="E464" s="871"/>
      <c r="F464" s="898"/>
      <c r="G464" s="585"/>
      <c r="H464" s="895">
        <v>233425</v>
      </c>
      <c r="I464" s="567"/>
    </row>
    <row r="465" spans="1:9">
      <c r="A465" s="567"/>
      <c r="B465" s="567"/>
      <c r="C465" s="897" t="s">
        <v>830</v>
      </c>
      <c r="D465" s="871"/>
      <c r="E465" s="871"/>
      <c r="F465" s="898">
        <v>380</v>
      </c>
      <c r="G465" s="585"/>
      <c r="H465" s="895">
        <v>1626504</v>
      </c>
      <c r="I465" s="567"/>
    </row>
    <row r="466" spans="1:9">
      <c r="A466" s="567"/>
      <c r="B466" s="567"/>
      <c r="C466" s="897" t="s">
        <v>831</v>
      </c>
      <c r="D466" s="871"/>
      <c r="E466" s="871"/>
      <c r="F466" s="898">
        <v>380</v>
      </c>
      <c r="G466" s="585"/>
      <c r="H466" s="895">
        <v>91217248</v>
      </c>
      <c r="I466" s="567"/>
    </row>
    <row r="467" spans="1:9">
      <c r="A467" s="567"/>
      <c r="B467" s="567"/>
      <c r="C467" s="897" t="s">
        <v>832</v>
      </c>
      <c r="D467" s="871"/>
      <c r="E467" s="871"/>
      <c r="F467" s="898" t="s">
        <v>833</v>
      </c>
      <c r="G467" s="585"/>
      <c r="H467" s="895">
        <v>63736680</v>
      </c>
      <c r="I467" s="567"/>
    </row>
    <row r="468" spans="1:9">
      <c r="A468" s="567"/>
      <c r="B468" s="567"/>
      <c r="C468" s="897" t="s">
        <v>834</v>
      </c>
      <c r="D468" s="871"/>
      <c r="E468" s="871"/>
      <c r="F468" s="898">
        <v>813</v>
      </c>
      <c r="G468" s="585"/>
      <c r="H468" s="895">
        <v>4945034</v>
      </c>
      <c r="I468" s="567"/>
    </row>
    <row r="469" spans="1:9">
      <c r="A469" s="567"/>
      <c r="B469" s="567"/>
      <c r="C469" s="897" t="s">
        <v>835</v>
      </c>
      <c r="D469" s="871"/>
      <c r="E469" s="871"/>
      <c r="F469" s="898" t="s">
        <v>836</v>
      </c>
      <c r="G469" s="585"/>
      <c r="H469" s="895">
        <v>34359103</v>
      </c>
      <c r="I469" s="567"/>
    </row>
    <row r="470" spans="1:9">
      <c r="A470" s="567"/>
      <c r="B470" s="567"/>
      <c r="C470" s="871" t="s">
        <v>837</v>
      </c>
      <c r="D470" s="871"/>
      <c r="E470" s="871"/>
      <c r="F470" s="871"/>
      <c r="G470" s="585"/>
      <c r="H470" s="544">
        <v>54222150</v>
      </c>
      <c r="I470" s="567"/>
    </row>
    <row r="471" spans="1:9">
      <c r="A471" s="567"/>
      <c r="B471" s="567"/>
      <c r="C471" s="871" t="s">
        <v>838</v>
      </c>
      <c r="D471" s="871"/>
      <c r="E471" s="871"/>
      <c r="F471" s="871"/>
      <c r="G471" s="585"/>
      <c r="H471" s="544">
        <v>11909457</v>
      </c>
      <c r="I471" s="567"/>
    </row>
    <row r="472" spans="1:9">
      <c r="A472" s="567"/>
      <c r="B472" s="567"/>
      <c r="C472" s="897" t="s">
        <v>839</v>
      </c>
      <c r="D472" s="871"/>
      <c r="E472" s="871"/>
      <c r="F472" s="830" t="s">
        <v>1594</v>
      </c>
      <c r="G472" s="585"/>
      <c r="H472" s="895">
        <v>2169220</v>
      </c>
      <c r="I472" s="567"/>
    </row>
    <row r="473" spans="1:9">
      <c r="A473" s="567"/>
      <c r="B473" s="567"/>
      <c r="C473" s="897" t="s">
        <v>840</v>
      </c>
      <c r="D473" s="871"/>
      <c r="E473" s="871"/>
      <c r="F473" s="871"/>
      <c r="G473" s="585"/>
      <c r="H473" s="895">
        <v>2113477</v>
      </c>
      <c r="I473" s="567"/>
    </row>
    <row r="474" spans="1:9">
      <c r="A474" s="567"/>
      <c r="B474" s="567"/>
      <c r="C474" s="897" t="s">
        <v>841</v>
      </c>
      <c r="D474" s="871"/>
      <c r="E474" s="871"/>
      <c r="F474" s="871"/>
      <c r="G474" s="585"/>
      <c r="H474" s="895">
        <v>4426</v>
      </c>
      <c r="I474" s="567"/>
    </row>
    <row r="475" spans="1:9">
      <c r="A475" s="567"/>
      <c r="B475" s="567"/>
      <c r="C475" s="897" t="s">
        <v>842</v>
      </c>
      <c r="D475" s="613"/>
      <c r="E475" s="613"/>
      <c r="F475" s="898">
        <v>712</v>
      </c>
      <c r="G475" s="619"/>
      <c r="H475" s="895">
        <v>3848</v>
      </c>
      <c r="I475" s="567"/>
    </row>
    <row r="476" spans="1:9">
      <c r="A476" s="567"/>
      <c r="B476" s="567"/>
      <c r="C476" s="897" t="s">
        <v>843</v>
      </c>
      <c r="D476" s="613"/>
      <c r="E476" s="613"/>
      <c r="F476" s="905">
        <v>712</v>
      </c>
      <c r="G476" s="619"/>
      <c r="H476" s="895">
        <v>3876743</v>
      </c>
      <c r="I476" s="567"/>
    </row>
    <row r="477" spans="1:9">
      <c r="A477" s="567"/>
      <c r="B477" s="567"/>
      <c r="C477" s="897" t="s">
        <v>844</v>
      </c>
      <c r="D477" s="613"/>
      <c r="E477" s="620"/>
      <c r="F477" s="898"/>
      <c r="G477" s="619"/>
      <c r="H477" s="895">
        <v>222056</v>
      </c>
      <c r="I477" s="567"/>
    </row>
    <row r="478" spans="1:9">
      <c r="A478" s="567"/>
      <c r="B478" s="567"/>
      <c r="C478" s="897" t="s">
        <v>845</v>
      </c>
      <c r="D478" s="612"/>
      <c r="E478" s="620"/>
      <c r="F478" s="898"/>
      <c r="G478" s="612"/>
      <c r="H478" s="895">
        <v>220618</v>
      </c>
      <c r="I478" s="567"/>
    </row>
    <row r="479" spans="1:9">
      <c r="A479" s="567"/>
      <c r="B479" s="567"/>
      <c r="C479" s="897" t="s">
        <v>846</v>
      </c>
      <c r="D479" s="612"/>
      <c r="E479" s="620"/>
      <c r="F479" s="905"/>
      <c r="G479" s="612"/>
      <c r="H479" s="895">
        <v>63022</v>
      </c>
      <c r="I479" s="567"/>
    </row>
    <row r="480" spans="1:9">
      <c r="A480" s="567"/>
      <c r="B480" s="567"/>
      <c r="C480" s="897" t="s">
        <v>847</v>
      </c>
      <c r="D480" s="612"/>
      <c r="E480" s="620"/>
      <c r="F480" s="898" t="s">
        <v>694</v>
      </c>
      <c r="G480" s="612"/>
      <c r="H480" s="895">
        <v>16206</v>
      </c>
      <c r="I480" s="567"/>
    </row>
    <row r="481" spans="1:9">
      <c r="A481" s="567"/>
      <c r="B481" s="567"/>
      <c r="C481" s="897" t="s">
        <v>848</v>
      </c>
      <c r="D481" s="612"/>
      <c r="E481" s="620"/>
      <c r="F481" s="898"/>
      <c r="G481" s="612"/>
      <c r="H481" s="895">
        <v>13943139</v>
      </c>
      <c r="I481" s="567"/>
    </row>
    <row r="482" spans="1:9">
      <c r="A482" s="567"/>
      <c r="B482" s="567"/>
      <c r="C482" s="897" t="s">
        <v>851</v>
      </c>
      <c r="D482" s="612"/>
      <c r="E482" s="620"/>
      <c r="F482" s="898"/>
      <c r="G482" s="612"/>
      <c r="H482" s="895">
        <v>42600261</v>
      </c>
      <c r="I482" s="567"/>
    </row>
    <row r="483" spans="1:9">
      <c r="A483" s="567"/>
      <c r="B483" s="567"/>
      <c r="C483" s="897" t="s">
        <v>852</v>
      </c>
      <c r="D483" s="612"/>
      <c r="E483" s="620"/>
      <c r="F483" s="898"/>
      <c r="G483" s="612"/>
      <c r="H483" s="895">
        <v>202343</v>
      </c>
      <c r="I483" s="567"/>
    </row>
    <row r="484" spans="1:9">
      <c r="A484" s="567"/>
      <c r="B484" s="567"/>
      <c r="C484" s="897" t="s">
        <v>1794</v>
      </c>
      <c r="D484" s="612"/>
      <c r="E484" s="620"/>
      <c r="F484" s="898"/>
      <c r="G484" s="612"/>
      <c r="H484" s="895">
        <v>697322</v>
      </c>
      <c r="I484" s="567"/>
    </row>
    <row r="485" spans="1:9">
      <c r="A485" s="567"/>
      <c r="B485" s="567"/>
      <c r="C485" s="897" t="s">
        <v>853</v>
      </c>
      <c r="D485" s="612"/>
      <c r="E485" s="620"/>
      <c r="F485" s="905"/>
      <c r="G485" s="612"/>
      <c r="H485" s="895">
        <v>57993</v>
      </c>
      <c r="I485" s="567"/>
    </row>
    <row r="486" spans="1:9">
      <c r="A486" s="567"/>
      <c r="B486" s="567"/>
      <c r="C486" s="897" t="s">
        <v>854</v>
      </c>
      <c r="D486" s="612"/>
      <c r="E486" s="620"/>
      <c r="F486" s="898" t="s">
        <v>855</v>
      </c>
      <c r="G486" s="612"/>
      <c r="H486" s="895">
        <v>5265</v>
      </c>
      <c r="I486" s="567"/>
    </row>
    <row r="487" spans="1:9">
      <c r="A487" s="567"/>
      <c r="B487" s="567"/>
      <c r="C487" s="897" t="s">
        <v>856</v>
      </c>
      <c r="D487" s="612"/>
      <c r="E487" s="620"/>
      <c r="F487" s="898"/>
      <c r="G487" s="612"/>
      <c r="H487" s="895">
        <v>563680</v>
      </c>
      <c r="I487" s="567"/>
    </row>
    <row r="488" spans="1:9">
      <c r="A488" s="567"/>
      <c r="B488" s="567"/>
      <c r="C488" s="897" t="s">
        <v>857</v>
      </c>
      <c r="D488" s="567"/>
      <c r="E488" s="567"/>
      <c r="F488" s="898"/>
      <c r="G488" s="567"/>
      <c r="H488" s="895">
        <v>684892</v>
      </c>
      <c r="I488" s="567"/>
    </row>
    <row r="489" spans="1:9">
      <c r="A489" s="567"/>
      <c r="B489" s="567"/>
      <c r="C489" s="897" t="s">
        <v>858</v>
      </c>
      <c r="D489" s="567"/>
      <c r="E489" s="567"/>
      <c r="F489" s="898"/>
      <c r="G489" s="594"/>
      <c r="H489" s="895">
        <v>280101</v>
      </c>
      <c r="I489" s="567"/>
    </row>
    <row r="490" spans="1:9">
      <c r="A490" s="567"/>
      <c r="B490" s="567"/>
      <c r="C490" s="897" t="s">
        <v>859</v>
      </c>
      <c r="D490" s="567"/>
      <c r="E490" s="567"/>
      <c r="F490" s="567"/>
      <c r="G490" s="594"/>
      <c r="H490" s="895">
        <v>359556</v>
      </c>
      <c r="I490" s="567"/>
    </row>
    <row r="491" spans="1:9">
      <c r="A491" s="567"/>
      <c r="B491" s="608"/>
      <c r="C491" s="897" t="s">
        <v>860</v>
      </c>
      <c r="D491" s="608"/>
      <c r="E491" s="608"/>
      <c r="F491" s="898" t="s">
        <v>815</v>
      </c>
      <c r="G491" s="567"/>
      <c r="H491" s="895">
        <v>76159</v>
      </c>
      <c r="I491" s="567"/>
    </row>
    <row r="492" spans="1:9">
      <c r="A492" s="567"/>
      <c r="B492" s="608"/>
      <c r="C492" s="897" t="s">
        <v>861</v>
      </c>
      <c r="D492" s="563"/>
      <c r="E492" s="563"/>
      <c r="F492" s="563"/>
      <c r="G492" s="567"/>
      <c r="H492" s="895">
        <v>465896</v>
      </c>
      <c r="I492" s="567"/>
    </row>
    <row r="493" spans="1:9">
      <c r="A493" s="567"/>
      <c r="B493" s="608"/>
      <c r="C493" s="1401" t="s">
        <v>862</v>
      </c>
      <c r="D493" s="1401"/>
      <c r="E493" s="1401"/>
      <c r="F493" s="563"/>
      <c r="G493" s="567"/>
      <c r="H493" s="895">
        <v>378517</v>
      </c>
      <c r="I493" s="567"/>
    </row>
    <row r="494" spans="1:9">
      <c r="A494" s="1411" t="s">
        <v>583</v>
      </c>
      <c r="B494" s="1411" t="s">
        <v>584</v>
      </c>
      <c r="C494" s="1411"/>
      <c r="D494" s="1411"/>
      <c r="E494" s="1411"/>
      <c r="F494" s="569"/>
      <c r="G494" s="1411" t="s">
        <v>1837</v>
      </c>
      <c r="H494" s="1411"/>
      <c r="I494" s="916"/>
    </row>
    <row r="495" spans="1:9">
      <c r="A495" s="1412"/>
      <c r="B495" s="1412"/>
      <c r="C495" s="1412"/>
      <c r="D495" s="1412"/>
      <c r="E495" s="1412"/>
      <c r="F495" s="570"/>
      <c r="G495" s="1412"/>
      <c r="H495" s="1412"/>
      <c r="I495" s="915"/>
    </row>
    <row r="496" spans="1:9">
      <c r="A496" s="567"/>
      <c r="B496" s="608"/>
      <c r="C496" s="897" t="s">
        <v>863</v>
      </c>
      <c r="D496" s="608"/>
      <c r="E496" s="608"/>
      <c r="F496" s="608"/>
      <c r="G496" s="621"/>
      <c r="H496" s="895">
        <v>763790</v>
      </c>
      <c r="I496" s="567"/>
    </row>
    <row r="497" spans="1:9">
      <c r="A497" s="567"/>
      <c r="B497" s="608"/>
      <c r="C497" s="897" t="s">
        <v>864</v>
      </c>
      <c r="D497" s="608"/>
      <c r="E497" s="608"/>
      <c r="F497" s="608"/>
      <c r="G497" s="567"/>
      <c r="H497" s="895">
        <v>474801</v>
      </c>
      <c r="I497" s="567"/>
    </row>
    <row r="498" spans="1:9" ht="16.5">
      <c r="A498" s="563"/>
      <c r="B498" s="595"/>
      <c r="C498" s="897" t="s">
        <v>865</v>
      </c>
      <c r="D498" s="595"/>
      <c r="E498" s="595"/>
      <c r="F498" s="595"/>
      <c r="G498" s="595"/>
      <c r="H498" s="895">
        <v>1013802</v>
      </c>
      <c r="I498" s="563"/>
    </row>
    <row r="499" spans="1:9" ht="16.5">
      <c r="A499" s="563"/>
      <c r="B499" s="595"/>
      <c r="C499" s="897" t="s">
        <v>866</v>
      </c>
      <c r="D499" s="595"/>
      <c r="E499" s="595"/>
      <c r="F499" s="595"/>
      <c r="G499" s="595"/>
      <c r="H499" s="895">
        <v>361578</v>
      </c>
      <c r="I499" s="563"/>
    </row>
    <row r="500" spans="1:9" ht="16.5">
      <c r="A500" s="563"/>
      <c r="B500" s="595"/>
      <c r="C500" s="897" t="s">
        <v>867</v>
      </c>
      <c r="D500" s="595"/>
      <c r="E500" s="595"/>
      <c r="F500" s="595"/>
      <c r="G500" s="595"/>
      <c r="H500" s="895">
        <v>198502</v>
      </c>
      <c r="I500" s="563"/>
    </row>
    <row r="501" spans="1:9" ht="16.5">
      <c r="A501" s="563"/>
      <c r="B501" s="595"/>
      <c r="C501" s="897" t="s">
        <v>868</v>
      </c>
      <c r="D501" s="595"/>
      <c r="E501" s="595"/>
      <c r="F501" s="595"/>
      <c r="G501" s="595"/>
      <c r="H501" s="895">
        <v>514776</v>
      </c>
      <c r="I501" s="563"/>
    </row>
    <row r="502" spans="1:9" ht="16.5">
      <c r="A502" s="563"/>
      <c r="B502" s="595"/>
      <c r="C502" s="897" t="s">
        <v>869</v>
      </c>
      <c r="D502" s="595"/>
      <c r="E502" s="595"/>
      <c r="F502" s="595"/>
      <c r="G502" s="595"/>
      <c r="H502" s="895">
        <v>549489</v>
      </c>
      <c r="I502" s="563"/>
    </row>
    <row r="503" spans="1:9" ht="16.5">
      <c r="A503" s="563"/>
      <c r="B503" s="595"/>
      <c r="C503" s="897" t="s">
        <v>870</v>
      </c>
      <c r="D503" s="595"/>
      <c r="E503" s="595"/>
      <c r="F503" s="898">
        <v>94</v>
      </c>
      <c r="G503" s="595"/>
      <c r="H503" s="895">
        <v>2150631</v>
      </c>
      <c r="I503" s="563"/>
    </row>
    <row r="504" spans="1:9" ht="16.5">
      <c r="A504" s="563"/>
      <c r="B504" s="595"/>
      <c r="C504" s="897" t="s">
        <v>871</v>
      </c>
      <c r="D504" s="595"/>
      <c r="E504" s="595"/>
      <c r="F504" s="898">
        <v>57</v>
      </c>
      <c r="G504" s="595"/>
      <c r="H504" s="895">
        <v>1881521</v>
      </c>
      <c r="I504" s="563"/>
    </row>
    <row r="505" spans="1:9" ht="16.5">
      <c r="A505" s="563"/>
      <c r="B505" s="595"/>
      <c r="C505" s="897" t="s">
        <v>872</v>
      </c>
      <c r="D505" s="595"/>
      <c r="E505" s="595"/>
      <c r="F505" s="898" t="s">
        <v>740</v>
      </c>
      <c r="G505" s="595"/>
      <c r="H505" s="895">
        <v>503435</v>
      </c>
      <c r="I505" s="563"/>
    </row>
    <row r="506" spans="1:9" ht="16.5">
      <c r="A506" s="563"/>
      <c r="B506" s="595"/>
      <c r="C506" s="897" t="s">
        <v>872</v>
      </c>
      <c r="D506" s="595"/>
      <c r="E506" s="595"/>
      <c r="F506" s="898">
        <v>59</v>
      </c>
      <c r="G506" s="595"/>
      <c r="H506" s="895">
        <v>162408</v>
      </c>
      <c r="I506" s="563"/>
    </row>
    <row r="507" spans="1:9" ht="16.5">
      <c r="A507" s="563"/>
      <c r="B507" s="595"/>
      <c r="C507" s="897" t="s">
        <v>873</v>
      </c>
      <c r="D507" s="595"/>
      <c r="E507" s="595"/>
      <c r="F507" s="898">
        <v>6</v>
      </c>
      <c r="G507" s="595"/>
      <c r="H507" s="895">
        <v>870008</v>
      </c>
      <c r="I507" s="563"/>
    </row>
    <row r="508" spans="1:9" ht="16.5">
      <c r="A508" s="563"/>
      <c r="B508" s="595"/>
      <c r="C508" s="897" t="s">
        <v>872</v>
      </c>
      <c r="D508" s="595"/>
      <c r="E508" s="595"/>
      <c r="F508" s="898">
        <v>61</v>
      </c>
      <c r="G508" s="595"/>
      <c r="H508" s="895">
        <v>701221</v>
      </c>
      <c r="I508" s="563"/>
    </row>
    <row r="509" spans="1:9" ht="15.75">
      <c r="A509" s="567"/>
      <c r="B509" s="870"/>
      <c r="C509" s="897" t="s">
        <v>872</v>
      </c>
      <c r="D509" s="870"/>
      <c r="E509" s="870"/>
      <c r="F509" s="898">
        <v>80</v>
      </c>
      <c r="G509" s="567"/>
      <c r="H509" s="895">
        <v>158920</v>
      </c>
      <c r="I509" s="567"/>
    </row>
    <row r="510" spans="1:9">
      <c r="A510" s="878"/>
      <c r="B510" s="878"/>
      <c r="C510" s="897" t="s">
        <v>874</v>
      </c>
      <c r="D510" s="878"/>
      <c r="E510" s="878"/>
      <c r="F510" s="898">
        <v>94</v>
      </c>
      <c r="G510" s="878"/>
      <c r="H510" s="895">
        <v>347999</v>
      </c>
      <c r="I510" s="878"/>
    </row>
    <row r="511" spans="1:9" ht="15.75">
      <c r="A511" s="567"/>
      <c r="B511" s="622"/>
      <c r="C511" s="897" t="s">
        <v>875</v>
      </c>
      <c r="D511" s="622"/>
      <c r="E511" s="567"/>
      <c r="F511" s="898" t="s">
        <v>876</v>
      </c>
      <c r="G511" s="567"/>
      <c r="H511" s="895">
        <v>132241</v>
      </c>
      <c r="I511" s="567"/>
    </row>
    <row r="512" spans="1:9">
      <c r="A512" s="567"/>
      <c r="B512" s="567"/>
      <c r="C512" s="897" t="s">
        <v>877</v>
      </c>
      <c r="D512" s="871"/>
      <c r="E512" s="871"/>
      <c r="F512" s="898" t="s">
        <v>727</v>
      </c>
      <c r="G512" s="585"/>
      <c r="H512" s="895">
        <v>515607</v>
      </c>
      <c r="I512" s="567"/>
    </row>
    <row r="513" spans="1:9">
      <c r="A513" s="563"/>
      <c r="B513" s="563"/>
      <c r="C513" s="897" t="s">
        <v>878</v>
      </c>
      <c r="D513" s="871"/>
      <c r="E513" s="871"/>
      <c r="F513" s="898" t="s">
        <v>828</v>
      </c>
      <c r="G513" s="871"/>
      <c r="H513" s="895">
        <v>106718</v>
      </c>
      <c r="I513" s="563"/>
    </row>
    <row r="514" spans="1:9">
      <c r="A514" s="563"/>
      <c r="B514" s="563"/>
      <c r="C514" s="897" t="s">
        <v>879</v>
      </c>
      <c r="D514" s="563"/>
      <c r="E514" s="563"/>
      <c r="F514" s="898">
        <v>1650</v>
      </c>
      <c r="G514" s="563"/>
      <c r="H514" s="895">
        <v>39101</v>
      </c>
      <c r="I514" s="563"/>
    </row>
    <row r="515" spans="1:9">
      <c r="A515" s="567"/>
      <c r="B515" s="567"/>
      <c r="C515" s="897" t="s">
        <v>880</v>
      </c>
      <c r="D515" s="567"/>
      <c r="E515" s="567"/>
      <c r="F515" s="898">
        <v>379</v>
      </c>
      <c r="G515" s="567"/>
      <c r="H515" s="895">
        <v>92965</v>
      </c>
      <c r="I515" s="567"/>
    </row>
    <row r="516" spans="1:9" ht="15.75">
      <c r="A516" s="567"/>
      <c r="B516" s="622"/>
      <c r="C516" s="897" t="s">
        <v>881</v>
      </c>
      <c r="D516" s="567"/>
      <c r="E516" s="567"/>
      <c r="F516" s="905">
        <v>90</v>
      </c>
      <c r="G516" s="567"/>
      <c r="H516" s="895">
        <v>74199</v>
      </c>
      <c r="I516" s="567"/>
    </row>
    <row r="517" spans="1:9">
      <c r="A517" s="567"/>
      <c r="B517" s="618"/>
      <c r="C517" s="897" t="s">
        <v>882</v>
      </c>
      <c r="D517" s="618"/>
      <c r="E517" s="618"/>
      <c r="F517" s="898" t="s">
        <v>883</v>
      </c>
      <c r="G517" s="567"/>
      <c r="H517" s="895">
        <v>82360</v>
      </c>
      <c r="I517" s="567"/>
    </row>
    <row r="518" spans="1:9">
      <c r="A518" s="567"/>
      <c r="B518" s="567"/>
      <c r="C518" s="897" t="s">
        <v>884</v>
      </c>
      <c r="D518" s="623"/>
      <c r="E518" s="623"/>
      <c r="F518" s="898" t="s">
        <v>885</v>
      </c>
      <c r="G518" s="567"/>
      <c r="H518" s="895">
        <v>130510</v>
      </c>
      <c r="I518" s="567"/>
    </row>
    <row r="519" spans="1:9">
      <c r="A519" s="567"/>
      <c r="B519" s="567"/>
      <c r="C519" s="897" t="s">
        <v>886</v>
      </c>
      <c r="D519" s="871"/>
      <c r="E519" s="871"/>
      <c r="F519" s="898" t="s">
        <v>707</v>
      </c>
      <c r="G519" s="567"/>
      <c r="H519" s="895">
        <v>11776</v>
      </c>
      <c r="I519" s="567"/>
    </row>
    <row r="520" spans="1:9">
      <c r="A520" s="567"/>
      <c r="B520" s="567"/>
      <c r="C520" s="897" t="s">
        <v>887</v>
      </c>
      <c r="D520" s="871"/>
      <c r="E520" s="871"/>
      <c r="F520" s="898" t="s">
        <v>820</v>
      </c>
      <c r="G520" s="567"/>
      <c r="H520" s="895">
        <v>229670</v>
      </c>
      <c r="I520" s="567"/>
    </row>
    <row r="521" spans="1:9">
      <c r="A521" s="567"/>
      <c r="B521" s="567"/>
      <c r="C521" s="897" t="s">
        <v>888</v>
      </c>
      <c r="D521" s="871"/>
      <c r="E521" s="871"/>
      <c r="F521" s="898" t="s">
        <v>820</v>
      </c>
      <c r="G521" s="567"/>
      <c r="H521" s="895">
        <v>587541</v>
      </c>
      <c r="I521" s="567"/>
    </row>
    <row r="522" spans="1:9">
      <c r="A522" s="878"/>
      <c r="B522" s="878"/>
      <c r="C522" s="897" t="s">
        <v>889</v>
      </c>
      <c r="D522" s="585"/>
      <c r="E522" s="585"/>
      <c r="F522" s="898" t="s">
        <v>812</v>
      </c>
      <c r="G522" s="567"/>
      <c r="H522" s="895">
        <v>80567</v>
      </c>
      <c r="I522" s="878"/>
    </row>
    <row r="523" spans="1:9">
      <c r="A523" s="878"/>
      <c r="B523" s="878"/>
      <c r="C523" s="897" t="s">
        <v>890</v>
      </c>
      <c r="D523" s="871"/>
      <c r="E523" s="871"/>
      <c r="F523" s="905">
        <v>367</v>
      </c>
      <c r="G523" s="567"/>
      <c r="H523" s="895">
        <v>263621</v>
      </c>
      <c r="I523" s="878"/>
    </row>
    <row r="524" spans="1:9">
      <c r="A524" s="878"/>
      <c r="B524" s="878"/>
      <c r="C524" s="897" t="s">
        <v>891</v>
      </c>
      <c r="D524" s="871"/>
      <c r="E524" s="871"/>
      <c r="F524" s="898">
        <v>90</v>
      </c>
      <c r="G524" s="567"/>
      <c r="H524" s="895">
        <v>77699</v>
      </c>
      <c r="I524" s="878"/>
    </row>
    <row r="525" spans="1:9">
      <c r="A525" s="878"/>
      <c r="B525" s="878"/>
      <c r="C525" s="897" t="s">
        <v>892</v>
      </c>
      <c r="D525" s="871"/>
      <c r="E525" s="871"/>
      <c r="F525" s="898" t="s">
        <v>893</v>
      </c>
      <c r="G525" s="567"/>
      <c r="H525" s="895">
        <v>169457</v>
      </c>
      <c r="I525" s="878"/>
    </row>
    <row r="526" spans="1:9">
      <c r="A526" s="878"/>
      <c r="B526" s="878"/>
      <c r="C526" s="897" t="s">
        <v>894</v>
      </c>
      <c r="D526" s="871"/>
      <c r="E526" s="871"/>
      <c r="F526" s="898">
        <v>367</v>
      </c>
      <c r="G526" s="567"/>
      <c r="H526" s="895">
        <v>306021</v>
      </c>
      <c r="I526" s="878"/>
    </row>
    <row r="527" spans="1:9">
      <c r="A527" s="878"/>
      <c r="B527" s="878"/>
      <c r="C527" s="897" t="s">
        <v>895</v>
      </c>
      <c r="D527" s="871"/>
      <c r="E527" s="871"/>
      <c r="F527" s="904" t="s">
        <v>707</v>
      </c>
      <c r="G527" s="567"/>
      <c r="H527" s="895">
        <v>221999</v>
      </c>
      <c r="I527" s="878"/>
    </row>
    <row r="528" spans="1:9">
      <c r="A528" s="878"/>
      <c r="B528" s="878"/>
      <c r="C528" s="897" t="s">
        <v>896</v>
      </c>
      <c r="D528" s="871"/>
      <c r="E528" s="871"/>
      <c r="F528" s="904" t="s">
        <v>685</v>
      </c>
      <c r="G528" s="563"/>
      <c r="H528" s="895">
        <v>29122</v>
      </c>
      <c r="I528" s="878"/>
    </row>
    <row r="529" spans="1:9">
      <c r="A529" s="878"/>
      <c r="B529" s="878"/>
      <c r="C529" s="897" t="s">
        <v>897</v>
      </c>
      <c r="D529" s="871"/>
      <c r="E529" s="871"/>
      <c r="F529" s="898" t="s">
        <v>707</v>
      </c>
      <c r="G529" s="563"/>
      <c r="H529" s="895">
        <v>323608</v>
      </c>
      <c r="I529" s="878"/>
    </row>
    <row r="530" spans="1:9">
      <c r="A530" s="878"/>
      <c r="B530" s="878"/>
      <c r="C530" s="897" t="s">
        <v>898</v>
      </c>
      <c r="D530" s="871"/>
      <c r="E530" s="871"/>
      <c r="F530" s="898" t="s">
        <v>707</v>
      </c>
      <c r="G530" s="563"/>
      <c r="H530" s="895">
        <v>188340</v>
      </c>
      <c r="I530" s="878"/>
    </row>
    <row r="531" spans="1:9">
      <c r="A531" s="878"/>
      <c r="B531" s="878"/>
      <c r="C531" s="897" t="s">
        <v>899</v>
      </c>
      <c r="D531" s="871"/>
      <c r="E531" s="871"/>
      <c r="F531" s="898" t="s">
        <v>707</v>
      </c>
      <c r="G531" s="563"/>
      <c r="H531" s="895">
        <v>343999</v>
      </c>
      <c r="I531" s="878"/>
    </row>
    <row r="532" spans="1:9">
      <c r="A532" s="878"/>
      <c r="B532" s="878"/>
      <c r="C532" s="897" t="s">
        <v>900</v>
      </c>
      <c r="D532" s="871"/>
      <c r="E532" s="871"/>
      <c r="F532" s="896" t="s">
        <v>901</v>
      </c>
      <c r="G532" s="563"/>
      <c r="H532" s="895">
        <v>12129548</v>
      </c>
      <c r="I532" s="878"/>
    </row>
    <row r="533" spans="1:9">
      <c r="A533" s="878"/>
      <c r="B533" s="878"/>
      <c r="C533" s="897" t="s">
        <v>902</v>
      </c>
      <c r="D533" s="871"/>
      <c r="E533" s="871"/>
      <c r="F533" s="898" t="s">
        <v>903</v>
      </c>
      <c r="G533" s="563"/>
      <c r="H533" s="895">
        <v>54183</v>
      </c>
      <c r="I533" s="878"/>
    </row>
    <row r="534" spans="1:9">
      <c r="A534" s="878"/>
      <c r="B534" s="878"/>
      <c r="C534" s="897" t="s">
        <v>904</v>
      </c>
      <c r="D534" s="871"/>
      <c r="E534" s="871"/>
      <c r="F534" s="898">
        <v>812</v>
      </c>
      <c r="G534" s="563"/>
      <c r="H534" s="895">
        <v>624355</v>
      </c>
      <c r="I534" s="878"/>
    </row>
    <row r="535" spans="1:9">
      <c r="A535" s="878"/>
      <c r="B535" s="878"/>
      <c r="C535" s="897" t="s">
        <v>905</v>
      </c>
      <c r="D535" s="871"/>
      <c r="E535" s="871"/>
      <c r="F535" s="898" t="s">
        <v>707</v>
      </c>
      <c r="G535" s="563"/>
      <c r="H535" s="895">
        <v>863883</v>
      </c>
      <c r="I535" s="878"/>
    </row>
    <row r="536" spans="1:9">
      <c r="A536" s="878"/>
      <c r="B536" s="878"/>
      <c r="C536" s="897" t="s">
        <v>906</v>
      </c>
      <c r="D536" s="871"/>
      <c r="E536" s="871"/>
      <c r="F536" s="898" t="s">
        <v>901</v>
      </c>
      <c r="G536" s="563"/>
      <c r="H536" s="895">
        <v>1826662</v>
      </c>
      <c r="I536" s="878"/>
    </row>
    <row r="537" spans="1:9">
      <c r="A537" s="878"/>
      <c r="B537" s="878"/>
      <c r="C537" s="897" t="s">
        <v>907</v>
      </c>
      <c r="D537" s="871"/>
      <c r="E537" s="871"/>
      <c r="F537" s="898">
        <v>1505</v>
      </c>
      <c r="G537" s="563"/>
      <c r="H537" s="895">
        <v>5246441</v>
      </c>
      <c r="I537" s="878"/>
    </row>
    <row r="538" spans="1:9">
      <c r="A538" s="567"/>
      <c r="B538" s="567"/>
      <c r="C538" s="897" t="s">
        <v>908</v>
      </c>
      <c r="D538" s="871"/>
      <c r="E538" s="871"/>
      <c r="F538" s="898" t="s">
        <v>909</v>
      </c>
      <c r="G538" s="563"/>
      <c r="H538" s="895">
        <v>259443</v>
      </c>
      <c r="I538" s="567"/>
    </row>
    <row r="539" spans="1:9">
      <c r="A539" s="567"/>
      <c r="B539" s="567"/>
      <c r="C539" s="897" t="s">
        <v>910</v>
      </c>
      <c r="D539" s="871"/>
      <c r="E539" s="871"/>
      <c r="F539" s="898" t="s">
        <v>893</v>
      </c>
      <c r="G539" s="563"/>
      <c r="H539" s="895">
        <v>814410</v>
      </c>
      <c r="I539" s="567"/>
    </row>
    <row r="540" spans="1:9">
      <c r="A540" s="567"/>
      <c r="B540" s="567"/>
      <c r="C540" s="897" t="s">
        <v>911</v>
      </c>
      <c r="D540" s="585"/>
      <c r="E540" s="585"/>
      <c r="F540" s="898" t="s">
        <v>883</v>
      </c>
      <c r="G540" s="563"/>
      <c r="H540" s="895">
        <v>631111</v>
      </c>
      <c r="I540" s="567"/>
    </row>
    <row r="541" spans="1:9">
      <c r="A541" s="567"/>
      <c r="B541" s="567"/>
      <c r="C541" s="897" t="s">
        <v>912</v>
      </c>
      <c r="D541" s="871"/>
      <c r="E541" s="871"/>
      <c r="F541" s="898" t="s">
        <v>913</v>
      </c>
      <c r="G541" s="563"/>
      <c r="H541" s="895">
        <v>960898</v>
      </c>
      <c r="I541" s="567"/>
    </row>
    <row r="542" spans="1:9">
      <c r="A542" s="567"/>
      <c r="B542" s="567"/>
      <c r="C542" s="897" t="s">
        <v>914</v>
      </c>
      <c r="D542" s="624"/>
      <c r="E542" s="624"/>
      <c r="F542" s="898" t="s">
        <v>909</v>
      </c>
      <c r="G542" s="624"/>
      <c r="H542" s="895">
        <v>92115</v>
      </c>
      <c r="I542" s="567"/>
    </row>
    <row r="543" spans="1:9">
      <c r="A543" s="1411" t="s">
        <v>583</v>
      </c>
      <c r="B543" s="1411" t="s">
        <v>584</v>
      </c>
      <c r="C543" s="1411"/>
      <c r="D543" s="1411"/>
      <c r="E543" s="1411"/>
      <c r="F543" s="569"/>
      <c r="G543" s="1411" t="s">
        <v>1837</v>
      </c>
      <c r="H543" s="1411"/>
      <c r="I543" s="569"/>
    </row>
    <row r="544" spans="1:9">
      <c r="A544" s="1412"/>
      <c r="B544" s="1412"/>
      <c r="C544" s="1412"/>
      <c r="D544" s="1412"/>
      <c r="E544" s="1412"/>
      <c r="F544" s="570"/>
      <c r="G544" s="1412"/>
      <c r="H544" s="1412"/>
      <c r="I544" s="570"/>
    </row>
    <row r="545" spans="1:9">
      <c r="A545" s="567"/>
      <c r="B545" s="567"/>
      <c r="C545" s="897" t="s">
        <v>915</v>
      </c>
      <c r="D545" s="585"/>
      <c r="E545" s="585"/>
      <c r="F545" s="898" t="s">
        <v>916</v>
      </c>
      <c r="G545" s="563"/>
      <c r="H545" s="895">
        <v>440999</v>
      </c>
      <c r="I545" s="567"/>
    </row>
    <row r="546" spans="1:9">
      <c r="A546" s="567"/>
      <c r="B546" s="567"/>
      <c r="C546" s="897" t="s">
        <v>917</v>
      </c>
      <c r="D546" s="871"/>
      <c r="E546" s="871"/>
      <c r="F546" s="898" t="s">
        <v>918</v>
      </c>
      <c r="G546" s="563"/>
      <c r="H546" s="895">
        <v>474293</v>
      </c>
      <c r="I546" s="567"/>
    </row>
    <row r="547" spans="1:9">
      <c r="A547" s="567"/>
      <c r="B547" s="567"/>
      <c r="C547" s="897" t="s">
        <v>919</v>
      </c>
      <c r="D547" s="871"/>
      <c r="E547" s="871"/>
      <c r="F547" s="898" t="s">
        <v>920</v>
      </c>
      <c r="G547" s="563"/>
      <c r="H547" s="895">
        <v>799899</v>
      </c>
      <c r="I547" s="567"/>
    </row>
    <row r="548" spans="1:9">
      <c r="A548" s="612"/>
      <c r="B548" s="612"/>
      <c r="C548" s="897" t="s">
        <v>921</v>
      </c>
      <c r="D548" s="613"/>
      <c r="E548" s="613"/>
      <c r="F548" s="898"/>
      <c r="G548" s="612"/>
      <c r="H548" s="895">
        <v>136560</v>
      </c>
      <c r="I548" s="612"/>
    </row>
    <row r="549" spans="1:9">
      <c r="A549" s="612"/>
      <c r="B549" s="612"/>
      <c r="C549" s="897" t="s">
        <v>922</v>
      </c>
      <c r="D549" s="612"/>
      <c r="E549" s="612"/>
      <c r="F549" s="898"/>
      <c r="G549" s="612"/>
      <c r="H549" s="895">
        <v>1621507</v>
      </c>
      <c r="I549" s="612"/>
    </row>
    <row r="550" spans="1:9">
      <c r="A550" s="567"/>
      <c r="B550" s="567"/>
      <c r="C550" s="897" t="s">
        <v>923</v>
      </c>
      <c r="D550" s="567"/>
      <c r="E550" s="567"/>
      <c r="F550" s="898"/>
      <c r="G550" s="567"/>
      <c r="H550" s="895">
        <v>895967</v>
      </c>
      <c r="I550" s="567"/>
    </row>
    <row r="551" spans="1:9">
      <c r="A551" s="567"/>
      <c r="B551" s="567"/>
      <c r="C551" s="897" t="s">
        <v>924</v>
      </c>
      <c r="D551" s="567"/>
      <c r="E551" s="567"/>
      <c r="F551" s="898"/>
      <c r="G551" s="567"/>
      <c r="H551" s="895">
        <v>5128388</v>
      </c>
      <c r="I551" s="567"/>
    </row>
    <row r="552" spans="1:9">
      <c r="A552" s="567"/>
      <c r="B552" s="567"/>
      <c r="C552" s="897" t="s">
        <v>925</v>
      </c>
      <c r="D552" s="567"/>
      <c r="E552" s="567"/>
      <c r="F552" s="898" t="s">
        <v>893</v>
      </c>
      <c r="G552" s="567"/>
      <c r="H552" s="895">
        <v>143465</v>
      </c>
      <c r="I552" s="567"/>
    </row>
    <row r="553" spans="1:9">
      <c r="A553" s="567"/>
      <c r="B553" s="567"/>
      <c r="C553" s="897" t="s">
        <v>926</v>
      </c>
      <c r="D553" s="567"/>
      <c r="E553" s="567"/>
      <c r="F553" s="898">
        <v>346</v>
      </c>
      <c r="G553" s="567"/>
      <c r="H553" s="895">
        <v>186158</v>
      </c>
      <c r="I553" s="567"/>
    </row>
    <row r="554" spans="1:9">
      <c r="A554" s="567"/>
      <c r="B554" s="567"/>
      <c r="C554" s="897" t="s">
        <v>927</v>
      </c>
      <c r="D554" s="567"/>
      <c r="E554" s="567"/>
      <c r="F554" s="898" t="s">
        <v>928</v>
      </c>
      <c r="G554" s="567"/>
      <c r="H554" s="895">
        <v>6495086</v>
      </c>
      <c r="I554" s="567"/>
    </row>
    <row r="555" spans="1:9">
      <c r="A555" s="567"/>
      <c r="B555" s="567"/>
      <c r="C555" s="897" t="s">
        <v>929</v>
      </c>
      <c r="D555" s="567"/>
      <c r="E555" s="567"/>
      <c r="F555" s="898" t="s">
        <v>928</v>
      </c>
      <c r="G555" s="567"/>
      <c r="H555" s="895">
        <v>1940979</v>
      </c>
      <c r="I555" s="567"/>
    </row>
    <row r="556" spans="1:9">
      <c r="A556" s="878"/>
      <c r="B556" s="878"/>
      <c r="C556" s="897" t="s">
        <v>1595</v>
      </c>
      <c r="D556" s="567"/>
      <c r="E556" s="567"/>
      <c r="F556" s="567"/>
      <c r="G556" s="567"/>
      <c r="H556" s="895">
        <v>251591</v>
      </c>
      <c r="I556" s="567"/>
    </row>
    <row r="557" spans="1:9">
      <c r="A557" s="878"/>
      <c r="B557" s="878"/>
      <c r="C557" s="897" t="s">
        <v>904</v>
      </c>
      <c r="D557" s="567"/>
      <c r="E557" s="567"/>
      <c r="F557" s="567"/>
      <c r="G557" s="567"/>
      <c r="H557" s="895">
        <v>3518169</v>
      </c>
      <c r="I557" s="567"/>
    </row>
    <row r="558" spans="1:9">
      <c r="A558" s="878"/>
      <c r="B558" s="878"/>
      <c r="C558" s="897" t="s">
        <v>930</v>
      </c>
      <c r="D558" s="567"/>
      <c r="E558" s="567"/>
      <c r="F558" s="567"/>
      <c r="G558" s="567"/>
      <c r="H558" s="895">
        <v>550692</v>
      </c>
      <c r="I558" s="567"/>
    </row>
    <row r="559" spans="1:9">
      <c r="A559" s="878"/>
      <c r="B559" s="878"/>
      <c r="C559" s="897" t="s">
        <v>931</v>
      </c>
      <c r="D559" s="567"/>
      <c r="E559" s="567"/>
      <c r="F559" s="567"/>
      <c r="G559" s="567"/>
      <c r="H559" s="895">
        <v>980485</v>
      </c>
      <c r="I559" s="567"/>
    </row>
    <row r="560" spans="1:9">
      <c r="A560" s="878"/>
      <c r="B560" s="878"/>
      <c r="C560" s="897" t="s">
        <v>932</v>
      </c>
      <c r="D560" s="567"/>
      <c r="E560" s="567"/>
      <c r="F560" s="567"/>
      <c r="G560" s="567"/>
      <c r="H560" s="895">
        <v>866397</v>
      </c>
      <c r="I560" s="567"/>
    </row>
    <row r="561" spans="1:9">
      <c r="A561" s="878"/>
      <c r="B561" s="878"/>
      <c r="C561" s="897" t="s">
        <v>933</v>
      </c>
      <c r="D561" s="567"/>
      <c r="E561" s="567"/>
      <c r="F561" s="567"/>
      <c r="G561" s="567"/>
      <c r="H561" s="895">
        <v>19030</v>
      </c>
      <c r="I561" s="567"/>
    </row>
    <row r="562" spans="1:9">
      <c r="A562" s="878"/>
      <c r="B562" s="878"/>
      <c r="C562" s="897" t="s">
        <v>934</v>
      </c>
      <c r="D562" s="567"/>
      <c r="E562" s="567"/>
      <c r="F562" s="567"/>
      <c r="G562" s="567"/>
      <c r="H562" s="895">
        <v>241776</v>
      </c>
      <c r="I562" s="567"/>
    </row>
    <row r="563" spans="1:9">
      <c r="A563" s="878"/>
      <c r="B563" s="878"/>
      <c r="C563" s="897" t="s">
        <v>935</v>
      </c>
      <c r="D563" s="567"/>
      <c r="E563" s="567"/>
      <c r="F563" s="567"/>
      <c r="G563" s="567"/>
      <c r="H563" s="895">
        <v>906289</v>
      </c>
      <c r="I563" s="567"/>
    </row>
    <row r="564" spans="1:9">
      <c r="A564" s="878"/>
      <c r="B564" s="878"/>
      <c r="C564" s="1419" t="s">
        <v>936</v>
      </c>
      <c r="D564" s="1419"/>
      <c r="E564" s="1419"/>
      <c r="F564" s="625" t="s">
        <v>937</v>
      </c>
      <c r="G564" s="567"/>
      <c r="H564" s="895">
        <v>29905717</v>
      </c>
      <c r="I564" s="567"/>
    </row>
    <row r="565" spans="1:9">
      <c r="A565" s="878"/>
      <c r="B565" s="878"/>
      <c r="C565" s="1401" t="s">
        <v>1596</v>
      </c>
      <c r="D565" s="1401"/>
      <c r="E565" s="1401"/>
      <c r="F565" s="625" t="s">
        <v>766</v>
      </c>
      <c r="G565" s="567"/>
      <c r="H565" s="895">
        <v>1886794</v>
      </c>
      <c r="I565" s="567"/>
    </row>
    <row r="566" spans="1:9">
      <c r="A566" s="878"/>
      <c r="B566" s="878"/>
      <c r="C566" s="1401" t="s">
        <v>1597</v>
      </c>
      <c r="D566" s="1401"/>
      <c r="E566" s="1401"/>
      <c r="F566" s="625" t="s">
        <v>1598</v>
      </c>
      <c r="G566" s="567"/>
      <c r="H566" s="895">
        <v>9959507</v>
      </c>
      <c r="I566" s="567"/>
    </row>
    <row r="567" spans="1:9">
      <c r="A567" s="878"/>
      <c r="B567" s="878"/>
      <c r="C567" s="1401" t="s">
        <v>1599</v>
      </c>
      <c r="D567" s="1401"/>
      <c r="E567" s="1401"/>
      <c r="F567" s="625" t="s">
        <v>1600</v>
      </c>
      <c r="G567" s="567"/>
      <c r="H567" s="895">
        <v>414755</v>
      </c>
      <c r="I567" s="567"/>
    </row>
    <row r="568" spans="1:9">
      <c r="A568" s="878"/>
      <c r="B568" s="878"/>
      <c r="C568" s="1401" t="s">
        <v>1599</v>
      </c>
      <c r="D568" s="1401"/>
      <c r="E568" s="1401"/>
      <c r="F568" s="625" t="s">
        <v>1191</v>
      </c>
      <c r="G568" s="567"/>
      <c r="H568" s="895">
        <v>414756</v>
      </c>
      <c r="I568" s="567"/>
    </row>
    <row r="569" spans="1:9">
      <c r="A569" s="878"/>
      <c r="B569" s="878"/>
      <c r="C569" s="914" t="s">
        <v>1601</v>
      </c>
      <c r="D569" s="914"/>
      <c r="E569" s="914"/>
      <c r="F569" s="567"/>
      <c r="G569" s="567"/>
      <c r="H569" s="895">
        <v>573705</v>
      </c>
      <c r="I569" s="567"/>
    </row>
    <row r="570" spans="1:9">
      <c r="A570" s="878"/>
      <c r="B570" s="878"/>
      <c r="C570" s="1401" t="s">
        <v>938</v>
      </c>
      <c r="D570" s="1401"/>
      <c r="E570" s="1401"/>
      <c r="F570" s="567"/>
      <c r="G570" s="567"/>
      <c r="H570" s="895">
        <v>332375</v>
      </c>
      <c r="I570" s="567"/>
    </row>
    <row r="571" spans="1:9">
      <c r="A571" s="878"/>
      <c r="B571" s="878"/>
      <c r="C571" s="1401" t="s">
        <v>939</v>
      </c>
      <c r="D571" s="1401"/>
      <c r="E571" s="1401"/>
      <c r="F571" s="567"/>
      <c r="G571" s="567"/>
      <c r="H571" s="895">
        <v>37445</v>
      </c>
      <c r="I571" s="567"/>
    </row>
    <row r="572" spans="1:9">
      <c r="A572" s="878"/>
      <c r="B572" s="878"/>
      <c r="C572" s="1401" t="s">
        <v>940</v>
      </c>
      <c r="D572" s="1401"/>
      <c r="E572" s="1401"/>
      <c r="F572" s="625">
        <v>179</v>
      </c>
      <c r="G572" s="567"/>
      <c r="H572" s="895">
        <v>18681656</v>
      </c>
      <c r="I572" s="567"/>
    </row>
    <row r="573" spans="1:9">
      <c r="A573" s="878"/>
      <c r="B573" s="878"/>
      <c r="C573" s="1401" t="s">
        <v>941</v>
      </c>
      <c r="D573" s="1401"/>
      <c r="E573" s="1401"/>
      <c r="F573" s="625" t="s">
        <v>942</v>
      </c>
      <c r="G573" s="567"/>
      <c r="H573" s="895">
        <v>4143096</v>
      </c>
      <c r="I573" s="567"/>
    </row>
    <row r="574" spans="1:9">
      <c r="A574" s="878"/>
      <c r="B574" s="878"/>
      <c r="C574" s="1401" t="s">
        <v>943</v>
      </c>
      <c r="D574" s="1401"/>
      <c r="E574" s="1401"/>
      <c r="F574" s="625" t="s">
        <v>779</v>
      </c>
      <c r="G574" s="567"/>
      <c r="H574" s="895">
        <v>16442234</v>
      </c>
      <c r="I574" s="567"/>
    </row>
    <row r="575" spans="1:9">
      <c r="A575" s="878"/>
      <c r="B575" s="878"/>
      <c r="C575" s="1401" t="s">
        <v>944</v>
      </c>
      <c r="D575" s="1401"/>
      <c r="E575" s="1401"/>
      <c r="F575" s="625">
        <v>182</v>
      </c>
      <c r="G575" s="567"/>
      <c r="H575" s="895">
        <v>135914</v>
      </c>
      <c r="I575" s="567"/>
    </row>
    <row r="576" spans="1:9">
      <c r="A576" s="878"/>
      <c r="B576" s="878"/>
      <c r="C576" s="1401" t="s">
        <v>945</v>
      </c>
      <c r="D576" s="1401"/>
      <c r="E576" s="1401"/>
      <c r="F576" s="625"/>
      <c r="G576" s="567"/>
      <c r="H576" s="895">
        <v>22764</v>
      </c>
      <c r="I576" s="567"/>
    </row>
    <row r="577" spans="1:9">
      <c r="A577" s="878"/>
      <c r="B577" s="878"/>
      <c r="C577" s="1401" t="s">
        <v>946</v>
      </c>
      <c r="D577" s="1401"/>
      <c r="E577" s="1401"/>
      <c r="F577" s="625" t="s">
        <v>779</v>
      </c>
      <c r="G577" s="567"/>
      <c r="H577" s="895">
        <v>144397</v>
      </c>
      <c r="I577" s="567"/>
    </row>
    <row r="578" spans="1:9">
      <c r="A578" s="878"/>
      <c r="B578" s="878"/>
      <c r="C578" s="1401" t="s">
        <v>947</v>
      </c>
      <c r="D578" s="1401"/>
      <c r="E578" s="1401"/>
      <c r="F578" s="625" t="s">
        <v>779</v>
      </c>
      <c r="G578" s="567"/>
      <c r="H578" s="895">
        <v>156572</v>
      </c>
      <c r="I578" s="567"/>
    </row>
    <row r="579" spans="1:9">
      <c r="A579" s="878"/>
      <c r="B579" s="878"/>
      <c r="C579" s="1401" t="s">
        <v>948</v>
      </c>
      <c r="D579" s="1401"/>
      <c r="E579" s="1401"/>
      <c r="F579" s="625" t="s">
        <v>777</v>
      </c>
      <c r="G579" s="567"/>
      <c r="H579" s="895">
        <v>95677</v>
      </c>
      <c r="I579" s="567"/>
    </row>
    <row r="580" spans="1:9">
      <c r="A580" s="878"/>
      <c r="B580" s="878"/>
      <c r="C580" s="1401" t="s">
        <v>949</v>
      </c>
      <c r="D580" s="1401"/>
      <c r="E580" s="1401"/>
      <c r="F580" s="625" t="s">
        <v>777</v>
      </c>
      <c r="G580" s="567"/>
      <c r="H580" s="895">
        <v>32480</v>
      </c>
      <c r="I580" s="567"/>
    </row>
    <row r="581" spans="1:9">
      <c r="A581" s="878"/>
      <c r="B581" s="878"/>
      <c r="C581" s="1401" t="s">
        <v>950</v>
      </c>
      <c r="D581" s="1401"/>
      <c r="E581" s="1401"/>
      <c r="F581" s="625">
        <v>179</v>
      </c>
      <c r="G581" s="567"/>
      <c r="H581" s="895">
        <v>60891</v>
      </c>
      <c r="I581" s="567"/>
    </row>
    <row r="582" spans="1:9">
      <c r="A582" s="878"/>
      <c r="B582" s="878"/>
      <c r="C582" s="1401" t="s">
        <v>951</v>
      </c>
      <c r="D582" s="1401"/>
      <c r="E582" s="1401"/>
      <c r="F582" s="625">
        <v>179</v>
      </c>
      <c r="G582" s="567"/>
      <c r="H582" s="895">
        <v>60891</v>
      </c>
      <c r="I582" s="567"/>
    </row>
    <row r="583" spans="1:9">
      <c r="A583" s="878"/>
      <c r="B583" s="878"/>
      <c r="C583" s="1401" t="s">
        <v>952</v>
      </c>
      <c r="D583" s="1401"/>
      <c r="E583" s="1401"/>
      <c r="F583" s="625">
        <v>179</v>
      </c>
      <c r="G583" s="567"/>
      <c r="H583" s="895">
        <v>40593</v>
      </c>
      <c r="I583" s="567"/>
    </row>
    <row r="584" spans="1:9">
      <c r="A584" s="878"/>
      <c r="B584" s="878"/>
      <c r="C584" s="901" t="s">
        <v>1795</v>
      </c>
      <c r="D584" s="901"/>
      <c r="E584" s="901"/>
      <c r="F584" s="625"/>
      <c r="G584" s="567"/>
      <c r="H584" s="895">
        <v>2394137</v>
      </c>
      <c r="I584" s="567"/>
    </row>
    <row r="585" spans="1:9">
      <c r="A585" s="878"/>
      <c r="B585" s="878"/>
      <c r="C585" s="901" t="s">
        <v>1796</v>
      </c>
      <c r="D585" s="901"/>
      <c r="E585" s="901"/>
      <c r="F585" s="625" t="s">
        <v>1797</v>
      </c>
      <c r="G585" s="567"/>
      <c r="H585" s="895">
        <v>309613178</v>
      </c>
      <c r="I585" s="567"/>
    </row>
    <row r="586" spans="1:9">
      <c r="A586" s="878"/>
      <c r="B586" s="878"/>
      <c r="C586" s="901" t="s">
        <v>1798</v>
      </c>
      <c r="D586" s="901"/>
      <c r="E586" s="901"/>
      <c r="F586" s="625"/>
      <c r="G586" s="567"/>
      <c r="H586" s="895">
        <v>596656</v>
      </c>
      <c r="I586" s="567"/>
    </row>
    <row r="587" spans="1:9">
      <c r="A587" s="878"/>
      <c r="B587" s="878"/>
      <c r="C587" s="901" t="s">
        <v>1799</v>
      </c>
      <c r="D587" s="901"/>
      <c r="E587" s="901"/>
      <c r="F587" s="625"/>
      <c r="G587" s="567"/>
      <c r="H587" s="895">
        <v>45624</v>
      </c>
      <c r="I587" s="567"/>
    </row>
    <row r="588" spans="1:9">
      <c r="A588" s="878"/>
      <c r="B588" s="878"/>
      <c r="C588" s="901" t="s">
        <v>1800</v>
      </c>
      <c r="D588" s="901"/>
      <c r="E588" s="901"/>
      <c r="F588" s="625" t="s">
        <v>1801</v>
      </c>
      <c r="G588" s="567"/>
      <c r="H588" s="895">
        <v>33040110</v>
      </c>
      <c r="I588" s="567"/>
    </row>
    <row r="589" spans="1:9">
      <c r="A589" s="878"/>
      <c r="B589" s="878"/>
      <c r="C589" s="901" t="s">
        <v>1802</v>
      </c>
      <c r="D589" s="901"/>
      <c r="E589" s="901"/>
      <c r="F589" s="625">
        <v>446</v>
      </c>
      <c r="G589" s="567"/>
      <c r="H589" s="895">
        <v>240575686</v>
      </c>
      <c r="I589" s="567"/>
    </row>
    <row r="590" spans="1:9">
      <c r="A590" s="878"/>
      <c r="B590" s="878"/>
      <c r="C590" s="901" t="s">
        <v>1803</v>
      </c>
      <c r="D590" s="901"/>
      <c r="E590" s="901"/>
      <c r="F590" s="625"/>
      <c r="G590" s="567"/>
      <c r="H590" s="895">
        <v>131323745</v>
      </c>
      <c r="I590" s="567"/>
    </row>
    <row r="591" spans="1:9">
      <c r="A591" s="878"/>
      <c r="B591" s="878"/>
      <c r="C591" s="914" t="s">
        <v>953</v>
      </c>
      <c r="D591" s="914"/>
      <c r="E591" s="914"/>
      <c r="F591" s="625">
        <v>182</v>
      </c>
      <c r="G591" s="567"/>
      <c r="H591" s="895">
        <v>15644</v>
      </c>
      <c r="I591" s="567"/>
    </row>
    <row r="592" spans="1:9">
      <c r="A592" s="878"/>
      <c r="B592" s="878"/>
      <c r="C592" s="585"/>
      <c r="D592" s="567"/>
      <c r="E592" s="567"/>
      <c r="F592" s="567"/>
      <c r="G592" s="621" t="s">
        <v>73</v>
      </c>
      <c r="H592" s="548">
        <f>SUM(H438:H591)</f>
        <v>1655550513</v>
      </c>
      <c r="I592" s="567"/>
    </row>
    <row r="593" spans="1:9">
      <c r="A593" s="1411" t="s">
        <v>583</v>
      </c>
      <c r="B593" s="1411" t="s">
        <v>584</v>
      </c>
      <c r="C593" s="1411"/>
      <c r="D593" s="1411"/>
      <c r="E593" s="1411"/>
      <c r="F593" s="569"/>
      <c r="G593" s="1411" t="s">
        <v>1837</v>
      </c>
      <c r="H593" s="1411"/>
      <c r="I593" s="909"/>
    </row>
    <row r="594" spans="1:9">
      <c r="A594" s="1412"/>
      <c r="B594" s="1412"/>
      <c r="C594" s="1412"/>
      <c r="D594" s="1412"/>
      <c r="E594" s="1412"/>
      <c r="F594" s="570"/>
      <c r="G594" s="1412"/>
      <c r="H594" s="1412"/>
      <c r="I594" s="908"/>
    </row>
    <row r="595" spans="1:9">
      <c r="A595" s="878"/>
      <c r="B595" s="878"/>
      <c r="C595" s="585"/>
      <c r="D595" s="567"/>
      <c r="E595" s="567"/>
      <c r="F595" s="567"/>
      <c r="G595" s="567"/>
      <c r="H595" s="544"/>
      <c r="I595" s="878"/>
    </row>
    <row r="596" spans="1:9">
      <c r="A596" s="878"/>
      <c r="B596" s="878"/>
      <c r="C596" s="873" t="s">
        <v>954</v>
      </c>
      <c r="D596" s="567"/>
      <c r="E596" s="567"/>
      <c r="F596" s="567"/>
      <c r="G596" s="567"/>
      <c r="H596" s="544"/>
      <c r="I596" s="878"/>
    </row>
    <row r="597" spans="1:9">
      <c r="A597" s="878"/>
      <c r="B597" s="878"/>
      <c r="C597" s="897" t="s">
        <v>1602</v>
      </c>
      <c r="D597" s="567"/>
      <c r="E597" s="567"/>
      <c r="F597" s="567"/>
      <c r="G597" s="567"/>
      <c r="H597" s="544">
        <v>3655952</v>
      </c>
      <c r="I597" s="878"/>
    </row>
    <row r="598" spans="1:9">
      <c r="A598" s="878"/>
      <c r="B598" s="878"/>
      <c r="C598" s="897" t="s">
        <v>1603</v>
      </c>
      <c r="D598" s="567"/>
      <c r="E598" s="567"/>
      <c r="F598" s="567"/>
      <c r="G598" s="567"/>
      <c r="H598" s="544">
        <v>3737991</v>
      </c>
      <c r="I598" s="878"/>
    </row>
    <row r="599" spans="1:9">
      <c r="A599" s="878"/>
      <c r="B599" s="878"/>
      <c r="C599" s="897" t="s">
        <v>1604</v>
      </c>
      <c r="D599" s="567"/>
      <c r="E599" s="567"/>
      <c r="F599" s="567"/>
      <c r="G599" s="567"/>
      <c r="H599" s="544">
        <v>291666</v>
      </c>
      <c r="I599" s="878"/>
    </row>
    <row r="600" spans="1:9">
      <c r="A600" s="878"/>
      <c r="B600" s="878"/>
      <c r="C600" s="897" t="s">
        <v>1605</v>
      </c>
      <c r="D600" s="567"/>
      <c r="E600" s="567"/>
      <c r="F600" s="567"/>
      <c r="G600" s="567"/>
      <c r="H600" s="544">
        <v>231011986</v>
      </c>
      <c r="I600" s="878"/>
    </row>
    <row r="601" spans="1:9">
      <c r="A601" s="878"/>
      <c r="B601" s="878"/>
      <c r="C601" s="897" t="s">
        <v>1606</v>
      </c>
      <c r="D601" s="626"/>
      <c r="E601" s="627"/>
      <c r="F601" s="627"/>
      <c r="G601" s="626"/>
      <c r="H601" s="616">
        <v>6176724</v>
      </c>
      <c r="I601" s="878"/>
    </row>
    <row r="602" spans="1:9">
      <c r="A602" s="878"/>
      <c r="B602" s="878"/>
      <c r="C602" s="897" t="s">
        <v>1607</v>
      </c>
      <c r="D602" s="626"/>
      <c r="E602" s="627"/>
      <c r="F602" s="627"/>
      <c r="G602" s="626"/>
      <c r="H602" s="616">
        <v>430000</v>
      </c>
      <c r="I602" s="878"/>
    </row>
    <row r="603" spans="1:9">
      <c r="A603" s="878"/>
      <c r="B603" s="878"/>
      <c r="C603" s="897" t="s">
        <v>1608</v>
      </c>
      <c r="D603" s="626"/>
      <c r="E603" s="627"/>
      <c r="F603" s="627"/>
      <c r="G603" s="626"/>
      <c r="H603" s="616">
        <v>657309</v>
      </c>
      <c r="I603" s="878"/>
    </row>
    <row r="604" spans="1:9">
      <c r="A604" s="878"/>
      <c r="B604" s="878"/>
      <c r="C604" s="897" t="s">
        <v>1609</v>
      </c>
      <c r="D604" s="626"/>
      <c r="E604" s="627"/>
      <c r="F604" s="627"/>
      <c r="G604" s="626"/>
      <c r="H604" s="616">
        <v>146050</v>
      </c>
      <c r="I604" s="878"/>
    </row>
    <row r="605" spans="1:9">
      <c r="A605" s="878"/>
      <c r="B605" s="878"/>
      <c r="C605" s="897" t="s">
        <v>1610</v>
      </c>
      <c r="D605" s="612"/>
      <c r="E605" s="627"/>
      <c r="F605" s="627"/>
      <c r="G605" s="612"/>
      <c r="H605" s="616">
        <v>146050</v>
      </c>
      <c r="I605" s="878"/>
    </row>
    <row r="606" spans="1:9">
      <c r="A606" s="878"/>
      <c r="B606" s="878"/>
      <c r="C606" s="897" t="s">
        <v>1611</v>
      </c>
      <c r="D606" s="612"/>
      <c r="E606" s="627"/>
      <c r="F606" s="627"/>
      <c r="G606" s="612"/>
      <c r="H606" s="616">
        <v>177800</v>
      </c>
      <c r="I606" s="878"/>
    </row>
    <row r="607" spans="1:9">
      <c r="A607" s="878"/>
      <c r="B607" s="878"/>
      <c r="C607" s="897" t="s">
        <v>1612</v>
      </c>
      <c r="D607" s="612"/>
      <c r="E607" s="627"/>
      <c r="F607" s="627"/>
      <c r="G607" s="612"/>
      <c r="H607" s="616">
        <v>220500</v>
      </c>
      <c r="I607" s="878"/>
    </row>
    <row r="608" spans="1:9">
      <c r="A608" s="878"/>
      <c r="B608" s="878"/>
      <c r="C608" s="626" t="s">
        <v>1613</v>
      </c>
      <c r="D608" s="612"/>
      <c r="E608" s="627"/>
      <c r="F608" s="627"/>
      <c r="G608" s="612"/>
      <c r="H608" s="616">
        <v>924390</v>
      </c>
      <c r="I608" s="878"/>
    </row>
    <row r="609" spans="1:9">
      <c r="A609" s="878"/>
      <c r="B609" s="878"/>
      <c r="C609" s="626" t="s">
        <v>1614</v>
      </c>
      <c r="D609" s="612"/>
      <c r="E609" s="627"/>
      <c r="F609" s="627"/>
      <c r="G609" s="612"/>
      <c r="H609" s="616">
        <v>2799700</v>
      </c>
      <c r="I609" s="878"/>
    </row>
    <row r="610" spans="1:9">
      <c r="A610" s="878"/>
      <c r="B610" s="878"/>
      <c r="C610" s="626" t="s">
        <v>1615</v>
      </c>
      <c r="D610" s="612"/>
      <c r="E610" s="627"/>
      <c r="F610" s="627"/>
      <c r="G610" s="612"/>
      <c r="H610" s="616">
        <v>115218</v>
      </c>
      <c r="I610" s="878"/>
    </row>
    <row r="611" spans="1:9">
      <c r="A611" s="878"/>
      <c r="B611" s="878"/>
      <c r="C611" s="626" t="s">
        <v>1616</v>
      </c>
      <c r="D611" s="612"/>
      <c r="E611" s="627"/>
      <c r="F611" s="627"/>
      <c r="G611" s="612"/>
      <c r="H611" s="616">
        <v>291752</v>
      </c>
      <c r="I611" s="878"/>
    </row>
    <row r="612" spans="1:9">
      <c r="A612" s="878"/>
      <c r="B612" s="878"/>
      <c r="C612" s="626" t="s">
        <v>1804</v>
      </c>
      <c r="D612" s="612"/>
      <c r="E612" s="627"/>
      <c r="F612" s="627"/>
      <c r="G612" s="612"/>
      <c r="H612" s="616">
        <v>1500000</v>
      </c>
      <c r="I612" s="878"/>
    </row>
    <row r="613" spans="1:9">
      <c r="A613" s="878"/>
      <c r="B613" s="878"/>
      <c r="C613" s="626" t="s">
        <v>1730</v>
      </c>
      <c r="D613" s="612"/>
      <c r="E613" s="627"/>
      <c r="F613" s="627"/>
      <c r="G613" s="612"/>
      <c r="H613" s="616">
        <v>430000</v>
      </c>
      <c r="I613" s="878"/>
    </row>
    <row r="614" spans="1:9">
      <c r="A614" s="878"/>
      <c r="B614" s="878"/>
      <c r="C614" s="626" t="s">
        <v>1805</v>
      </c>
      <c r="D614" s="612"/>
      <c r="E614" s="627"/>
      <c r="F614" s="627"/>
      <c r="G614" s="612"/>
      <c r="H614" s="616">
        <v>350000</v>
      </c>
      <c r="I614" s="878"/>
    </row>
    <row r="615" spans="1:9">
      <c r="A615" s="878"/>
      <c r="B615" s="878"/>
      <c r="C615" s="626" t="s">
        <v>1806</v>
      </c>
      <c r="D615" s="612"/>
      <c r="E615" s="627"/>
      <c r="F615" s="627"/>
      <c r="G615" s="612"/>
      <c r="H615" s="616">
        <v>38492031</v>
      </c>
      <c r="I615" s="878"/>
    </row>
    <row r="616" spans="1:9">
      <c r="A616" s="878"/>
      <c r="B616" s="878"/>
      <c r="C616" s="626" t="s">
        <v>1807</v>
      </c>
      <c r="D616" s="612"/>
      <c r="E616" s="627"/>
      <c r="F616" s="627"/>
      <c r="G616" s="612"/>
      <c r="H616" s="616">
        <v>1632089</v>
      </c>
      <c r="I616" s="878"/>
    </row>
    <row r="617" spans="1:9">
      <c r="A617" s="878"/>
      <c r="B617" s="878"/>
      <c r="C617" s="626" t="s">
        <v>1808</v>
      </c>
      <c r="D617" s="612"/>
      <c r="E617" s="627"/>
      <c r="F617" s="627"/>
      <c r="G617" s="612"/>
      <c r="H617" s="616">
        <v>480000</v>
      </c>
      <c r="I617" s="878"/>
    </row>
    <row r="618" spans="1:9">
      <c r="A618" s="878"/>
      <c r="B618" s="878"/>
      <c r="C618" s="626" t="s">
        <v>1809</v>
      </c>
      <c r="D618" s="612"/>
      <c r="E618" s="627"/>
      <c r="F618" s="627"/>
      <c r="G618" s="612"/>
      <c r="H618" s="616">
        <v>10587693</v>
      </c>
      <c r="I618" s="878"/>
    </row>
    <row r="619" spans="1:9">
      <c r="A619" s="878"/>
      <c r="B619" s="878"/>
      <c r="C619" s="626" t="s">
        <v>1810</v>
      </c>
      <c r="D619" s="612"/>
      <c r="E619" s="627"/>
      <c r="F619" s="627"/>
      <c r="G619" s="612"/>
      <c r="H619" s="616">
        <v>460000</v>
      </c>
      <c r="I619" s="878"/>
    </row>
    <row r="620" spans="1:9">
      <c r="A620" s="878"/>
      <c r="B620" s="878"/>
      <c r="C620" s="626" t="s">
        <v>1811</v>
      </c>
      <c r="D620" s="612"/>
      <c r="E620" s="627"/>
      <c r="F620" s="627"/>
      <c r="G620" s="612"/>
      <c r="H620" s="616">
        <v>750000</v>
      </c>
      <c r="I620" s="878"/>
    </row>
    <row r="621" spans="1:9">
      <c r="A621" s="878"/>
      <c r="B621" s="878"/>
      <c r="C621" s="626" t="s">
        <v>1812</v>
      </c>
      <c r="D621" s="612"/>
      <c r="E621" s="627"/>
      <c r="F621" s="627"/>
      <c r="G621" s="612"/>
      <c r="H621" s="616">
        <v>160000</v>
      </c>
      <c r="I621" s="878"/>
    </row>
    <row r="622" spans="1:9">
      <c r="A622" s="878"/>
      <c r="B622" s="878"/>
      <c r="C622" s="626" t="s">
        <v>1813</v>
      </c>
      <c r="D622" s="612"/>
      <c r="E622" s="627"/>
      <c r="F622" s="627"/>
      <c r="G622" s="612"/>
      <c r="H622" s="616">
        <v>1200000</v>
      </c>
      <c r="I622" s="878"/>
    </row>
    <row r="623" spans="1:9">
      <c r="A623" s="878"/>
      <c r="B623" s="878"/>
      <c r="C623" s="626" t="s">
        <v>1814</v>
      </c>
      <c r="D623" s="612"/>
      <c r="E623" s="627"/>
      <c r="F623" s="627"/>
      <c r="G623" s="612"/>
      <c r="H623" s="616">
        <v>910000</v>
      </c>
      <c r="I623" s="878"/>
    </row>
    <row r="624" spans="1:9">
      <c r="A624" s="878"/>
      <c r="B624" s="878"/>
      <c r="C624" s="626" t="s">
        <v>1815</v>
      </c>
      <c r="D624" s="612"/>
      <c r="E624" s="627"/>
      <c r="F624" s="627"/>
      <c r="G624" s="612"/>
      <c r="H624" s="616">
        <v>225000</v>
      </c>
      <c r="I624" s="878"/>
    </row>
    <row r="625" spans="1:9">
      <c r="A625" s="878"/>
      <c r="B625" s="878"/>
      <c r="C625" s="626" t="s">
        <v>1816</v>
      </c>
      <c r="D625" s="612"/>
      <c r="E625" s="627"/>
      <c r="F625" s="627"/>
      <c r="G625" s="612"/>
      <c r="H625" s="616">
        <v>96050</v>
      </c>
      <c r="I625" s="878"/>
    </row>
    <row r="626" spans="1:9">
      <c r="A626" s="878"/>
      <c r="B626" s="878"/>
      <c r="C626" s="626" t="s">
        <v>1817</v>
      </c>
      <c r="D626" s="612"/>
      <c r="E626" s="627"/>
      <c r="F626" s="627"/>
      <c r="G626" s="612"/>
      <c r="H626" s="616">
        <v>900000</v>
      </c>
      <c r="I626" s="878"/>
    </row>
    <row r="627" spans="1:9">
      <c r="A627" s="878"/>
      <c r="B627" s="878"/>
      <c r="C627" s="626" t="s">
        <v>1818</v>
      </c>
      <c r="D627" s="612"/>
      <c r="E627" s="627"/>
      <c r="F627" s="627"/>
      <c r="G627" s="612"/>
      <c r="H627" s="616">
        <v>400000</v>
      </c>
      <c r="I627" s="878"/>
    </row>
    <row r="628" spans="1:9">
      <c r="A628" s="878"/>
      <c r="B628" s="878"/>
      <c r="C628" s="626" t="s">
        <v>1819</v>
      </c>
      <c r="D628" s="612"/>
      <c r="E628" s="627"/>
      <c r="F628" s="627"/>
      <c r="G628" s="612"/>
      <c r="H628" s="616">
        <v>950000</v>
      </c>
      <c r="I628" s="878"/>
    </row>
    <row r="629" spans="1:9">
      <c r="A629" s="878"/>
      <c r="B629" s="878"/>
      <c r="C629" s="626" t="s">
        <v>1820</v>
      </c>
      <c r="D629" s="612"/>
      <c r="E629" s="627"/>
      <c r="F629" s="627"/>
      <c r="G629" s="612"/>
      <c r="H629" s="616">
        <v>300000</v>
      </c>
      <c r="I629" s="878"/>
    </row>
    <row r="630" spans="1:9">
      <c r="A630" s="878"/>
      <c r="B630" s="878"/>
      <c r="C630" s="612"/>
      <c r="D630" s="612"/>
      <c r="E630" s="627"/>
      <c r="F630" s="627"/>
      <c r="G630" s="614" t="s">
        <v>73</v>
      </c>
      <c r="H630" s="615">
        <f>SUM(H597:H629)</f>
        <v>310605951</v>
      </c>
      <c r="I630" s="878"/>
    </row>
    <row r="631" spans="1:9">
      <c r="A631" s="878"/>
      <c r="B631" s="878"/>
      <c r="C631" s="612"/>
      <c r="D631" s="612"/>
      <c r="E631" s="627"/>
      <c r="F631" s="627"/>
      <c r="G631" s="612"/>
      <c r="H631" s="616"/>
      <c r="I631" s="878"/>
    </row>
    <row r="632" spans="1:9">
      <c r="A632" s="878"/>
      <c r="B632" s="878"/>
      <c r="C632" s="612"/>
      <c r="D632" s="612"/>
      <c r="E632" s="627"/>
      <c r="F632" s="627"/>
      <c r="G632" s="612"/>
      <c r="H632" s="616"/>
      <c r="I632" s="878"/>
    </row>
    <row r="633" spans="1:9">
      <c r="A633" s="878"/>
      <c r="B633" s="878"/>
      <c r="C633" s="614" t="s">
        <v>588</v>
      </c>
      <c r="D633" s="612"/>
      <c r="E633" s="627"/>
      <c r="F633" s="627"/>
      <c r="G633" s="612"/>
      <c r="H633" s="616"/>
      <c r="I633" s="878"/>
    </row>
    <row r="634" spans="1:9">
      <c r="A634" s="878"/>
      <c r="B634" s="878"/>
      <c r="C634" s="612" t="s">
        <v>600</v>
      </c>
      <c r="D634" s="612"/>
      <c r="E634" s="627"/>
      <c r="F634" s="627"/>
      <c r="G634" s="612"/>
      <c r="H634" s="616">
        <v>45512</v>
      </c>
      <c r="I634" s="878"/>
    </row>
    <row r="635" spans="1:9">
      <c r="A635" s="878"/>
      <c r="B635" s="878"/>
      <c r="C635" s="612" t="s">
        <v>955</v>
      </c>
      <c r="D635" s="612"/>
      <c r="E635" s="627"/>
      <c r="F635" s="627"/>
      <c r="G635" s="612"/>
      <c r="H635" s="616">
        <v>55431303</v>
      </c>
      <c r="I635" s="878"/>
    </row>
    <row r="636" spans="1:9">
      <c r="A636" s="878"/>
      <c r="B636" s="878"/>
      <c r="C636" s="612" t="s">
        <v>602</v>
      </c>
      <c r="D636" s="612"/>
      <c r="E636" s="627"/>
      <c r="F636" s="627"/>
      <c r="G636" s="612"/>
      <c r="H636" s="616">
        <v>44936110</v>
      </c>
      <c r="I636" s="878"/>
    </row>
    <row r="637" spans="1:9">
      <c r="A637" s="878"/>
      <c r="B637" s="878"/>
      <c r="C637" s="612" t="s">
        <v>956</v>
      </c>
      <c r="D637" s="612"/>
      <c r="E637" s="627"/>
      <c r="F637" s="627"/>
      <c r="G637" s="612"/>
      <c r="H637" s="616">
        <v>143000</v>
      </c>
      <c r="I637" s="878"/>
    </row>
    <row r="638" spans="1:9">
      <c r="A638" s="878"/>
      <c r="B638" s="878"/>
      <c r="C638" s="612"/>
      <c r="D638" s="612"/>
      <c r="E638" s="627"/>
      <c r="F638" s="627"/>
      <c r="G638" s="614" t="s">
        <v>73</v>
      </c>
      <c r="H638" s="615">
        <f>SUM(H634:H637)</f>
        <v>100555925</v>
      </c>
      <c r="I638" s="878"/>
    </row>
    <row r="639" spans="1:9">
      <c r="A639" s="878"/>
      <c r="B639" s="878"/>
      <c r="C639" s="612"/>
      <c r="D639" s="612"/>
      <c r="E639" s="627"/>
      <c r="F639" s="627"/>
      <c r="G639" s="612"/>
      <c r="H639" s="615"/>
      <c r="I639" s="878"/>
    </row>
    <row r="640" spans="1:9">
      <c r="A640" s="878"/>
      <c r="B640" s="878"/>
      <c r="C640" s="612"/>
      <c r="D640" s="612"/>
      <c r="E640" s="612"/>
      <c r="F640" s="628"/>
      <c r="G640" s="612"/>
      <c r="H640" s="629"/>
      <c r="I640" s="878"/>
    </row>
    <row r="641" spans="1:9" ht="17.25" thickBot="1">
      <c r="A641" s="1418" t="s">
        <v>590</v>
      </c>
      <c r="B641" s="1418"/>
      <c r="C641" s="1418"/>
      <c r="D641" s="1418"/>
      <c r="E641" s="1418"/>
      <c r="F641" s="1418"/>
      <c r="G641" s="630"/>
      <c r="H641" s="631">
        <f>SUM(H303,H434,H592,H630,H638)</f>
        <v>2547442386</v>
      </c>
      <c r="I641" s="913"/>
    </row>
    <row r="642" spans="1:9" ht="16.5">
      <c r="A642" s="567"/>
      <c r="B642" s="576"/>
      <c r="C642" s="576"/>
      <c r="D642" s="576"/>
      <c r="E642" s="576"/>
      <c r="F642" s="576"/>
      <c r="G642" s="576"/>
      <c r="H642" s="566"/>
      <c r="I642" s="567"/>
    </row>
    <row r="643" spans="1:9">
      <c r="A643" s="1416" t="s">
        <v>583</v>
      </c>
      <c r="B643" s="1413" t="s">
        <v>584</v>
      </c>
      <c r="C643" s="1413"/>
      <c r="D643" s="1413"/>
      <c r="E643" s="1413"/>
      <c r="F643" s="598"/>
      <c r="G643" s="1413" t="s">
        <v>1837</v>
      </c>
      <c r="H643" s="1413"/>
      <c r="I643" s="912"/>
    </row>
    <row r="644" spans="1:9">
      <c r="A644" s="1417"/>
      <c r="B644" s="1414"/>
      <c r="C644" s="1414"/>
      <c r="D644" s="1414"/>
      <c r="E644" s="1414"/>
      <c r="F644" s="599"/>
      <c r="G644" s="1414"/>
      <c r="H644" s="1414"/>
      <c r="I644" s="911"/>
    </row>
    <row r="645" spans="1:9">
      <c r="A645" s="878"/>
      <c r="B645" s="612"/>
      <c r="C645" s="612"/>
      <c r="D645" s="612"/>
      <c r="E645" s="612"/>
      <c r="F645" s="612"/>
      <c r="G645" s="612"/>
      <c r="H645" s="616"/>
      <c r="I645" s="878"/>
    </row>
    <row r="646" spans="1:9" ht="15.75">
      <c r="A646" s="878"/>
      <c r="B646" s="1415" t="s">
        <v>957</v>
      </c>
      <c r="C646" s="1415"/>
      <c r="D646" s="1415"/>
      <c r="E646" s="1415"/>
      <c r="F646" s="1415"/>
      <c r="G646" s="612"/>
      <c r="H646" s="616"/>
      <c r="I646" s="878"/>
    </row>
    <row r="647" spans="1:9">
      <c r="A647" s="878"/>
      <c r="B647" s="567"/>
      <c r="C647" s="585"/>
      <c r="D647" s="585"/>
      <c r="E647" s="585"/>
      <c r="F647" s="585"/>
      <c r="G647" s="567"/>
      <c r="H647" s="544"/>
      <c r="I647" s="878"/>
    </row>
    <row r="648" spans="1:9">
      <c r="A648" s="878"/>
      <c r="B648" s="567"/>
      <c r="C648" s="873" t="s">
        <v>958</v>
      </c>
      <c r="D648" s="567"/>
      <c r="E648" s="567"/>
      <c r="F648" s="567"/>
      <c r="G648" s="567"/>
      <c r="H648" s="544"/>
      <c r="I648" s="878"/>
    </row>
    <row r="649" spans="1:9">
      <c r="A649" s="878"/>
      <c r="B649" s="567"/>
      <c r="C649" s="897" t="s">
        <v>959</v>
      </c>
      <c r="D649" s="567"/>
      <c r="E649" s="567"/>
      <c r="F649" s="898" t="s">
        <v>960</v>
      </c>
      <c r="G649" s="567"/>
      <c r="H649" s="895">
        <v>1314000</v>
      </c>
      <c r="I649" s="878"/>
    </row>
    <row r="650" spans="1:9">
      <c r="A650" s="878"/>
      <c r="B650" s="567"/>
      <c r="C650" s="897" t="s">
        <v>961</v>
      </c>
      <c r="D650" s="567"/>
      <c r="E650" s="567"/>
      <c r="F650" s="898" t="s">
        <v>893</v>
      </c>
      <c r="G650" s="567"/>
      <c r="H650" s="895">
        <v>2589000</v>
      </c>
      <c r="I650" s="878"/>
    </row>
    <row r="651" spans="1:9">
      <c r="A651" s="878"/>
      <c r="B651" s="567"/>
      <c r="C651" s="897" t="s">
        <v>962</v>
      </c>
      <c r="D651" s="567"/>
      <c r="E651" s="567"/>
      <c r="F651" s="896" t="s">
        <v>963</v>
      </c>
      <c r="G651" s="567"/>
      <c r="H651" s="895">
        <v>7596000</v>
      </c>
      <c r="I651" s="878"/>
    </row>
    <row r="652" spans="1:9">
      <c r="A652" s="878"/>
      <c r="B652" s="567"/>
      <c r="C652" s="897" t="s">
        <v>964</v>
      </c>
      <c r="D652" s="567"/>
      <c r="E652" s="567"/>
      <c r="F652" s="896" t="s">
        <v>965</v>
      </c>
      <c r="G652" s="567"/>
      <c r="H652" s="895">
        <v>1980000</v>
      </c>
      <c r="I652" s="878"/>
    </row>
    <row r="653" spans="1:9">
      <c r="A653" s="878"/>
      <c r="B653" s="567"/>
      <c r="C653" s="897" t="s">
        <v>966</v>
      </c>
      <c r="D653" s="567"/>
      <c r="E653" s="567"/>
      <c r="F653" s="898" t="s">
        <v>967</v>
      </c>
      <c r="G653" s="567"/>
      <c r="H653" s="895">
        <v>2744000</v>
      </c>
      <c r="I653" s="878"/>
    </row>
    <row r="654" spans="1:9">
      <c r="A654" s="878"/>
      <c r="B654" s="618"/>
      <c r="C654" s="897" t="s">
        <v>968</v>
      </c>
      <c r="D654" s="618"/>
      <c r="E654" s="618"/>
      <c r="F654" s="898" t="s">
        <v>969</v>
      </c>
      <c r="G654" s="567"/>
      <c r="H654" s="895">
        <v>2765000</v>
      </c>
      <c r="I654" s="878"/>
    </row>
    <row r="655" spans="1:9">
      <c r="A655" s="878"/>
      <c r="B655" s="567"/>
      <c r="C655" s="897" t="s">
        <v>970</v>
      </c>
      <c r="D655" s="871"/>
      <c r="E655" s="871"/>
      <c r="F655" s="898" t="s">
        <v>971</v>
      </c>
      <c r="G655" s="567"/>
      <c r="H655" s="895">
        <v>1527000</v>
      </c>
      <c r="I655" s="878"/>
    </row>
    <row r="656" spans="1:9">
      <c r="A656" s="878"/>
      <c r="B656" s="567"/>
      <c r="C656" s="897" t="s">
        <v>970</v>
      </c>
      <c r="D656" s="871"/>
      <c r="E656" s="871"/>
      <c r="F656" s="898" t="s">
        <v>972</v>
      </c>
      <c r="G656" s="567"/>
      <c r="H656" s="895">
        <v>1442000</v>
      </c>
      <c r="I656" s="878"/>
    </row>
    <row r="657" spans="1:9">
      <c r="A657" s="878"/>
      <c r="B657" s="567"/>
      <c r="C657" s="897" t="s">
        <v>973</v>
      </c>
      <c r="D657" s="871"/>
      <c r="E657" s="871"/>
      <c r="F657" s="898" t="s">
        <v>974</v>
      </c>
      <c r="G657" s="567"/>
      <c r="H657" s="895">
        <v>1430000</v>
      </c>
      <c r="I657" s="878"/>
    </row>
    <row r="658" spans="1:9">
      <c r="A658" s="878"/>
      <c r="B658" s="567"/>
      <c r="C658" s="897" t="s">
        <v>975</v>
      </c>
      <c r="D658" s="871"/>
      <c r="E658" s="871"/>
      <c r="F658" s="898" t="s">
        <v>976</v>
      </c>
      <c r="G658" s="567"/>
      <c r="H658" s="895">
        <v>3900000</v>
      </c>
      <c r="I658" s="878"/>
    </row>
    <row r="659" spans="1:9">
      <c r="A659" s="567"/>
      <c r="B659" s="567"/>
      <c r="C659" s="897" t="s">
        <v>973</v>
      </c>
      <c r="D659" s="871"/>
      <c r="E659" s="871"/>
      <c r="F659" s="898" t="s">
        <v>977</v>
      </c>
      <c r="G659" s="567"/>
      <c r="H659" s="895">
        <v>1466000</v>
      </c>
      <c r="I659" s="567"/>
    </row>
    <row r="660" spans="1:9">
      <c r="A660" s="567"/>
      <c r="B660" s="567"/>
      <c r="C660" s="897" t="s">
        <v>978</v>
      </c>
      <c r="D660" s="871"/>
      <c r="E660" s="871"/>
      <c r="F660" s="898" t="s">
        <v>979</v>
      </c>
      <c r="G660" s="567"/>
      <c r="H660" s="895">
        <v>1431000</v>
      </c>
      <c r="I660" s="567"/>
    </row>
    <row r="661" spans="1:9">
      <c r="A661" s="567"/>
      <c r="B661" s="567"/>
      <c r="C661" s="897" t="s">
        <v>978</v>
      </c>
      <c r="D661" s="871"/>
      <c r="E661" s="871"/>
      <c r="F661" s="898" t="s">
        <v>980</v>
      </c>
      <c r="G661" s="567"/>
      <c r="H661" s="895">
        <v>1417000</v>
      </c>
      <c r="I661" s="567"/>
    </row>
    <row r="662" spans="1:9">
      <c r="A662" s="567"/>
      <c r="B662" s="567"/>
      <c r="C662" s="897" t="s">
        <v>981</v>
      </c>
      <c r="D662" s="871"/>
      <c r="E662" s="871"/>
      <c r="F662" s="898" t="s">
        <v>982</v>
      </c>
      <c r="G662" s="567"/>
      <c r="H662" s="895">
        <v>4023000</v>
      </c>
      <c r="I662" s="567"/>
    </row>
    <row r="663" spans="1:9">
      <c r="A663" s="567"/>
      <c r="B663" s="567"/>
      <c r="C663" s="897" t="s">
        <v>983</v>
      </c>
      <c r="D663" s="567"/>
      <c r="E663" s="567"/>
      <c r="F663" s="898" t="s">
        <v>984</v>
      </c>
      <c r="G663" s="567"/>
      <c r="H663" s="895">
        <v>3193000</v>
      </c>
      <c r="I663" s="567"/>
    </row>
    <row r="664" spans="1:9">
      <c r="A664" s="567"/>
      <c r="B664" s="567"/>
      <c r="C664" s="897" t="s">
        <v>983</v>
      </c>
      <c r="D664" s="567"/>
      <c r="E664" s="567"/>
      <c r="F664" s="896" t="s">
        <v>985</v>
      </c>
      <c r="G664" s="567"/>
      <c r="H664" s="895">
        <v>4074000</v>
      </c>
      <c r="I664" s="567"/>
    </row>
    <row r="665" spans="1:9">
      <c r="A665" s="567"/>
      <c r="B665" s="567"/>
      <c r="C665" s="897" t="s">
        <v>986</v>
      </c>
      <c r="D665" s="567"/>
      <c r="E665" s="567"/>
      <c r="F665" s="898" t="s">
        <v>987</v>
      </c>
      <c r="G665" s="567"/>
      <c r="H665" s="895">
        <v>3549000</v>
      </c>
      <c r="I665" s="567"/>
    </row>
    <row r="666" spans="1:9">
      <c r="A666" s="567"/>
      <c r="B666" s="567"/>
      <c r="C666" s="897" t="s">
        <v>986</v>
      </c>
      <c r="D666" s="567"/>
      <c r="E666" s="567"/>
      <c r="F666" s="898" t="s">
        <v>988</v>
      </c>
      <c r="G666" s="567"/>
      <c r="H666" s="895">
        <v>3427000</v>
      </c>
      <c r="I666" s="567"/>
    </row>
    <row r="667" spans="1:9">
      <c r="A667" s="567"/>
      <c r="B667" s="567"/>
      <c r="C667" s="897" t="s">
        <v>989</v>
      </c>
      <c r="D667" s="567"/>
      <c r="E667" s="567"/>
      <c r="F667" s="898" t="s">
        <v>990</v>
      </c>
      <c r="G667" s="567"/>
      <c r="H667" s="895">
        <v>5268000</v>
      </c>
      <c r="I667" s="567"/>
    </row>
    <row r="668" spans="1:9">
      <c r="A668" s="567"/>
      <c r="B668" s="567"/>
      <c r="C668" s="897" t="s">
        <v>991</v>
      </c>
      <c r="D668" s="567"/>
      <c r="E668" s="567"/>
      <c r="F668" s="898" t="s">
        <v>992</v>
      </c>
      <c r="G668" s="567"/>
      <c r="H668" s="895">
        <v>14854000</v>
      </c>
      <c r="I668" s="567"/>
    </row>
    <row r="669" spans="1:9">
      <c r="A669" s="567"/>
      <c r="B669" s="567"/>
      <c r="C669" s="897" t="s">
        <v>993</v>
      </c>
      <c r="D669" s="567"/>
      <c r="E669" s="567"/>
      <c r="F669" s="898" t="s">
        <v>994</v>
      </c>
      <c r="G669" s="567"/>
      <c r="H669" s="895">
        <v>621000</v>
      </c>
      <c r="I669" s="567"/>
    </row>
    <row r="670" spans="1:9">
      <c r="A670" s="567"/>
      <c r="B670" s="567"/>
      <c r="C670" s="897" t="s">
        <v>995</v>
      </c>
      <c r="D670" s="871"/>
      <c r="E670" s="871"/>
      <c r="F670" s="898" t="s">
        <v>996</v>
      </c>
      <c r="G670" s="567"/>
      <c r="H670" s="895">
        <v>1634000</v>
      </c>
      <c r="I670" s="567"/>
    </row>
    <row r="671" spans="1:9">
      <c r="A671" s="878"/>
      <c r="B671" s="878"/>
      <c r="C671" s="897" t="s">
        <v>997</v>
      </c>
      <c r="D671" s="871"/>
      <c r="E671" s="871"/>
      <c r="F671" s="898" t="s">
        <v>998</v>
      </c>
      <c r="G671" s="567"/>
      <c r="H671" s="895">
        <v>3098000</v>
      </c>
      <c r="I671" s="878"/>
    </row>
    <row r="672" spans="1:9">
      <c r="A672" s="878"/>
      <c r="B672" s="878"/>
      <c r="C672" s="897" t="s">
        <v>999</v>
      </c>
      <c r="D672" s="871"/>
      <c r="E672" s="871"/>
      <c r="F672" s="896" t="s">
        <v>1000</v>
      </c>
      <c r="G672" s="567"/>
      <c r="H672" s="895">
        <v>2251000</v>
      </c>
      <c r="I672" s="878"/>
    </row>
    <row r="673" spans="1:9">
      <c r="A673" s="878"/>
      <c r="B673" s="878"/>
      <c r="C673" s="897" t="s">
        <v>993</v>
      </c>
      <c r="D673" s="871"/>
      <c r="E673" s="871"/>
      <c r="F673" s="898" t="s">
        <v>1001</v>
      </c>
      <c r="G673" s="567"/>
      <c r="H673" s="895">
        <v>9179000</v>
      </c>
      <c r="I673" s="878"/>
    </row>
    <row r="674" spans="1:9">
      <c r="A674" s="878"/>
      <c r="B674" s="878"/>
      <c r="C674" s="897" t="s">
        <v>1002</v>
      </c>
      <c r="D674" s="871"/>
      <c r="E674" s="871"/>
      <c r="F674" s="898" t="s">
        <v>1003</v>
      </c>
      <c r="G674" s="567"/>
      <c r="H674" s="895">
        <v>18794000</v>
      </c>
      <c r="I674" s="878"/>
    </row>
    <row r="675" spans="1:9">
      <c r="A675" s="878"/>
      <c r="B675" s="878"/>
      <c r="C675" s="897" t="s">
        <v>1004</v>
      </c>
      <c r="D675" s="871"/>
      <c r="E675" s="871"/>
      <c r="F675" s="898" t="s">
        <v>1005</v>
      </c>
      <c r="G675" s="567"/>
      <c r="H675" s="895">
        <v>4891000</v>
      </c>
      <c r="I675" s="878"/>
    </row>
    <row r="676" spans="1:9">
      <c r="A676" s="878"/>
      <c r="B676" s="878"/>
      <c r="C676" s="897" t="s">
        <v>1006</v>
      </c>
      <c r="D676" s="871"/>
      <c r="E676" s="871"/>
      <c r="F676" s="898" t="s">
        <v>1007</v>
      </c>
      <c r="G676" s="567"/>
      <c r="H676" s="895">
        <v>2665000</v>
      </c>
      <c r="I676" s="878"/>
    </row>
    <row r="677" spans="1:9">
      <c r="A677" s="878"/>
      <c r="B677" s="878"/>
      <c r="C677" s="897" t="s">
        <v>1008</v>
      </c>
      <c r="D677" s="871"/>
      <c r="E677" s="871"/>
      <c r="F677" s="898" t="s">
        <v>1009</v>
      </c>
      <c r="G677" s="567"/>
      <c r="H677" s="895">
        <v>4116000</v>
      </c>
      <c r="I677" s="878"/>
    </row>
    <row r="678" spans="1:9">
      <c r="A678" s="878"/>
      <c r="B678" s="878"/>
      <c r="C678" s="897" t="s">
        <v>1010</v>
      </c>
      <c r="D678" s="871"/>
      <c r="E678" s="871"/>
      <c r="F678" s="898" t="s">
        <v>1011</v>
      </c>
      <c r="G678" s="567"/>
      <c r="H678" s="895">
        <v>680000</v>
      </c>
      <c r="I678" s="878"/>
    </row>
    <row r="679" spans="1:9">
      <c r="A679" s="878"/>
      <c r="B679" s="878"/>
      <c r="C679" s="897" t="s">
        <v>1012</v>
      </c>
      <c r="D679" s="871"/>
      <c r="E679" s="871"/>
      <c r="F679" s="898" t="s">
        <v>1013</v>
      </c>
      <c r="G679" s="567"/>
      <c r="H679" s="895">
        <v>1141000</v>
      </c>
      <c r="I679" s="878"/>
    </row>
    <row r="680" spans="1:9">
      <c r="A680" s="878"/>
      <c r="B680" s="878"/>
      <c r="C680" s="897" t="s">
        <v>1012</v>
      </c>
      <c r="D680" s="871"/>
      <c r="E680" s="871"/>
      <c r="F680" s="898" t="s">
        <v>1014</v>
      </c>
      <c r="G680" s="567"/>
      <c r="H680" s="895">
        <v>1316000</v>
      </c>
      <c r="I680" s="878"/>
    </row>
    <row r="681" spans="1:9">
      <c r="A681" s="878"/>
      <c r="B681" s="878"/>
      <c r="C681" s="897" t="s">
        <v>1012</v>
      </c>
      <c r="D681" s="871"/>
      <c r="E681" s="871"/>
      <c r="F681" s="896" t="s">
        <v>1015</v>
      </c>
      <c r="G681" s="567"/>
      <c r="H681" s="895">
        <v>3019000</v>
      </c>
      <c r="I681" s="878"/>
    </row>
    <row r="682" spans="1:9">
      <c r="A682" s="878"/>
      <c r="B682" s="878"/>
      <c r="C682" s="897" t="s">
        <v>1010</v>
      </c>
      <c r="D682" s="871"/>
      <c r="E682" s="871"/>
      <c r="F682" s="896" t="s">
        <v>1016</v>
      </c>
      <c r="G682" s="567"/>
      <c r="H682" s="895">
        <v>3934000</v>
      </c>
      <c r="I682" s="878"/>
    </row>
    <row r="683" spans="1:9">
      <c r="A683" s="878"/>
      <c r="B683" s="878"/>
      <c r="C683" s="897" t="s">
        <v>1010</v>
      </c>
      <c r="D683" s="871"/>
      <c r="E683" s="871"/>
      <c r="F683" s="898" t="s">
        <v>1017</v>
      </c>
      <c r="G683" s="567"/>
      <c r="H683" s="895">
        <v>1609000</v>
      </c>
      <c r="I683" s="878"/>
    </row>
    <row r="684" spans="1:9">
      <c r="A684" s="878"/>
      <c r="B684" s="878"/>
      <c r="C684" s="897" t="s">
        <v>1018</v>
      </c>
      <c r="D684" s="871"/>
      <c r="E684" s="871"/>
      <c r="F684" s="898" t="s">
        <v>1019</v>
      </c>
      <c r="G684" s="567"/>
      <c r="H684" s="895">
        <v>22986000</v>
      </c>
      <c r="I684" s="878"/>
    </row>
    <row r="685" spans="1:9">
      <c r="A685" s="878"/>
      <c r="B685" s="878"/>
      <c r="C685" s="897" t="s">
        <v>1018</v>
      </c>
      <c r="D685" s="871"/>
      <c r="E685" s="871"/>
      <c r="F685" s="898" t="s">
        <v>1020</v>
      </c>
      <c r="G685" s="567"/>
      <c r="H685" s="895">
        <v>6189000</v>
      </c>
      <c r="I685" s="878"/>
    </row>
    <row r="686" spans="1:9">
      <c r="A686" s="878"/>
      <c r="B686" s="878"/>
      <c r="C686" s="897" t="s">
        <v>1006</v>
      </c>
      <c r="D686" s="871"/>
      <c r="E686" s="871"/>
      <c r="F686" s="898" t="s">
        <v>1021</v>
      </c>
      <c r="G686" s="567"/>
      <c r="H686" s="895">
        <v>2426000</v>
      </c>
      <c r="I686" s="878"/>
    </row>
    <row r="687" spans="1:9">
      <c r="A687" s="878"/>
      <c r="B687" s="878"/>
      <c r="C687" s="897" t="s">
        <v>1018</v>
      </c>
      <c r="D687" s="871"/>
      <c r="E687" s="871"/>
      <c r="F687" s="898" t="s">
        <v>1022</v>
      </c>
      <c r="G687" s="567"/>
      <c r="H687" s="895">
        <v>16453000</v>
      </c>
      <c r="I687" s="878"/>
    </row>
    <row r="688" spans="1:9">
      <c r="A688" s="878"/>
      <c r="B688" s="878"/>
      <c r="C688" s="897" t="s">
        <v>1018</v>
      </c>
      <c r="D688" s="871"/>
      <c r="E688" s="871"/>
      <c r="F688" s="898" t="s">
        <v>1023</v>
      </c>
      <c r="G688" s="567"/>
      <c r="H688" s="895">
        <v>20439000</v>
      </c>
      <c r="I688" s="878"/>
    </row>
    <row r="689" spans="1:9">
      <c r="A689" s="878"/>
      <c r="B689" s="878"/>
      <c r="C689" s="897" t="s">
        <v>1018</v>
      </c>
      <c r="D689" s="871"/>
      <c r="E689" s="871"/>
      <c r="F689" s="898" t="s">
        <v>1024</v>
      </c>
      <c r="G689" s="567"/>
      <c r="H689" s="895">
        <v>8904000</v>
      </c>
      <c r="I689" s="878"/>
    </row>
    <row r="690" spans="1:9">
      <c r="A690" s="878"/>
      <c r="B690" s="878"/>
      <c r="C690" s="897" t="s">
        <v>1018</v>
      </c>
      <c r="D690" s="871"/>
      <c r="E690" s="871"/>
      <c r="F690" s="898" t="s">
        <v>1025</v>
      </c>
      <c r="G690" s="567"/>
      <c r="H690" s="895">
        <v>8850000</v>
      </c>
      <c r="I690" s="878"/>
    </row>
    <row r="691" spans="1:9">
      <c r="A691" s="878"/>
      <c r="B691" s="878"/>
      <c r="C691" s="897" t="s">
        <v>1026</v>
      </c>
      <c r="D691" s="871"/>
      <c r="E691" s="871"/>
      <c r="F691" s="898" t="s">
        <v>1027</v>
      </c>
      <c r="G691" s="567"/>
      <c r="H691" s="895">
        <v>4399000</v>
      </c>
      <c r="I691" s="878"/>
    </row>
    <row r="692" spans="1:9">
      <c r="A692" s="878"/>
      <c r="B692" s="878"/>
      <c r="C692" s="871"/>
      <c r="D692" s="871"/>
      <c r="E692" s="871"/>
      <c r="F692" s="871"/>
      <c r="G692" s="567"/>
      <c r="H692" s="544"/>
      <c r="I692" s="878"/>
    </row>
    <row r="693" spans="1:9">
      <c r="A693" s="1416" t="s">
        <v>583</v>
      </c>
      <c r="B693" s="1413" t="s">
        <v>584</v>
      </c>
      <c r="C693" s="1413"/>
      <c r="D693" s="1413"/>
      <c r="E693" s="1413"/>
      <c r="F693" s="598"/>
      <c r="G693" s="1413" t="s">
        <v>1839</v>
      </c>
      <c r="H693" s="1413"/>
      <c r="I693" s="912"/>
    </row>
    <row r="694" spans="1:9">
      <c r="A694" s="1417"/>
      <c r="B694" s="1414"/>
      <c r="C694" s="1414"/>
      <c r="D694" s="1414"/>
      <c r="E694" s="1414"/>
      <c r="F694" s="599"/>
      <c r="G694" s="1414"/>
      <c r="H694" s="1414"/>
      <c r="I694" s="911"/>
    </row>
    <row r="695" spans="1:9">
      <c r="C695" s="871"/>
      <c r="D695" s="871"/>
      <c r="E695" s="871"/>
      <c r="F695" s="871"/>
      <c r="G695" s="540"/>
      <c r="H695" s="546"/>
    </row>
    <row r="696" spans="1:9">
      <c r="A696" s="878"/>
      <c r="B696" s="878"/>
      <c r="C696" s="897" t="s">
        <v>1028</v>
      </c>
      <c r="D696" s="871"/>
      <c r="E696" s="871"/>
      <c r="F696" s="898" t="s">
        <v>1029</v>
      </c>
      <c r="G696" s="567"/>
      <c r="H696" s="895">
        <v>3629000</v>
      </c>
      <c r="I696" s="878"/>
    </row>
    <row r="697" spans="1:9">
      <c r="A697" s="878"/>
      <c r="B697" s="878"/>
      <c r="C697" s="897" t="s">
        <v>989</v>
      </c>
      <c r="D697" s="871"/>
      <c r="E697" s="871"/>
      <c r="F697" s="898" t="s">
        <v>1030</v>
      </c>
      <c r="G697" s="567"/>
      <c r="H697" s="895">
        <v>8448000</v>
      </c>
      <c r="I697" s="878"/>
    </row>
    <row r="698" spans="1:9">
      <c r="A698" s="878"/>
      <c r="B698" s="878"/>
      <c r="C698" s="897" t="s">
        <v>1031</v>
      </c>
      <c r="D698" s="871"/>
      <c r="E698" s="871"/>
      <c r="F698" s="896" t="s">
        <v>1032</v>
      </c>
      <c r="G698" s="567"/>
      <c r="H698" s="895">
        <v>7437000</v>
      </c>
      <c r="I698" s="878"/>
    </row>
    <row r="699" spans="1:9">
      <c r="A699" s="878"/>
      <c r="B699" s="878"/>
      <c r="C699" s="897" t="s">
        <v>1006</v>
      </c>
      <c r="D699" s="871"/>
      <c r="E699" s="871"/>
      <c r="F699" s="898" t="s">
        <v>1033</v>
      </c>
      <c r="G699" s="567"/>
      <c r="H699" s="895">
        <v>3837000</v>
      </c>
      <c r="I699" s="878"/>
    </row>
    <row r="700" spans="1:9">
      <c r="A700" s="878"/>
      <c r="B700" s="878"/>
      <c r="C700" s="897" t="s">
        <v>1034</v>
      </c>
      <c r="D700" s="871"/>
      <c r="E700" s="871"/>
      <c r="F700" s="898" t="s">
        <v>1035</v>
      </c>
      <c r="G700" s="567"/>
      <c r="H700" s="895">
        <v>5322000</v>
      </c>
      <c r="I700" s="878"/>
    </row>
    <row r="701" spans="1:9">
      <c r="A701" s="878"/>
      <c r="B701" s="878"/>
      <c r="C701" s="897" t="s">
        <v>1036</v>
      </c>
      <c r="D701" s="585"/>
      <c r="E701" s="585"/>
      <c r="F701" s="898" t="s">
        <v>1037</v>
      </c>
      <c r="G701" s="567"/>
      <c r="H701" s="895">
        <v>2376000</v>
      </c>
      <c r="I701" s="878"/>
    </row>
    <row r="702" spans="1:9">
      <c r="A702" s="878"/>
      <c r="B702" s="878"/>
      <c r="C702" s="897" t="s">
        <v>1036</v>
      </c>
      <c r="D702" s="871"/>
      <c r="E702" s="871"/>
      <c r="F702" s="898" t="s">
        <v>1038</v>
      </c>
      <c r="G702" s="567"/>
      <c r="H702" s="895">
        <v>1515000</v>
      </c>
      <c r="I702" s="878"/>
    </row>
    <row r="703" spans="1:9">
      <c r="A703" s="878"/>
      <c r="B703" s="878"/>
      <c r="C703" s="897" t="s">
        <v>1039</v>
      </c>
      <c r="D703" s="871"/>
      <c r="E703" s="871"/>
      <c r="F703" s="898" t="s">
        <v>1040</v>
      </c>
      <c r="G703" s="567"/>
      <c r="H703" s="895">
        <v>8148000</v>
      </c>
      <c r="I703" s="878"/>
    </row>
    <row r="704" spans="1:9">
      <c r="A704" s="878"/>
      <c r="B704" s="878"/>
      <c r="C704" s="897" t="s">
        <v>1041</v>
      </c>
      <c r="D704" s="871"/>
      <c r="E704" s="871"/>
      <c r="F704" s="898" t="s">
        <v>1042</v>
      </c>
      <c r="G704" s="567"/>
      <c r="H704" s="895">
        <v>3681000</v>
      </c>
      <c r="I704" s="878"/>
    </row>
    <row r="705" spans="1:9">
      <c r="A705" s="878"/>
      <c r="B705" s="567"/>
      <c r="C705" s="897" t="s">
        <v>991</v>
      </c>
      <c r="D705" s="871"/>
      <c r="E705" s="871"/>
      <c r="F705" s="898" t="s">
        <v>1043</v>
      </c>
      <c r="G705" s="567"/>
      <c r="H705" s="895">
        <v>4937000</v>
      </c>
      <c r="I705" s="567"/>
    </row>
    <row r="706" spans="1:9">
      <c r="A706" s="878"/>
      <c r="B706" s="567"/>
      <c r="C706" s="897" t="s">
        <v>1041</v>
      </c>
      <c r="D706" s="871"/>
      <c r="E706" s="871"/>
      <c r="F706" s="896" t="s">
        <v>1044</v>
      </c>
      <c r="G706" s="567"/>
      <c r="H706" s="895">
        <v>1569000</v>
      </c>
      <c r="I706" s="567"/>
    </row>
    <row r="707" spans="1:9">
      <c r="A707" s="878"/>
      <c r="B707" s="567"/>
      <c r="C707" s="897" t="s">
        <v>1045</v>
      </c>
      <c r="D707" s="871"/>
      <c r="E707" s="871"/>
      <c r="F707" s="898" t="s">
        <v>1046</v>
      </c>
      <c r="G707" s="567"/>
      <c r="H707" s="895">
        <v>6816000</v>
      </c>
      <c r="I707" s="567"/>
    </row>
    <row r="708" spans="1:9">
      <c r="A708" s="878"/>
      <c r="B708" s="567"/>
      <c r="C708" s="897" t="s">
        <v>1047</v>
      </c>
      <c r="D708" s="871"/>
      <c r="E708" s="871"/>
      <c r="F708" s="898" t="s">
        <v>1048</v>
      </c>
      <c r="G708" s="567"/>
      <c r="H708" s="895">
        <v>4758000</v>
      </c>
      <c r="I708" s="567"/>
    </row>
    <row r="709" spans="1:9">
      <c r="A709" s="878"/>
      <c r="B709" s="567"/>
      <c r="C709" s="897" t="s">
        <v>1049</v>
      </c>
      <c r="D709" s="871"/>
      <c r="E709" s="871"/>
      <c r="F709" s="898" t="s">
        <v>1050</v>
      </c>
      <c r="G709" s="567"/>
      <c r="H709" s="895">
        <v>24717000</v>
      </c>
      <c r="I709" s="567"/>
    </row>
    <row r="710" spans="1:9">
      <c r="A710" s="878"/>
      <c r="B710" s="567"/>
      <c r="C710" s="897" t="s">
        <v>1051</v>
      </c>
      <c r="D710" s="871"/>
      <c r="E710" s="871"/>
      <c r="F710" s="898" t="s">
        <v>1052</v>
      </c>
      <c r="G710" s="563"/>
      <c r="H710" s="895">
        <v>8364000</v>
      </c>
      <c r="I710" s="567"/>
    </row>
    <row r="711" spans="1:9">
      <c r="A711" s="878"/>
      <c r="B711" s="567"/>
      <c r="C711" s="897" t="s">
        <v>1051</v>
      </c>
      <c r="D711" s="871"/>
      <c r="E711" s="871"/>
      <c r="F711" s="898" t="s">
        <v>850</v>
      </c>
      <c r="G711" s="563"/>
      <c r="H711" s="895">
        <v>6522000</v>
      </c>
      <c r="I711" s="567"/>
    </row>
    <row r="712" spans="1:9">
      <c r="A712" s="878"/>
      <c r="B712" s="567"/>
      <c r="C712" s="897" t="s">
        <v>1053</v>
      </c>
      <c r="D712" s="567"/>
      <c r="E712" s="567"/>
      <c r="F712" s="898" t="s">
        <v>1054</v>
      </c>
      <c r="G712" s="567"/>
      <c r="H712" s="895">
        <v>1909000</v>
      </c>
      <c r="I712" s="567"/>
    </row>
    <row r="713" spans="1:9">
      <c r="A713" s="878"/>
      <c r="B713" s="612"/>
      <c r="C713" s="897" t="s">
        <v>991</v>
      </c>
      <c r="D713" s="619"/>
      <c r="E713" s="619"/>
      <c r="F713" s="898" t="s">
        <v>1055</v>
      </c>
      <c r="G713" s="612"/>
      <c r="H713" s="895">
        <v>334000</v>
      </c>
      <c r="I713" s="910"/>
    </row>
    <row r="714" spans="1:9">
      <c r="A714" s="878"/>
      <c r="B714" s="612"/>
      <c r="C714" s="897" t="s">
        <v>1056</v>
      </c>
      <c r="D714" s="619"/>
      <c r="E714" s="619"/>
      <c r="F714" s="898" t="s">
        <v>1057</v>
      </c>
      <c r="G714" s="612"/>
      <c r="H714" s="895">
        <v>2718000</v>
      </c>
      <c r="I714" s="910"/>
    </row>
    <row r="715" spans="1:9">
      <c r="A715" s="878"/>
      <c r="B715" s="612"/>
      <c r="C715" s="897" t="s">
        <v>1056</v>
      </c>
      <c r="D715" s="619"/>
      <c r="E715" s="619"/>
      <c r="F715" s="896" t="s">
        <v>920</v>
      </c>
      <c r="G715" s="612"/>
      <c r="H715" s="895">
        <v>1473000</v>
      </c>
      <c r="I715" s="910"/>
    </row>
    <row r="716" spans="1:9">
      <c r="A716" s="878"/>
      <c r="B716" s="612"/>
      <c r="C716" s="897" t="s">
        <v>1058</v>
      </c>
      <c r="D716" s="619"/>
      <c r="E716" s="619"/>
      <c r="F716" s="896" t="s">
        <v>1059</v>
      </c>
      <c r="G716" s="612"/>
      <c r="H716" s="895">
        <v>35926500</v>
      </c>
      <c r="I716" s="910"/>
    </row>
    <row r="717" spans="1:9">
      <c r="A717" s="878"/>
      <c r="B717" s="612"/>
      <c r="C717" s="897" t="s">
        <v>1060</v>
      </c>
      <c r="D717" s="612"/>
      <c r="E717" s="612"/>
      <c r="F717" s="898" t="s">
        <v>1061</v>
      </c>
      <c r="G717" s="628"/>
      <c r="H717" s="895">
        <v>4008000</v>
      </c>
      <c r="I717" s="612"/>
    </row>
    <row r="718" spans="1:9">
      <c r="A718" s="878"/>
      <c r="B718" s="567"/>
      <c r="C718" s="897" t="s">
        <v>1062</v>
      </c>
      <c r="D718" s="567"/>
      <c r="E718" s="567"/>
      <c r="F718" s="898" t="s">
        <v>1063</v>
      </c>
      <c r="G718" s="567"/>
      <c r="H718" s="895">
        <v>806000</v>
      </c>
      <c r="I718" s="567"/>
    </row>
    <row r="719" spans="1:9">
      <c r="A719" s="878"/>
      <c r="B719" s="567"/>
      <c r="C719" s="897" t="s">
        <v>991</v>
      </c>
      <c r="D719" s="567"/>
      <c r="E719" s="567"/>
      <c r="F719" s="898" t="s">
        <v>1064</v>
      </c>
      <c r="G719" s="567"/>
      <c r="H719" s="895">
        <v>51000</v>
      </c>
      <c r="I719" s="567"/>
    </row>
    <row r="720" spans="1:9">
      <c r="A720" s="878"/>
      <c r="B720" s="567"/>
      <c r="C720" s="897" t="s">
        <v>1065</v>
      </c>
      <c r="D720" s="567"/>
      <c r="E720" s="567"/>
      <c r="F720" s="898" t="s">
        <v>1066</v>
      </c>
      <c r="G720" s="567"/>
      <c r="H720" s="895">
        <v>2348000</v>
      </c>
      <c r="I720" s="567"/>
    </row>
    <row r="721" spans="1:9">
      <c r="A721" s="567"/>
      <c r="B721" s="567"/>
      <c r="C721" s="897" t="s">
        <v>1065</v>
      </c>
      <c r="D721" s="567"/>
      <c r="E721" s="567"/>
      <c r="F721" s="898" t="s">
        <v>1067</v>
      </c>
      <c r="G721" s="567"/>
      <c r="H721" s="895">
        <v>5298000</v>
      </c>
      <c r="I721" s="567"/>
    </row>
    <row r="722" spans="1:9">
      <c r="A722" s="567"/>
      <c r="B722" s="567"/>
      <c r="C722" s="897" t="s">
        <v>1068</v>
      </c>
      <c r="D722" s="585"/>
      <c r="E722" s="585"/>
      <c r="F722" s="898" t="s">
        <v>1069</v>
      </c>
      <c r="G722" s="567"/>
      <c r="H722" s="895">
        <v>1389000</v>
      </c>
      <c r="I722" s="567"/>
    </row>
    <row r="723" spans="1:9">
      <c r="A723" s="567"/>
      <c r="B723" s="567"/>
      <c r="C723" s="897" t="s">
        <v>1070</v>
      </c>
      <c r="D723" s="563"/>
      <c r="E723" s="563"/>
      <c r="F723" s="898" t="s">
        <v>1071</v>
      </c>
      <c r="G723" s="563"/>
      <c r="H723" s="895">
        <v>1253000</v>
      </c>
      <c r="I723" s="567"/>
    </row>
    <row r="724" spans="1:9">
      <c r="A724" s="567"/>
      <c r="B724" s="618"/>
      <c r="C724" s="897" t="s">
        <v>1072</v>
      </c>
      <c r="D724" s="618"/>
      <c r="E724" s="618"/>
      <c r="F724" s="898" t="s">
        <v>1073</v>
      </c>
      <c r="G724" s="618"/>
      <c r="H724" s="895">
        <v>1278000</v>
      </c>
      <c r="I724" s="567"/>
    </row>
    <row r="725" spans="1:9">
      <c r="A725" s="567"/>
      <c r="B725" s="567"/>
      <c r="C725" s="897" t="s">
        <v>1074</v>
      </c>
      <c r="D725" s="585"/>
      <c r="E725" s="585"/>
      <c r="F725" s="898" t="s">
        <v>1075</v>
      </c>
      <c r="G725" s="567"/>
      <c r="H725" s="895">
        <v>1363000</v>
      </c>
      <c r="I725" s="567"/>
    </row>
    <row r="726" spans="1:9">
      <c r="A726" s="567"/>
      <c r="B726" s="567"/>
      <c r="C726" s="897" t="s">
        <v>991</v>
      </c>
      <c r="D726" s="585"/>
      <c r="E726" s="585"/>
      <c r="F726" s="898" t="s">
        <v>1076</v>
      </c>
      <c r="G726" s="567"/>
      <c r="H726" s="895">
        <v>548000</v>
      </c>
      <c r="I726" s="567"/>
    </row>
    <row r="727" spans="1:9">
      <c r="A727" s="567"/>
      <c r="B727" s="567"/>
      <c r="C727" s="897" t="s">
        <v>1077</v>
      </c>
      <c r="D727" s="585"/>
      <c r="E727" s="585"/>
      <c r="F727" s="898" t="s">
        <v>1078</v>
      </c>
      <c r="G727" s="567"/>
      <c r="H727" s="895">
        <v>3103000</v>
      </c>
      <c r="I727" s="567"/>
    </row>
    <row r="728" spans="1:9">
      <c r="A728" s="567"/>
      <c r="B728" s="567"/>
      <c r="C728" s="897" t="s">
        <v>1079</v>
      </c>
      <c r="D728" s="585"/>
      <c r="E728" s="585"/>
      <c r="F728" s="896" t="s">
        <v>1080</v>
      </c>
      <c r="G728" s="567"/>
      <c r="H728" s="895">
        <v>1800000</v>
      </c>
      <c r="I728" s="567"/>
    </row>
    <row r="729" spans="1:9">
      <c r="A729" s="567"/>
      <c r="B729" s="567"/>
      <c r="C729" s="897" t="s">
        <v>1081</v>
      </c>
      <c r="D729" s="871"/>
      <c r="E729" s="871"/>
      <c r="F729" s="898">
        <v>1200</v>
      </c>
      <c r="G729" s="567"/>
      <c r="H729" s="895">
        <v>11894000</v>
      </c>
      <c r="I729" s="567"/>
    </row>
    <row r="730" spans="1:9">
      <c r="A730" s="567"/>
      <c r="B730" s="567"/>
      <c r="C730" s="897" t="s">
        <v>1082</v>
      </c>
      <c r="D730" s="871"/>
      <c r="E730" s="871"/>
      <c r="F730" s="898">
        <v>1250</v>
      </c>
      <c r="G730" s="567"/>
      <c r="H730" s="895">
        <v>3889000</v>
      </c>
      <c r="I730" s="567"/>
    </row>
    <row r="731" spans="1:9">
      <c r="A731" s="567"/>
      <c r="B731" s="567"/>
      <c r="C731" s="897" t="s">
        <v>1083</v>
      </c>
      <c r="D731" s="871"/>
      <c r="E731" s="871"/>
      <c r="F731" s="898" t="s">
        <v>1084</v>
      </c>
      <c r="G731" s="567"/>
      <c r="H731" s="895">
        <v>5079000</v>
      </c>
      <c r="I731" s="567"/>
    </row>
    <row r="732" spans="1:9">
      <c r="A732" s="567"/>
      <c r="B732" s="567"/>
      <c r="C732" s="897" t="s">
        <v>1085</v>
      </c>
      <c r="D732" s="871"/>
      <c r="E732" s="871"/>
      <c r="F732" s="898" t="s">
        <v>1086</v>
      </c>
      <c r="G732" s="567"/>
      <c r="H732" s="895">
        <v>1450000</v>
      </c>
      <c r="I732" s="567"/>
    </row>
    <row r="733" spans="1:9">
      <c r="A733" s="567"/>
      <c r="B733" s="567"/>
      <c r="C733" s="897" t="s">
        <v>1087</v>
      </c>
      <c r="D733" s="871"/>
      <c r="E733" s="871"/>
      <c r="F733" s="898" t="s">
        <v>1088</v>
      </c>
      <c r="G733" s="567"/>
      <c r="H733" s="895">
        <v>5481000</v>
      </c>
      <c r="I733" s="567"/>
    </row>
    <row r="734" spans="1:9">
      <c r="A734" s="567"/>
      <c r="B734" s="567"/>
      <c r="C734" s="897" t="s">
        <v>991</v>
      </c>
      <c r="D734" s="585"/>
      <c r="E734" s="585"/>
      <c r="F734" s="898" t="s">
        <v>1089</v>
      </c>
      <c r="G734" s="567"/>
      <c r="H734" s="895">
        <v>3839000</v>
      </c>
      <c r="I734" s="567"/>
    </row>
    <row r="735" spans="1:9">
      <c r="A735" s="567"/>
      <c r="B735" s="567"/>
      <c r="C735" s="897" t="s">
        <v>1090</v>
      </c>
      <c r="D735" s="585"/>
      <c r="E735" s="585"/>
      <c r="F735" s="898" t="s">
        <v>1091</v>
      </c>
      <c r="G735" s="567"/>
      <c r="H735" s="895">
        <v>2044000</v>
      </c>
      <c r="I735" s="567"/>
    </row>
    <row r="736" spans="1:9">
      <c r="A736" s="567"/>
      <c r="B736" s="567"/>
      <c r="C736" s="897" t="s">
        <v>995</v>
      </c>
      <c r="D736" s="585"/>
      <c r="E736" s="585"/>
      <c r="F736" s="896" t="s">
        <v>1092</v>
      </c>
      <c r="G736" s="567"/>
      <c r="H736" s="895">
        <v>1872000</v>
      </c>
      <c r="I736" s="567"/>
    </row>
    <row r="737" spans="1:9">
      <c r="A737" s="567"/>
      <c r="B737" s="567"/>
      <c r="C737" s="897" t="s">
        <v>1093</v>
      </c>
      <c r="D737" s="632"/>
      <c r="E737" s="632"/>
      <c r="F737" s="898" t="s">
        <v>1094</v>
      </c>
      <c r="G737" s="567"/>
      <c r="H737" s="895">
        <v>2993000</v>
      </c>
      <c r="I737" s="567"/>
    </row>
    <row r="738" spans="1:9">
      <c r="A738" s="567"/>
      <c r="B738" s="567"/>
      <c r="C738" s="897" t="s">
        <v>1095</v>
      </c>
      <c r="D738" s="632"/>
      <c r="E738" s="632"/>
      <c r="F738" s="898" t="s">
        <v>1096</v>
      </c>
      <c r="G738" s="567"/>
      <c r="H738" s="895">
        <v>1782000</v>
      </c>
      <c r="I738" s="567"/>
    </row>
    <row r="739" spans="1:9">
      <c r="A739" s="567"/>
      <c r="B739" s="567"/>
      <c r="C739" s="897" t="s">
        <v>1097</v>
      </c>
      <c r="D739" s="567"/>
      <c r="E739" s="567"/>
      <c r="F739" s="898" t="s">
        <v>1098</v>
      </c>
      <c r="G739" s="621"/>
      <c r="H739" s="895">
        <v>6272000</v>
      </c>
      <c r="I739" s="567"/>
    </row>
    <row r="740" spans="1:9">
      <c r="A740" s="567"/>
      <c r="B740" s="567"/>
      <c r="C740" s="897" t="s">
        <v>1099</v>
      </c>
      <c r="D740" s="567"/>
      <c r="E740" s="567"/>
      <c r="F740" s="898">
        <v>1439</v>
      </c>
      <c r="G740" s="567"/>
      <c r="H740" s="895">
        <v>444000</v>
      </c>
      <c r="I740" s="567"/>
    </row>
    <row r="741" spans="1:9">
      <c r="A741" s="567"/>
      <c r="B741" s="567"/>
      <c r="C741" s="897" t="s">
        <v>1100</v>
      </c>
      <c r="D741" s="567"/>
      <c r="E741" s="567"/>
      <c r="F741" s="898" t="s">
        <v>1101</v>
      </c>
      <c r="G741" s="567"/>
      <c r="H741" s="895">
        <v>14619000</v>
      </c>
      <c r="I741" s="567"/>
    </row>
    <row r="742" spans="1:9">
      <c r="A742" s="540"/>
      <c r="B742" s="540"/>
      <c r="C742" s="540"/>
      <c r="D742" s="540"/>
      <c r="E742" s="540"/>
      <c r="F742" s="596"/>
      <c r="G742" s="540"/>
      <c r="H742" s="552"/>
      <c r="I742" s="540"/>
    </row>
    <row r="743" spans="1:9">
      <c r="A743" s="1411" t="s">
        <v>583</v>
      </c>
      <c r="B743" s="1411" t="s">
        <v>584</v>
      </c>
      <c r="C743" s="1411"/>
      <c r="D743" s="1411"/>
      <c r="E743" s="1411"/>
      <c r="F743" s="569"/>
      <c r="G743" s="1411" t="s">
        <v>1837</v>
      </c>
      <c r="H743" s="1411"/>
      <c r="I743" s="909"/>
    </row>
    <row r="744" spans="1:9">
      <c r="A744" s="1412"/>
      <c r="B744" s="1412"/>
      <c r="C744" s="1412"/>
      <c r="D744" s="1412"/>
      <c r="E744" s="1412"/>
      <c r="F744" s="570"/>
      <c r="G744" s="1412"/>
      <c r="H744" s="1412"/>
      <c r="I744" s="908"/>
    </row>
    <row r="745" spans="1:9">
      <c r="A745" s="540"/>
      <c r="B745" s="618"/>
      <c r="C745" s="618"/>
      <c r="D745" s="618"/>
      <c r="E745" s="618"/>
      <c r="F745" s="618"/>
      <c r="G745" s="540"/>
      <c r="H745" s="540"/>
      <c r="I745" s="540"/>
    </row>
    <row r="746" spans="1:9">
      <c r="A746" s="540"/>
      <c r="B746" s="540"/>
      <c r="C746" s="897" t="s">
        <v>1102</v>
      </c>
      <c r="D746" s="876"/>
      <c r="E746" s="876"/>
      <c r="F746" s="898">
        <v>1452</v>
      </c>
      <c r="G746" s="876"/>
      <c r="H746" s="895">
        <v>1929000</v>
      </c>
      <c r="I746" s="540"/>
    </row>
    <row r="747" spans="1:9">
      <c r="A747" s="540"/>
      <c r="B747" s="540"/>
      <c r="C747" s="897" t="s">
        <v>1103</v>
      </c>
      <c r="D747" s="871"/>
      <c r="E747" s="871"/>
      <c r="F747" s="898">
        <v>1455</v>
      </c>
      <c r="G747" s="871"/>
      <c r="H747" s="895">
        <v>3331000</v>
      </c>
      <c r="I747" s="540"/>
    </row>
    <row r="748" spans="1:9">
      <c r="A748" s="540"/>
      <c r="B748" s="540"/>
      <c r="C748" s="897" t="s">
        <v>1104</v>
      </c>
      <c r="D748" s="871"/>
      <c r="E748" s="871"/>
      <c r="F748" s="898">
        <v>1477</v>
      </c>
      <c r="G748" s="871"/>
      <c r="H748" s="895">
        <v>2176000</v>
      </c>
      <c r="I748" s="540"/>
    </row>
    <row r="749" spans="1:9">
      <c r="A749" s="540"/>
      <c r="B749" s="540"/>
      <c r="C749" s="897" t="s">
        <v>991</v>
      </c>
      <c r="D749" s="871"/>
      <c r="E749" s="871"/>
      <c r="F749" s="898" t="s">
        <v>1105</v>
      </c>
      <c r="G749" s="871"/>
      <c r="H749" s="895">
        <v>12752000</v>
      </c>
      <c r="I749" s="540"/>
    </row>
    <row r="750" spans="1:9">
      <c r="A750" s="540"/>
      <c r="B750" s="540"/>
      <c r="C750" s="897" t="s">
        <v>1106</v>
      </c>
      <c r="D750" s="871"/>
      <c r="E750" s="871"/>
      <c r="F750" s="898" t="s">
        <v>1107</v>
      </c>
      <c r="G750" s="871"/>
      <c r="H750" s="895">
        <v>2298000</v>
      </c>
      <c r="I750" s="540"/>
    </row>
    <row r="751" spans="1:9">
      <c r="A751" s="540"/>
      <c r="B751" s="540"/>
      <c r="C751" s="897" t="s">
        <v>1108</v>
      </c>
      <c r="D751" s="575"/>
      <c r="E751" s="575"/>
      <c r="F751" s="898" t="s">
        <v>1109</v>
      </c>
      <c r="G751" s="575"/>
      <c r="H751" s="895">
        <v>2217000</v>
      </c>
      <c r="I751" s="540"/>
    </row>
    <row r="752" spans="1:9">
      <c r="A752" s="540"/>
      <c r="B752" s="540"/>
      <c r="C752" s="897" t="s">
        <v>1065</v>
      </c>
      <c r="D752" s="540"/>
      <c r="E752" s="540"/>
      <c r="F752" s="896" t="s">
        <v>1110</v>
      </c>
      <c r="G752" s="540"/>
      <c r="H752" s="895">
        <v>810000</v>
      </c>
      <c r="I752" s="540"/>
    </row>
    <row r="753" spans="1:9">
      <c r="C753" s="897" t="s">
        <v>1111</v>
      </c>
      <c r="F753" s="896" t="s">
        <v>1112</v>
      </c>
      <c r="H753" s="895">
        <v>7756160</v>
      </c>
    </row>
    <row r="754" spans="1:9" ht="16.5">
      <c r="A754" s="563"/>
      <c r="B754" s="577"/>
      <c r="C754" s="897" t="s">
        <v>1113</v>
      </c>
      <c r="D754" s="577"/>
      <c r="E754" s="577"/>
      <c r="F754" s="898" t="s">
        <v>1114</v>
      </c>
      <c r="G754" s="577"/>
      <c r="H754" s="895">
        <v>955000</v>
      </c>
      <c r="I754" s="563"/>
    </row>
    <row r="755" spans="1:9">
      <c r="C755" s="897" t="s">
        <v>1115</v>
      </c>
      <c r="F755" s="898" t="s">
        <v>876</v>
      </c>
      <c r="H755" s="895">
        <v>1820000</v>
      </c>
    </row>
    <row r="756" spans="1:9" ht="15.75">
      <c r="A756" s="540"/>
      <c r="B756" s="870"/>
      <c r="C756" s="897" t="s">
        <v>991</v>
      </c>
      <c r="D756" s="870"/>
      <c r="E756" s="870"/>
      <c r="F756" s="898" t="s">
        <v>1116</v>
      </c>
      <c r="G756" s="870"/>
      <c r="H756" s="895">
        <v>4299000</v>
      </c>
      <c r="I756" s="540"/>
    </row>
    <row r="757" spans="1:9">
      <c r="B757" s="618"/>
      <c r="C757" s="897" t="s">
        <v>1117</v>
      </c>
      <c r="D757" s="618"/>
      <c r="E757" s="618"/>
      <c r="F757" s="898" t="s">
        <v>1118</v>
      </c>
      <c r="G757" s="540"/>
      <c r="H757" s="895">
        <v>1471000</v>
      </c>
    </row>
    <row r="758" spans="1:9">
      <c r="B758" s="540"/>
      <c r="C758" s="897" t="s">
        <v>1117</v>
      </c>
      <c r="D758" s="871"/>
      <c r="E758" s="871"/>
      <c r="F758" s="898" t="s">
        <v>1119</v>
      </c>
      <c r="G758" s="540"/>
      <c r="H758" s="895">
        <v>841000</v>
      </c>
    </row>
    <row r="759" spans="1:9">
      <c r="B759" s="540"/>
      <c r="C759" s="897" t="s">
        <v>1117</v>
      </c>
      <c r="D759" s="871"/>
      <c r="E759" s="871"/>
      <c r="F759" s="898" t="s">
        <v>1120</v>
      </c>
      <c r="G759" s="540"/>
      <c r="H759" s="895">
        <v>809000</v>
      </c>
    </row>
    <row r="760" spans="1:9">
      <c r="B760" s="540"/>
      <c r="C760" s="897" t="s">
        <v>1117</v>
      </c>
      <c r="D760" s="871"/>
      <c r="E760" s="871"/>
      <c r="F760" s="898" t="s">
        <v>1121</v>
      </c>
      <c r="G760" s="540"/>
      <c r="H760" s="895">
        <v>701000</v>
      </c>
    </row>
    <row r="761" spans="1:9">
      <c r="B761" s="540"/>
      <c r="C761" s="897" t="s">
        <v>1053</v>
      </c>
      <c r="D761" s="871"/>
      <c r="E761" s="871"/>
      <c r="F761" s="898" t="s">
        <v>1122</v>
      </c>
      <c r="G761" s="540"/>
      <c r="H761" s="895">
        <v>2233000</v>
      </c>
    </row>
    <row r="762" spans="1:9">
      <c r="B762" s="540"/>
      <c r="C762" s="897" t="s">
        <v>1053</v>
      </c>
      <c r="D762" s="871"/>
      <c r="E762" s="871"/>
      <c r="F762" s="898" t="s">
        <v>1123</v>
      </c>
      <c r="G762" s="540"/>
      <c r="H762" s="895">
        <v>3544000</v>
      </c>
    </row>
    <row r="763" spans="1:9">
      <c r="B763" s="540"/>
      <c r="C763" s="897" t="s">
        <v>991</v>
      </c>
      <c r="D763" s="871"/>
      <c r="E763" s="871"/>
      <c r="F763" s="898" t="s">
        <v>1124</v>
      </c>
      <c r="G763" s="540"/>
      <c r="H763" s="895">
        <v>717000</v>
      </c>
    </row>
    <row r="764" spans="1:9">
      <c r="B764" s="540"/>
      <c r="C764" s="897" t="s">
        <v>991</v>
      </c>
      <c r="D764" s="871"/>
      <c r="E764" s="871"/>
      <c r="F764" s="898" t="s">
        <v>1125</v>
      </c>
      <c r="G764" s="540"/>
      <c r="H764" s="895">
        <v>2901000</v>
      </c>
    </row>
    <row r="765" spans="1:9">
      <c r="B765" s="540"/>
      <c r="C765" s="897" t="s">
        <v>1126</v>
      </c>
      <c r="D765" s="871"/>
      <c r="E765" s="871"/>
      <c r="F765" s="896" t="s">
        <v>1127</v>
      </c>
      <c r="G765" s="540"/>
      <c r="H765" s="895">
        <v>3720000</v>
      </c>
    </row>
    <row r="766" spans="1:9">
      <c r="B766" s="540"/>
      <c r="C766" s="897" t="s">
        <v>1128</v>
      </c>
      <c r="D766" s="871"/>
      <c r="E766" s="871"/>
      <c r="F766" s="898" t="s">
        <v>1129</v>
      </c>
      <c r="G766" s="540"/>
      <c r="H766" s="895">
        <v>6586000</v>
      </c>
    </row>
    <row r="767" spans="1:9">
      <c r="B767" s="540"/>
      <c r="C767" s="897" t="s">
        <v>1130</v>
      </c>
      <c r="D767" s="871"/>
      <c r="E767" s="871"/>
      <c r="F767" s="898" t="s">
        <v>1131</v>
      </c>
      <c r="G767" s="540"/>
      <c r="H767" s="895">
        <v>34613000</v>
      </c>
    </row>
    <row r="768" spans="1:9">
      <c r="B768" s="540"/>
      <c r="C768" s="897" t="s">
        <v>1132</v>
      </c>
      <c r="D768" s="871"/>
      <c r="E768" s="871"/>
      <c r="F768" s="898" t="s">
        <v>1133</v>
      </c>
      <c r="G768" s="540"/>
      <c r="H768" s="895">
        <v>17336000</v>
      </c>
    </row>
    <row r="769" spans="1:9">
      <c r="B769" s="540"/>
      <c r="C769" s="897" t="s">
        <v>1134</v>
      </c>
      <c r="D769" s="871"/>
      <c r="E769" s="871"/>
      <c r="F769" s="898" t="s">
        <v>1135</v>
      </c>
      <c r="G769" s="540"/>
      <c r="H769" s="895">
        <v>8640500</v>
      </c>
    </row>
    <row r="770" spans="1:9">
      <c r="B770" s="540"/>
      <c r="C770" s="897" t="s">
        <v>991</v>
      </c>
      <c r="D770" s="871"/>
      <c r="E770" s="871"/>
      <c r="F770" s="898" t="s">
        <v>1136</v>
      </c>
      <c r="G770" s="540"/>
      <c r="H770" s="895">
        <v>764000</v>
      </c>
    </row>
    <row r="771" spans="1:9">
      <c r="B771" s="540"/>
      <c r="C771" s="897" t="s">
        <v>1137</v>
      </c>
      <c r="D771" s="871"/>
      <c r="E771" s="871"/>
      <c r="F771" s="898" t="s">
        <v>1138</v>
      </c>
      <c r="G771" s="540"/>
      <c r="H771" s="895">
        <v>40000</v>
      </c>
    </row>
    <row r="772" spans="1:9">
      <c r="B772" s="540"/>
      <c r="C772" s="897" t="s">
        <v>1139</v>
      </c>
      <c r="D772" s="871"/>
      <c r="E772" s="871"/>
      <c r="F772" s="898" t="s">
        <v>1140</v>
      </c>
      <c r="G772" s="540"/>
      <c r="H772" s="895">
        <v>3064000</v>
      </c>
    </row>
    <row r="773" spans="1:9">
      <c r="A773" s="540"/>
      <c r="B773" s="540"/>
      <c r="C773" s="897" t="s">
        <v>1141</v>
      </c>
      <c r="D773" s="871"/>
      <c r="E773" s="871"/>
      <c r="F773" s="896" t="s">
        <v>1142</v>
      </c>
      <c r="G773" s="540"/>
      <c r="H773" s="895">
        <v>590080</v>
      </c>
      <c r="I773" s="540"/>
    </row>
    <row r="774" spans="1:9">
      <c r="A774" s="540"/>
      <c r="B774" s="540"/>
      <c r="C774" s="897" t="s">
        <v>1143</v>
      </c>
      <c r="D774" s="871"/>
      <c r="E774" s="871"/>
      <c r="F774" s="898" t="s">
        <v>1144</v>
      </c>
      <c r="G774" s="540"/>
      <c r="H774" s="895">
        <v>5548000</v>
      </c>
      <c r="I774" s="540"/>
    </row>
    <row r="775" spans="1:9">
      <c r="A775" s="540"/>
      <c r="B775" s="540"/>
      <c r="C775" s="897" t="s">
        <v>1143</v>
      </c>
      <c r="D775" s="871"/>
      <c r="E775" s="871"/>
      <c r="F775" s="898" t="s">
        <v>1145</v>
      </c>
      <c r="G775" s="540"/>
      <c r="H775" s="895">
        <v>4716000</v>
      </c>
      <c r="I775" s="540"/>
    </row>
    <row r="776" spans="1:9">
      <c r="A776" s="540"/>
      <c r="B776" s="540"/>
      <c r="C776" s="897" t="s">
        <v>1143</v>
      </c>
      <c r="D776" s="871"/>
      <c r="E776" s="871"/>
      <c r="F776" s="898" t="s">
        <v>1146</v>
      </c>
      <c r="G776" s="540"/>
      <c r="H776" s="895">
        <v>9957000</v>
      </c>
      <c r="I776" s="540"/>
    </row>
    <row r="777" spans="1:9">
      <c r="A777" s="540"/>
      <c r="B777" s="540"/>
      <c r="C777" s="897" t="s">
        <v>991</v>
      </c>
      <c r="D777" s="871"/>
      <c r="E777" s="871"/>
      <c r="F777" s="898" t="s">
        <v>1147</v>
      </c>
      <c r="G777" s="540"/>
      <c r="H777" s="895">
        <v>13624000</v>
      </c>
      <c r="I777" s="540"/>
    </row>
    <row r="778" spans="1:9">
      <c r="A778" s="540"/>
      <c r="B778" s="540"/>
      <c r="C778" s="897" t="s">
        <v>991</v>
      </c>
      <c r="D778" s="871"/>
      <c r="E778" s="871"/>
      <c r="F778" s="898" t="s">
        <v>1148</v>
      </c>
      <c r="G778" s="540"/>
      <c r="H778" s="895">
        <v>1322000</v>
      </c>
      <c r="I778" s="907"/>
    </row>
    <row r="779" spans="1:9">
      <c r="A779" s="540"/>
      <c r="B779" s="540"/>
      <c r="C779" s="897" t="s">
        <v>1143</v>
      </c>
      <c r="D779" s="871"/>
      <c r="E779" s="871"/>
      <c r="F779" s="898" t="s">
        <v>1149</v>
      </c>
      <c r="G779" s="540"/>
      <c r="H779" s="895">
        <v>5478000</v>
      </c>
      <c r="I779" s="907"/>
    </row>
    <row r="780" spans="1:9">
      <c r="A780" s="540"/>
      <c r="B780" s="540"/>
      <c r="C780" s="897" t="s">
        <v>991</v>
      </c>
      <c r="D780" s="871"/>
      <c r="E780" s="871"/>
      <c r="F780" s="898" t="s">
        <v>1150</v>
      </c>
      <c r="G780" s="540"/>
      <c r="H780" s="895">
        <v>1044000</v>
      </c>
      <c r="I780" s="907"/>
    </row>
    <row r="781" spans="1:9">
      <c r="A781" s="540"/>
      <c r="B781" s="540"/>
      <c r="C781" s="897" t="s">
        <v>991</v>
      </c>
      <c r="D781" s="871"/>
      <c r="E781" s="871"/>
      <c r="F781" s="898" t="s">
        <v>1151</v>
      </c>
      <c r="G781" s="540"/>
      <c r="H781" s="895">
        <v>528000</v>
      </c>
      <c r="I781" s="907"/>
    </row>
    <row r="782" spans="1:9">
      <c r="A782" s="540"/>
      <c r="B782" s="540"/>
      <c r="C782" s="897" t="s">
        <v>991</v>
      </c>
      <c r="D782" s="871"/>
      <c r="E782" s="871"/>
      <c r="F782" s="896" t="s">
        <v>1152</v>
      </c>
      <c r="G782" s="540"/>
      <c r="H782" s="895">
        <v>1225000</v>
      </c>
      <c r="I782" s="907"/>
    </row>
    <row r="783" spans="1:9">
      <c r="A783" s="540"/>
      <c r="B783" s="540"/>
      <c r="C783" s="897" t="s">
        <v>1117</v>
      </c>
      <c r="D783" s="871"/>
      <c r="E783" s="871"/>
      <c r="F783" s="896" t="s">
        <v>1153</v>
      </c>
      <c r="G783" s="540"/>
      <c r="H783" s="895">
        <v>1316000</v>
      </c>
      <c r="I783" s="907"/>
    </row>
    <row r="784" spans="1:9">
      <c r="A784" s="540"/>
      <c r="B784" s="540"/>
      <c r="C784" s="897" t="s">
        <v>1117</v>
      </c>
      <c r="D784" s="871"/>
      <c r="E784" s="871"/>
      <c r="F784" s="898" t="s">
        <v>1154</v>
      </c>
      <c r="G784" s="540"/>
      <c r="H784" s="895">
        <v>780000</v>
      </c>
      <c r="I784" s="907"/>
    </row>
    <row r="785" spans="1:9">
      <c r="C785" s="897" t="s">
        <v>1117</v>
      </c>
      <c r="D785" s="871"/>
      <c r="E785" s="871"/>
      <c r="F785" s="898" t="s">
        <v>1155</v>
      </c>
      <c r="G785" s="540"/>
      <c r="H785" s="895">
        <v>1138000</v>
      </c>
      <c r="I785" s="907"/>
    </row>
    <row r="786" spans="1:9">
      <c r="C786" s="897" t="s">
        <v>991</v>
      </c>
      <c r="D786" s="871"/>
      <c r="E786" s="871"/>
      <c r="F786" s="898" t="s">
        <v>1156</v>
      </c>
      <c r="G786" s="540"/>
      <c r="H786" s="895">
        <v>1947000</v>
      </c>
      <c r="I786" s="907"/>
    </row>
    <row r="787" spans="1:9">
      <c r="C787" s="897" t="s">
        <v>991</v>
      </c>
      <c r="D787" s="871"/>
      <c r="E787" s="871"/>
      <c r="F787" s="898" t="s">
        <v>1157</v>
      </c>
      <c r="G787" s="540"/>
      <c r="H787" s="895">
        <v>3847000</v>
      </c>
      <c r="I787" s="907"/>
    </row>
    <row r="788" spans="1:9">
      <c r="C788" s="897" t="s">
        <v>1103</v>
      </c>
      <c r="D788" s="871"/>
      <c r="E788" s="871"/>
      <c r="F788" s="898" t="s">
        <v>1158</v>
      </c>
      <c r="G788" s="540"/>
      <c r="H788" s="895">
        <v>5217000</v>
      </c>
      <c r="I788" s="907"/>
    </row>
    <row r="789" spans="1:9">
      <c r="C789" s="897" t="s">
        <v>1159</v>
      </c>
      <c r="D789" s="871"/>
      <c r="E789" s="871"/>
      <c r="F789" s="898" t="s">
        <v>1160</v>
      </c>
      <c r="G789" s="540"/>
      <c r="H789" s="895">
        <v>2159000</v>
      </c>
      <c r="I789" s="907"/>
    </row>
    <row r="790" spans="1:9">
      <c r="C790" s="897" t="s">
        <v>1161</v>
      </c>
      <c r="D790" s="871"/>
      <c r="E790" s="871"/>
      <c r="F790" s="898" t="s">
        <v>1162</v>
      </c>
      <c r="G790" s="540"/>
      <c r="H790" s="895">
        <v>2895000</v>
      </c>
      <c r="I790" s="907"/>
    </row>
    <row r="791" spans="1:9">
      <c r="C791" s="897" t="s">
        <v>1163</v>
      </c>
      <c r="D791" s="871"/>
      <c r="E791" s="871"/>
      <c r="F791" s="898" t="s">
        <v>822</v>
      </c>
      <c r="G791" s="540"/>
      <c r="H791" s="895">
        <v>5396000</v>
      </c>
      <c r="I791" s="907"/>
    </row>
    <row r="792" spans="1:9">
      <c r="C792" s="871"/>
      <c r="D792" s="871"/>
      <c r="E792" s="871"/>
      <c r="F792" s="871"/>
      <c r="G792" s="540"/>
      <c r="H792" s="546"/>
      <c r="I792" s="907"/>
    </row>
    <row r="793" spans="1:9">
      <c r="A793" s="1398" t="s">
        <v>583</v>
      </c>
      <c r="B793" s="1398" t="s">
        <v>584</v>
      </c>
      <c r="C793" s="1398"/>
      <c r="D793" s="1398"/>
      <c r="E793" s="1398"/>
      <c r="F793" s="883"/>
      <c r="G793" s="1398" t="s">
        <v>1837</v>
      </c>
      <c r="H793" s="1398"/>
      <c r="I793" s="883"/>
    </row>
    <row r="794" spans="1:9">
      <c r="A794" s="1399"/>
      <c r="B794" s="1399"/>
      <c r="C794" s="1399"/>
      <c r="D794" s="1399"/>
      <c r="E794" s="1399"/>
      <c r="F794" s="881"/>
      <c r="G794" s="1399"/>
      <c r="H794" s="1399"/>
      <c r="I794" s="881"/>
    </row>
    <row r="795" spans="1:9">
      <c r="C795" s="1395"/>
      <c r="D795" s="1395"/>
      <c r="E795" s="1395"/>
      <c r="F795" s="1395"/>
      <c r="G795" s="540"/>
      <c r="H795" s="546"/>
      <c r="I795" s="907"/>
    </row>
    <row r="796" spans="1:9">
      <c r="C796" s="897" t="s">
        <v>991</v>
      </c>
      <c r="D796" s="871"/>
      <c r="E796" s="871"/>
      <c r="F796" s="898" t="s">
        <v>1164</v>
      </c>
      <c r="G796" s="540"/>
      <c r="H796" s="895">
        <v>1733000</v>
      </c>
      <c r="I796" s="907"/>
    </row>
    <row r="797" spans="1:9">
      <c r="C797" s="897" t="s">
        <v>1165</v>
      </c>
      <c r="D797" s="871"/>
      <c r="E797" s="871"/>
      <c r="F797" s="898" t="s">
        <v>1166</v>
      </c>
      <c r="G797" s="540"/>
      <c r="H797" s="895">
        <v>7480000</v>
      </c>
      <c r="I797" s="907"/>
    </row>
    <row r="798" spans="1:9">
      <c r="C798" s="897" t="s">
        <v>1167</v>
      </c>
      <c r="D798" s="871"/>
      <c r="E798" s="871"/>
      <c r="F798" s="898" t="s">
        <v>1168</v>
      </c>
      <c r="G798" s="540"/>
      <c r="H798" s="895">
        <v>4794000</v>
      </c>
      <c r="I798" s="907"/>
    </row>
    <row r="799" spans="1:9">
      <c r="C799" s="897" t="s">
        <v>1167</v>
      </c>
      <c r="D799" s="871"/>
      <c r="E799" s="871"/>
      <c r="F799" s="896" t="s">
        <v>1169</v>
      </c>
      <c r="G799" s="540"/>
      <c r="H799" s="895">
        <v>3150000</v>
      </c>
      <c r="I799" s="907"/>
    </row>
    <row r="800" spans="1:9">
      <c r="C800" s="897" t="s">
        <v>1165</v>
      </c>
      <c r="D800" s="871"/>
      <c r="E800" s="871"/>
      <c r="F800" s="898" t="s">
        <v>1170</v>
      </c>
      <c r="G800" s="540"/>
      <c r="H800" s="895">
        <v>2965000</v>
      </c>
      <c r="I800" s="907"/>
    </row>
    <row r="801" spans="3:9">
      <c r="C801" s="897" t="s">
        <v>1171</v>
      </c>
      <c r="D801" s="871"/>
      <c r="E801" s="871"/>
      <c r="F801" s="898" t="s">
        <v>1172</v>
      </c>
      <c r="G801" s="540"/>
      <c r="H801" s="895">
        <v>1807000</v>
      </c>
      <c r="I801" s="907"/>
    </row>
    <row r="802" spans="3:9">
      <c r="C802" s="897" t="s">
        <v>1171</v>
      </c>
      <c r="D802" s="871"/>
      <c r="E802" s="871"/>
      <c r="F802" s="898" t="s">
        <v>1173</v>
      </c>
      <c r="G802" s="540"/>
      <c r="H802" s="895">
        <v>2552000</v>
      </c>
      <c r="I802" s="907"/>
    </row>
    <row r="803" spans="3:9">
      <c r="C803" s="897" t="s">
        <v>1174</v>
      </c>
      <c r="D803" s="871"/>
      <c r="E803" s="871"/>
      <c r="F803" s="898" t="s">
        <v>1175</v>
      </c>
      <c r="G803" s="540"/>
      <c r="H803" s="895">
        <v>716000</v>
      </c>
      <c r="I803" s="907"/>
    </row>
    <row r="804" spans="3:9">
      <c r="C804" s="897" t="s">
        <v>1174</v>
      </c>
      <c r="D804" s="871"/>
      <c r="E804" s="871"/>
      <c r="F804" s="898" t="s">
        <v>1176</v>
      </c>
      <c r="G804" s="540"/>
      <c r="H804" s="895">
        <v>3106000</v>
      </c>
      <c r="I804" s="907"/>
    </row>
    <row r="805" spans="3:9">
      <c r="C805" s="897" t="s">
        <v>1085</v>
      </c>
      <c r="D805" s="871"/>
      <c r="E805" s="871"/>
      <c r="F805" s="898" t="s">
        <v>1177</v>
      </c>
      <c r="G805" s="540"/>
      <c r="H805" s="895">
        <v>14783000</v>
      </c>
      <c r="I805" s="907"/>
    </row>
    <row r="806" spans="3:9">
      <c r="C806" s="897" t="s">
        <v>1178</v>
      </c>
      <c r="D806" s="871"/>
      <c r="E806" s="871"/>
      <c r="F806" s="898" t="s">
        <v>1179</v>
      </c>
      <c r="G806" s="540"/>
      <c r="H806" s="895">
        <v>3299000</v>
      </c>
      <c r="I806" s="907"/>
    </row>
    <row r="807" spans="3:9">
      <c r="C807" s="897" t="s">
        <v>1180</v>
      </c>
      <c r="D807" s="871"/>
      <c r="E807" s="871"/>
      <c r="F807" s="898" t="s">
        <v>1181</v>
      </c>
      <c r="G807" s="540"/>
      <c r="H807" s="895">
        <v>2988000</v>
      </c>
      <c r="I807" s="907"/>
    </row>
    <row r="808" spans="3:9">
      <c r="C808" s="897" t="s">
        <v>1182</v>
      </c>
      <c r="D808" s="871"/>
      <c r="E808" s="871"/>
      <c r="F808" s="898" t="s">
        <v>1183</v>
      </c>
      <c r="G808" s="540"/>
      <c r="H808" s="895">
        <v>3572000</v>
      </c>
      <c r="I808" s="907"/>
    </row>
    <row r="809" spans="3:9">
      <c r="C809" s="897" t="s">
        <v>1103</v>
      </c>
      <c r="D809" s="871"/>
      <c r="E809" s="871"/>
      <c r="F809" s="898" t="s">
        <v>1184</v>
      </c>
      <c r="G809" s="540"/>
      <c r="H809" s="895">
        <v>9030000</v>
      </c>
      <c r="I809" s="907"/>
    </row>
    <row r="810" spans="3:9">
      <c r="C810" s="897" t="s">
        <v>1185</v>
      </c>
      <c r="D810" s="871"/>
      <c r="E810" s="871"/>
      <c r="F810" s="898" t="s">
        <v>1186</v>
      </c>
      <c r="G810" s="540"/>
      <c r="H810" s="895">
        <v>2115000</v>
      </c>
      <c r="I810" s="907"/>
    </row>
    <row r="811" spans="3:9">
      <c r="C811" s="897" t="s">
        <v>1085</v>
      </c>
      <c r="D811" s="871"/>
      <c r="E811" s="871"/>
      <c r="F811" s="898" t="s">
        <v>1187</v>
      </c>
      <c r="G811" s="540"/>
      <c r="H811" s="895">
        <v>2475000</v>
      </c>
      <c r="I811" s="907"/>
    </row>
    <row r="812" spans="3:9">
      <c r="C812" s="897" t="s">
        <v>1185</v>
      </c>
      <c r="D812" s="871"/>
      <c r="E812" s="871"/>
      <c r="F812" s="898" t="s">
        <v>1188</v>
      </c>
      <c r="G812" s="540"/>
      <c r="H812" s="895">
        <v>4245000</v>
      </c>
      <c r="I812" s="907"/>
    </row>
    <row r="813" spans="3:9">
      <c r="C813" s="897" t="s">
        <v>1189</v>
      </c>
      <c r="D813" s="871"/>
      <c r="E813" s="871"/>
      <c r="F813" s="898" t="s">
        <v>1190</v>
      </c>
      <c r="G813" s="540"/>
      <c r="H813" s="895">
        <v>7914000</v>
      </c>
      <c r="I813" s="907"/>
    </row>
    <row r="814" spans="3:9">
      <c r="C814" s="897" t="s">
        <v>1165</v>
      </c>
      <c r="D814" s="871"/>
      <c r="E814" s="871"/>
      <c r="F814" s="898" t="s">
        <v>1191</v>
      </c>
      <c r="G814" s="540"/>
      <c r="H814" s="895">
        <v>1247000</v>
      </c>
      <c r="I814" s="907"/>
    </row>
    <row r="815" spans="3:9">
      <c r="C815" s="897" t="s">
        <v>1108</v>
      </c>
      <c r="D815" s="871"/>
      <c r="E815" s="871"/>
      <c r="F815" s="898" t="s">
        <v>916</v>
      </c>
      <c r="G815" s="540"/>
      <c r="H815" s="895">
        <v>1063000</v>
      </c>
      <c r="I815" s="907"/>
    </row>
    <row r="816" spans="3:9">
      <c r="C816" s="897" t="s">
        <v>1192</v>
      </c>
      <c r="D816" s="871"/>
      <c r="E816" s="871"/>
      <c r="F816" s="896" t="s">
        <v>1193</v>
      </c>
      <c r="G816" s="540"/>
      <c r="H816" s="895">
        <v>547000</v>
      </c>
      <c r="I816" s="907"/>
    </row>
    <row r="817" spans="1:9">
      <c r="C817" s="897" t="s">
        <v>1194</v>
      </c>
      <c r="D817" s="871"/>
      <c r="E817" s="871"/>
      <c r="F817" s="896" t="s">
        <v>1195</v>
      </c>
      <c r="G817" s="540"/>
      <c r="H817" s="895">
        <v>2662000</v>
      </c>
      <c r="I817" s="907"/>
    </row>
    <row r="818" spans="1:9">
      <c r="C818" s="897" t="s">
        <v>1196</v>
      </c>
      <c r="D818" s="871"/>
      <c r="E818" s="871"/>
      <c r="F818" s="898" t="s">
        <v>1197</v>
      </c>
      <c r="G818" s="540"/>
      <c r="H818" s="895">
        <v>12867000</v>
      </c>
      <c r="I818" s="907"/>
    </row>
    <row r="819" spans="1:9">
      <c r="A819" s="540"/>
      <c r="B819" s="540"/>
      <c r="C819" s="897" t="s">
        <v>1198</v>
      </c>
      <c r="D819" s="871"/>
      <c r="E819" s="871"/>
      <c r="F819" s="898" t="s">
        <v>1199</v>
      </c>
      <c r="G819" s="540"/>
      <c r="H819" s="895">
        <v>29315000</v>
      </c>
      <c r="I819" s="907"/>
    </row>
    <row r="820" spans="1:9">
      <c r="A820" s="540"/>
      <c r="B820" s="540"/>
      <c r="C820" s="897" t="s">
        <v>1026</v>
      </c>
      <c r="D820" s="871"/>
      <c r="E820" s="871"/>
      <c r="F820" s="898" t="s">
        <v>909</v>
      </c>
      <c r="G820" s="540"/>
      <c r="H820" s="895">
        <v>732000</v>
      </c>
      <c r="I820" s="907"/>
    </row>
    <row r="821" spans="1:9">
      <c r="A821" s="540"/>
      <c r="B821" s="540"/>
      <c r="C821" s="897" t="s">
        <v>1200</v>
      </c>
      <c r="D821" s="871"/>
      <c r="E821" s="871"/>
      <c r="F821" s="898" t="s">
        <v>1201</v>
      </c>
      <c r="G821" s="540"/>
      <c r="H821" s="895">
        <v>9570000</v>
      </c>
      <c r="I821" s="907"/>
    </row>
    <row r="822" spans="1:9">
      <c r="A822" s="540"/>
      <c r="B822" s="540"/>
      <c r="C822" s="897" t="s">
        <v>1202</v>
      </c>
      <c r="D822" s="871"/>
      <c r="E822" s="871"/>
      <c r="F822" s="898" t="s">
        <v>1203</v>
      </c>
      <c r="G822" s="540"/>
      <c r="H822" s="895">
        <v>1254000</v>
      </c>
      <c r="I822" s="907"/>
    </row>
    <row r="823" spans="1:9">
      <c r="A823" s="540"/>
      <c r="B823" s="540"/>
      <c r="C823" s="897" t="s">
        <v>1026</v>
      </c>
      <c r="D823" s="871"/>
      <c r="E823" s="871"/>
      <c r="F823" s="898" t="s">
        <v>1204</v>
      </c>
      <c r="G823" s="540"/>
      <c r="H823" s="895">
        <v>44358000</v>
      </c>
      <c r="I823" s="907"/>
    </row>
    <row r="824" spans="1:9">
      <c r="A824" s="540"/>
      <c r="B824" s="540"/>
      <c r="C824" s="897" t="s">
        <v>1205</v>
      </c>
      <c r="D824" s="871"/>
      <c r="E824" s="871"/>
      <c r="F824" s="898">
        <v>366</v>
      </c>
      <c r="G824" s="540"/>
      <c r="H824" s="895">
        <v>18201000</v>
      </c>
      <c r="I824" s="907"/>
    </row>
    <row r="825" spans="1:9">
      <c r="A825" s="540"/>
      <c r="B825" s="540"/>
      <c r="C825" s="897" t="s">
        <v>1206</v>
      </c>
      <c r="D825" s="871"/>
      <c r="E825" s="871"/>
      <c r="F825" s="898">
        <v>367</v>
      </c>
      <c r="G825" s="540"/>
      <c r="H825" s="895">
        <v>2096000</v>
      </c>
      <c r="I825" s="907"/>
    </row>
    <row r="826" spans="1:9">
      <c r="A826" s="540"/>
      <c r="B826" s="540"/>
      <c r="C826" s="897" t="s">
        <v>1026</v>
      </c>
      <c r="D826" s="871"/>
      <c r="E826" s="871"/>
      <c r="F826" s="898">
        <v>379</v>
      </c>
      <c r="G826" s="540"/>
      <c r="H826" s="895">
        <v>4293000</v>
      </c>
      <c r="I826" s="907"/>
    </row>
    <row r="827" spans="1:9">
      <c r="A827" s="540"/>
      <c r="B827" s="540"/>
      <c r="C827" s="897" t="s">
        <v>1207</v>
      </c>
      <c r="D827" s="871"/>
      <c r="E827" s="871"/>
      <c r="F827" s="898" t="s">
        <v>1208</v>
      </c>
      <c r="G827" s="540"/>
      <c r="H827" s="895">
        <v>21161500</v>
      </c>
      <c r="I827" s="907"/>
    </row>
    <row r="828" spans="1:9">
      <c r="A828" s="540"/>
      <c r="B828" s="540"/>
      <c r="C828" s="897" t="s">
        <v>1209</v>
      </c>
      <c r="D828" s="871"/>
      <c r="E828" s="871"/>
      <c r="F828" s="898">
        <v>381</v>
      </c>
      <c r="G828" s="540"/>
      <c r="H828" s="895">
        <v>1731000</v>
      </c>
      <c r="I828" s="907"/>
    </row>
    <row r="829" spans="1:9">
      <c r="A829" s="540"/>
      <c r="B829" s="540"/>
      <c r="C829" s="897" t="s">
        <v>1210</v>
      </c>
      <c r="D829" s="871"/>
      <c r="E829" s="871"/>
      <c r="F829" s="896" t="s">
        <v>1211</v>
      </c>
      <c r="G829" s="540"/>
      <c r="H829" s="895">
        <v>34914000</v>
      </c>
      <c r="I829" s="907"/>
    </row>
    <row r="830" spans="1:9">
      <c r="A830" s="540"/>
      <c r="B830" s="540"/>
      <c r="C830" s="897" t="s">
        <v>1212</v>
      </c>
      <c r="D830" s="871"/>
      <c r="E830" s="871"/>
      <c r="F830" s="898">
        <v>396</v>
      </c>
      <c r="G830" s="540"/>
      <c r="H830" s="895">
        <v>2122000</v>
      </c>
      <c r="I830" s="907"/>
    </row>
    <row r="831" spans="1:9">
      <c r="A831" s="540"/>
      <c r="B831" s="540"/>
      <c r="C831" s="897" t="s">
        <v>1213</v>
      </c>
      <c r="D831" s="871"/>
      <c r="E831" s="871"/>
      <c r="F831" s="898">
        <v>412</v>
      </c>
      <c r="G831" s="540"/>
      <c r="H831" s="895">
        <v>2611000</v>
      </c>
      <c r="I831" s="540"/>
    </row>
    <row r="832" spans="1:9">
      <c r="A832" s="540"/>
      <c r="B832" s="540"/>
      <c r="C832" s="897" t="s">
        <v>1214</v>
      </c>
      <c r="D832" s="871"/>
      <c r="E832" s="871"/>
      <c r="F832" s="898">
        <v>432</v>
      </c>
      <c r="G832" s="540"/>
      <c r="H832" s="895">
        <v>2988000</v>
      </c>
      <c r="I832" s="540"/>
    </row>
    <row r="833" spans="1:9">
      <c r="A833" s="540"/>
      <c r="B833" s="540"/>
      <c r="C833" s="897" t="s">
        <v>1026</v>
      </c>
      <c r="D833" s="871"/>
      <c r="E833" s="871"/>
      <c r="F833" s="898">
        <v>445</v>
      </c>
      <c r="G833" s="540"/>
      <c r="H833" s="895">
        <v>12749000</v>
      </c>
      <c r="I833" s="540"/>
    </row>
    <row r="834" spans="1:9">
      <c r="A834" s="540"/>
      <c r="B834" s="540"/>
      <c r="C834" s="897" t="s">
        <v>1215</v>
      </c>
      <c r="D834" s="871"/>
      <c r="E834" s="871"/>
      <c r="F834" s="898">
        <v>455</v>
      </c>
      <c r="G834" s="540"/>
      <c r="H834" s="895">
        <v>2405000</v>
      </c>
      <c r="I834" s="540"/>
    </row>
    <row r="835" spans="1:9">
      <c r="A835" s="540"/>
      <c r="B835" s="540"/>
      <c r="C835" s="897" t="s">
        <v>1216</v>
      </c>
      <c r="D835" s="871"/>
      <c r="E835" s="871"/>
      <c r="F835" s="898">
        <v>472</v>
      </c>
      <c r="G835" s="540"/>
      <c r="H835" s="895">
        <v>2476000</v>
      </c>
      <c r="I835" s="540"/>
    </row>
    <row r="836" spans="1:9">
      <c r="A836" s="540"/>
      <c r="B836" s="540"/>
      <c r="C836" s="897" t="s">
        <v>1217</v>
      </c>
      <c r="D836" s="871"/>
      <c r="E836" s="871"/>
      <c r="F836" s="898">
        <v>489</v>
      </c>
      <c r="G836" s="540"/>
      <c r="H836" s="895">
        <v>2523000</v>
      </c>
      <c r="I836" s="540"/>
    </row>
    <row r="837" spans="1:9">
      <c r="A837" s="540"/>
      <c r="B837" s="540"/>
      <c r="C837" s="897" t="s">
        <v>1218</v>
      </c>
      <c r="D837" s="871"/>
      <c r="E837" s="871"/>
      <c r="F837" s="898">
        <v>506</v>
      </c>
      <c r="G837" s="540"/>
      <c r="H837" s="895">
        <v>2534000</v>
      </c>
      <c r="I837" s="540"/>
    </row>
    <row r="838" spans="1:9">
      <c r="A838" s="540"/>
      <c r="B838" s="540"/>
      <c r="C838" s="897" t="s">
        <v>1219</v>
      </c>
      <c r="D838" s="871"/>
      <c r="E838" s="871"/>
      <c r="F838" s="898">
        <v>832</v>
      </c>
      <c r="G838" s="540"/>
      <c r="H838" s="895">
        <v>7257000</v>
      </c>
      <c r="I838" s="540"/>
    </row>
    <row r="839" spans="1:9">
      <c r="A839" s="540"/>
      <c r="B839" s="540"/>
      <c r="C839" s="871"/>
      <c r="D839" s="871"/>
      <c r="E839" s="871"/>
      <c r="F839" s="871"/>
      <c r="G839" s="592" t="s">
        <v>73</v>
      </c>
      <c r="H839" s="557">
        <f>SUM(H649:H838)</f>
        <v>948373740</v>
      </c>
      <c r="I839" s="540"/>
    </row>
    <row r="840" spans="1:9">
      <c r="A840" s="540"/>
      <c r="B840" s="540"/>
      <c r="C840" s="871"/>
      <c r="D840" s="871"/>
      <c r="E840" s="871"/>
      <c r="F840" s="871"/>
      <c r="G840" s="540"/>
      <c r="H840" s="546"/>
      <c r="I840" s="540"/>
    </row>
    <row r="841" spans="1:9">
      <c r="A841" s="540"/>
      <c r="B841" s="540"/>
      <c r="C841" s="871"/>
      <c r="D841" s="871"/>
      <c r="E841" s="871"/>
      <c r="F841" s="871"/>
      <c r="G841" s="540"/>
      <c r="H841" s="546"/>
      <c r="I841" s="540"/>
    </row>
    <row r="842" spans="1:9">
      <c r="A842" s="540"/>
      <c r="B842" s="540"/>
      <c r="C842" s="871"/>
      <c r="D842" s="871"/>
      <c r="E842" s="871"/>
      <c r="F842" s="871"/>
      <c r="G842" s="540"/>
      <c r="H842" s="546"/>
      <c r="I842" s="540"/>
    </row>
    <row r="843" spans="1:9">
      <c r="A843" s="1411" t="s">
        <v>583</v>
      </c>
      <c r="B843" s="1411" t="s">
        <v>584</v>
      </c>
      <c r="C843" s="1411"/>
      <c r="D843" s="1411"/>
      <c r="E843" s="1411"/>
      <c r="F843" s="569"/>
      <c r="G843" s="1411" t="s">
        <v>1837</v>
      </c>
      <c r="H843" s="1411"/>
      <c r="I843" s="569"/>
    </row>
    <row r="844" spans="1:9">
      <c r="A844" s="1412"/>
      <c r="B844" s="1412"/>
      <c r="C844" s="1412"/>
      <c r="D844" s="1412"/>
      <c r="E844" s="1412"/>
      <c r="F844" s="570"/>
      <c r="G844" s="1412"/>
      <c r="H844" s="1412"/>
      <c r="I844" s="570"/>
    </row>
    <row r="845" spans="1:9">
      <c r="C845" s="873" t="s">
        <v>1220</v>
      </c>
      <c r="D845" s="871"/>
      <c r="E845" s="871"/>
      <c r="F845" s="871"/>
      <c r="G845" s="540"/>
      <c r="H845" s="546"/>
    </row>
    <row r="846" spans="1:9">
      <c r="C846" s="897" t="s">
        <v>1221</v>
      </c>
      <c r="D846" s="871"/>
      <c r="E846" s="871"/>
      <c r="F846" s="898"/>
      <c r="G846" s="540"/>
      <c r="H846" s="895">
        <v>171002</v>
      </c>
    </row>
    <row r="847" spans="1:9">
      <c r="C847" s="897" t="s">
        <v>1222</v>
      </c>
      <c r="D847" s="871"/>
      <c r="E847" s="871"/>
      <c r="F847" s="905"/>
      <c r="G847" s="540"/>
      <c r="H847" s="546">
        <v>42786</v>
      </c>
    </row>
    <row r="848" spans="1:9">
      <c r="C848" s="897" t="s">
        <v>1224</v>
      </c>
      <c r="D848" s="871"/>
      <c r="E848" s="871"/>
      <c r="F848" s="906" t="s">
        <v>1225</v>
      </c>
      <c r="G848" s="540"/>
      <c r="H848" s="895">
        <v>742400</v>
      </c>
    </row>
    <row r="849" spans="3:8">
      <c r="C849" s="897" t="s">
        <v>1226</v>
      </c>
      <c r="D849" s="871"/>
      <c r="E849" s="871"/>
      <c r="F849" s="906" t="s">
        <v>1227</v>
      </c>
      <c r="G849" s="540"/>
      <c r="H849" s="895">
        <v>3496819</v>
      </c>
    </row>
    <row r="850" spans="3:8">
      <c r="C850" s="897" t="s">
        <v>1224</v>
      </c>
      <c r="D850" s="871"/>
      <c r="E850" s="871"/>
      <c r="F850" s="906" t="s">
        <v>1227</v>
      </c>
      <c r="G850" s="540"/>
      <c r="H850" s="895">
        <v>846800</v>
      </c>
    </row>
    <row r="851" spans="3:8">
      <c r="C851" s="897" t="s">
        <v>1228</v>
      </c>
      <c r="D851" s="871"/>
      <c r="E851" s="871"/>
      <c r="F851" s="898" t="s">
        <v>1208</v>
      </c>
      <c r="G851" s="540"/>
      <c r="H851" s="895">
        <v>1023112</v>
      </c>
    </row>
    <row r="852" spans="3:8">
      <c r="C852" s="897" t="s">
        <v>1229</v>
      </c>
      <c r="D852" s="871"/>
      <c r="E852" s="871"/>
      <c r="F852" s="898">
        <v>104</v>
      </c>
      <c r="G852" s="540"/>
      <c r="H852" s="895">
        <v>5762885</v>
      </c>
    </row>
    <row r="853" spans="3:8">
      <c r="C853" s="897" t="s">
        <v>1230</v>
      </c>
      <c r="D853" s="871"/>
      <c r="E853" s="871"/>
      <c r="F853" s="905">
        <v>104</v>
      </c>
      <c r="G853" s="540"/>
      <c r="H853" s="895">
        <v>1835703</v>
      </c>
    </row>
    <row r="854" spans="3:8">
      <c r="C854" s="897" t="s">
        <v>1226</v>
      </c>
      <c r="D854" s="871"/>
      <c r="E854" s="871"/>
      <c r="F854" s="896" t="s">
        <v>1123</v>
      </c>
      <c r="G854" s="540"/>
      <c r="H854" s="895">
        <v>4054200</v>
      </c>
    </row>
    <row r="855" spans="3:8">
      <c r="C855" s="897" t="s">
        <v>1224</v>
      </c>
      <c r="D855" s="871"/>
      <c r="E855" s="871"/>
      <c r="F855" s="898" t="s">
        <v>1123</v>
      </c>
      <c r="G855" s="540"/>
      <c r="H855" s="895">
        <v>1322982</v>
      </c>
    </row>
    <row r="856" spans="3:8">
      <c r="C856" s="897" t="s">
        <v>1231</v>
      </c>
      <c r="D856" s="871"/>
      <c r="E856" s="871"/>
      <c r="F856" s="898">
        <v>1133</v>
      </c>
      <c r="G856" s="540"/>
      <c r="H856" s="895">
        <v>36478390</v>
      </c>
    </row>
    <row r="857" spans="3:8">
      <c r="C857" s="897" t="s">
        <v>1232</v>
      </c>
      <c r="D857" s="871"/>
      <c r="E857" s="871"/>
      <c r="F857" s="898">
        <v>1136</v>
      </c>
      <c r="G857" s="540"/>
      <c r="H857" s="895">
        <v>1993470</v>
      </c>
    </row>
    <row r="858" spans="3:8">
      <c r="C858" s="897" t="s">
        <v>1233</v>
      </c>
      <c r="D858" s="871"/>
      <c r="E858" s="871"/>
      <c r="F858" s="898">
        <v>1136</v>
      </c>
      <c r="G858" s="540"/>
      <c r="H858" s="895">
        <v>278395</v>
      </c>
    </row>
    <row r="859" spans="3:8">
      <c r="C859" s="897" t="s">
        <v>1234</v>
      </c>
      <c r="D859" s="871"/>
      <c r="E859" s="871"/>
      <c r="F859" s="898">
        <v>1146</v>
      </c>
      <c r="G859" s="540"/>
      <c r="H859" s="895">
        <v>2099867</v>
      </c>
    </row>
    <row r="860" spans="3:8">
      <c r="C860" s="897" t="s">
        <v>1235</v>
      </c>
      <c r="D860" s="871"/>
      <c r="E860" s="871"/>
      <c r="F860" s="898" t="s">
        <v>1199</v>
      </c>
      <c r="G860" s="540"/>
      <c r="H860" s="895">
        <v>2027676</v>
      </c>
    </row>
    <row r="861" spans="3:8">
      <c r="C861" s="897" t="s">
        <v>1236</v>
      </c>
      <c r="D861" s="871"/>
      <c r="E861" s="871"/>
      <c r="F861" s="898">
        <v>1146</v>
      </c>
      <c r="G861" s="540"/>
      <c r="H861" s="895">
        <v>562600</v>
      </c>
    </row>
    <row r="862" spans="3:8">
      <c r="C862" s="897" t="s">
        <v>1237</v>
      </c>
      <c r="D862" s="871"/>
      <c r="E862" s="871"/>
      <c r="F862" s="898" t="s">
        <v>1075</v>
      </c>
      <c r="G862" s="540"/>
      <c r="H862" s="895">
        <v>568973</v>
      </c>
    </row>
    <row r="863" spans="3:8">
      <c r="C863" s="897" t="s">
        <v>1238</v>
      </c>
      <c r="D863" s="871"/>
      <c r="E863" s="871"/>
      <c r="F863" s="898" t="s">
        <v>1075</v>
      </c>
      <c r="G863" s="540"/>
      <c r="H863" s="895">
        <v>1658808</v>
      </c>
    </row>
    <row r="864" spans="3:8">
      <c r="C864" s="897" t="s">
        <v>1239</v>
      </c>
      <c r="D864" s="871"/>
      <c r="E864" s="871"/>
      <c r="F864" s="896" t="s">
        <v>1078</v>
      </c>
      <c r="G864" s="540"/>
      <c r="H864" s="895">
        <v>1148401</v>
      </c>
    </row>
    <row r="865" spans="3:8">
      <c r="C865" s="897" t="s">
        <v>1240</v>
      </c>
      <c r="D865" s="871"/>
      <c r="E865" s="871"/>
      <c r="F865" s="905">
        <v>1186</v>
      </c>
      <c r="G865" s="540"/>
      <c r="H865" s="895">
        <v>3714337</v>
      </c>
    </row>
    <row r="866" spans="3:8">
      <c r="C866" s="897" t="s">
        <v>1241</v>
      </c>
      <c r="D866" s="871"/>
      <c r="E866" s="871"/>
      <c r="F866" s="898">
        <v>1186</v>
      </c>
      <c r="G866" s="540"/>
      <c r="H866" s="895">
        <v>771399</v>
      </c>
    </row>
    <row r="867" spans="3:8">
      <c r="C867" s="897" t="s">
        <v>1242</v>
      </c>
      <c r="D867" s="871"/>
      <c r="E867" s="871"/>
      <c r="F867" s="898">
        <v>1200</v>
      </c>
      <c r="G867" s="540"/>
      <c r="H867" s="895">
        <v>12664383</v>
      </c>
    </row>
    <row r="868" spans="3:8">
      <c r="C868" s="897" t="s">
        <v>1243</v>
      </c>
      <c r="D868" s="871"/>
      <c r="E868" s="871"/>
      <c r="F868" s="898">
        <v>1200</v>
      </c>
      <c r="G868" s="540"/>
      <c r="H868" s="895">
        <v>3787392</v>
      </c>
    </row>
    <row r="869" spans="3:8">
      <c r="C869" s="897" t="s">
        <v>1244</v>
      </c>
      <c r="D869" s="871"/>
      <c r="E869" s="871"/>
      <c r="F869" s="898">
        <v>1250</v>
      </c>
      <c r="G869" s="540"/>
      <c r="H869" s="895">
        <v>5612088</v>
      </c>
    </row>
    <row r="870" spans="3:8">
      <c r="C870" s="897" t="s">
        <v>1245</v>
      </c>
      <c r="D870" s="871"/>
      <c r="E870" s="871"/>
      <c r="F870" s="898">
        <v>1307</v>
      </c>
      <c r="G870" s="540"/>
      <c r="H870" s="895">
        <v>157763</v>
      </c>
    </row>
    <row r="871" spans="3:8">
      <c r="C871" s="897" t="s">
        <v>1246</v>
      </c>
      <c r="D871" s="871"/>
      <c r="E871" s="871"/>
      <c r="F871" s="898">
        <v>366</v>
      </c>
      <c r="G871" s="540"/>
      <c r="H871" s="877">
        <v>17603</v>
      </c>
    </row>
    <row r="872" spans="3:8">
      <c r="C872" s="897" t="s">
        <v>1247</v>
      </c>
      <c r="D872" s="871"/>
      <c r="E872" s="871"/>
      <c r="F872" s="898">
        <v>1307</v>
      </c>
      <c r="G872" s="540"/>
      <c r="H872" s="877">
        <v>481401</v>
      </c>
    </row>
    <row r="873" spans="3:8">
      <c r="C873" s="897" t="s">
        <v>1248</v>
      </c>
      <c r="D873" s="871"/>
      <c r="E873" s="871"/>
      <c r="F873" s="898" t="s">
        <v>1169</v>
      </c>
      <c r="G873" s="540"/>
      <c r="H873" s="877">
        <v>501128</v>
      </c>
    </row>
    <row r="874" spans="3:8">
      <c r="C874" s="897" t="s">
        <v>1248</v>
      </c>
      <c r="D874" s="871"/>
      <c r="E874" s="871"/>
      <c r="F874" s="896" t="s">
        <v>1166</v>
      </c>
      <c r="G874" s="540"/>
      <c r="H874" s="877">
        <v>2763596</v>
      </c>
    </row>
    <row r="875" spans="3:8">
      <c r="C875" s="897" t="s">
        <v>1249</v>
      </c>
      <c r="D875" s="871"/>
      <c r="E875" s="871"/>
      <c r="F875" s="898" t="s">
        <v>1166</v>
      </c>
      <c r="G875" s="540"/>
      <c r="H875" s="895">
        <v>4269721</v>
      </c>
    </row>
    <row r="876" spans="3:8">
      <c r="C876" s="897" t="s">
        <v>1248</v>
      </c>
      <c r="D876" s="871"/>
      <c r="E876" s="871"/>
      <c r="F876" s="898" t="s">
        <v>1170</v>
      </c>
      <c r="G876" s="540"/>
      <c r="H876" s="895">
        <v>1012208</v>
      </c>
    </row>
    <row r="877" spans="3:8">
      <c r="C877" s="897" t="s">
        <v>1250</v>
      </c>
      <c r="D877" s="871"/>
      <c r="E877" s="871"/>
      <c r="F877" s="898" t="s">
        <v>1170</v>
      </c>
      <c r="G877" s="871"/>
      <c r="H877" s="895">
        <v>1763199</v>
      </c>
    </row>
    <row r="878" spans="3:8">
      <c r="C878" s="897" t="s">
        <v>1248</v>
      </c>
      <c r="D878" s="871"/>
      <c r="E878" s="871"/>
      <c r="F878" s="898" t="s">
        <v>1168</v>
      </c>
      <c r="G878" s="540"/>
      <c r="H878" s="895">
        <v>840417</v>
      </c>
    </row>
    <row r="879" spans="3:8">
      <c r="C879" s="897" t="s">
        <v>1251</v>
      </c>
      <c r="D879" s="871"/>
      <c r="E879" s="871"/>
      <c r="F879" s="898">
        <v>1367</v>
      </c>
      <c r="G879" s="540"/>
      <c r="H879" s="895">
        <v>99182</v>
      </c>
    </row>
    <row r="880" spans="3:8">
      <c r="C880" s="897" t="s">
        <v>1251</v>
      </c>
      <c r="D880" s="871"/>
      <c r="E880" s="871"/>
      <c r="F880" s="898">
        <v>1384</v>
      </c>
      <c r="G880" s="540"/>
      <c r="H880" s="895">
        <v>457031</v>
      </c>
    </row>
    <row r="881" spans="1:9">
      <c r="C881" s="897" t="s">
        <v>1252</v>
      </c>
      <c r="D881" s="871"/>
      <c r="E881" s="871"/>
      <c r="F881" s="898">
        <v>1396</v>
      </c>
      <c r="G881" s="540"/>
      <c r="H881" s="895">
        <v>709919</v>
      </c>
    </row>
    <row r="882" spans="1:9">
      <c r="C882" s="897" t="s">
        <v>1253</v>
      </c>
      <c r="D882" s="871"/>
      <c r="E882" s="871"/>
      <c r="F882" s="898">
        <v>366</v>
      </c>
      <c r="G882" s="540"/>
      <c r="H882" s="895">
        <v>9514</v>
      </c>
    </row>
    <row r="883" spans="1:9">
      <c r="C883" s="897" t="s">
        <v>1254</v>
      </c>
      <c r="D883" s="871"/>
      <c r="E883" s="871"/>
      <c r="F883" s="905">
        <v>1412</v>
      </c>
      <c r="G883" s="540"/>
      <c r="H883" s="895">
        <v>458790</v>
      </c>
    </row>
    <row r="884" spans="1:9">
      <c r="C884" s="897" t="s">
        <v>1255</v>
      </c>
      <c r="D884" s="871"/>
      <c r="E884" s="871"/>
      <c r="F884" s="896" t="s">
        <v>1096</v>
      </c>
      <c r="G884" s="540"/>
      <c r="H884" s="895">
        <v>2724841</v>
      </c>
    </row>
    <row r="885" spans="1:9">
      <c r="C885" s="897" t="s">
        <v>1256</v>
      </c>
      <c r="D885" s="871"/>
      <c r="E885" s="871"/>
      <c r="F885" s="898" t="s">
        <v>1101</v>
      </c>
      <c r="G885" s="540"/>
      <c r="H885" s="895">
        <v>6194399</v>
      </c>
    </row>
    <row r="886" spans="1:9">
      <c r="C886" s="897" t="s">
        <v>1248</v>
      </c>
      <c r="D886" s="871"/>
      <c r="E886" s="871"/>
      <c r="F886" s="898">
        <v>1439</v>
      </c>
      <c r="G886" s="540"/>
      <c r="H886" s="895">
        <v>10315</v>
      </c>
    </row>
    <row r="887" spans="1:9">
      <c r="C887" s="897" t="s">
        <v>1257</v>
      </c>
      <c r="D887" s="871"/>
      <c r="E887" s="871"/>
      <c r="F887" s="898">
        <v>1453</v>
      </c>
      <c r="G887" s="540"/>
      <c r="H887" s="895">
        <v>2636095</v>
      </c>
    </row>
    <row r="888" spans="1:9">
      <c r="C888" s="897" t="s">
        <v>1258</v>
      </c>
      <c r="D888" s="871"/>
      <c r="E888" s="871"/>
      <c r="F888" s="898">
        <v>1455</v>
      </c>
      <c r="G888" s="540"/>
      <c r="H888" s="895">
        <v>335373</v>
      </c>
    </row>
    <row r="889" spans="1:9">
      <c r="C889" s="897" t="s">
        <v>1259</v>
      </c>
      <c r="D889" s="871"/>
      <c r="E889" s="871"/>
      <c r="F889" s="898">
        <v>1477</v>
      </c>
      <c r="G889" s="540"/>
      <c r="H889" s="895">
        <v>2926681</v>
      </c>
    </row>
    <row r="890" spans="1:9">
      <c r="A890" s="540"/>
      <c r="B890" s="540"/>
      <c r="C890" s="897" t="s">
        <v>1260</v>
      </c>
      <c r="D890" s="871"/>
      <c r="E890" s="871"/>
      <c r="F890" s="898">
        <v>1477</v>
      </c>
      <c r="G890" s="540"/>
      <c r="H890" s="895">
        <v>557374</v>
      </c>
      <c r="I890" s="540"/>
    </row>
    <row r="891" spans="1:9">
      <c r="A891" s="540"/>
      <c r="B891" s="540"/>
      <c r="C891" s="897" t="s">
        <v>1261</v>
      </c>
      <c r="D891" s="871"/>
      <c r="E891" s="871"/>
      <c r="F891" s="898">
        <v>15</v>
      </c>
      <c r="G891" s="540"/>
      <c r="H891" s="895">
        <v>5827839</v>
      </c>
      <c r="I891" s="540"/>
    </row>
    <row r="892" spans="1:9">
      <c r="A892" s="540"/>
      <c r="B892" s="540"/>
      <c r="C892" s="897"/>
      <c r="D892" s="871"/>
      <c r="E892" s="871"/>
      <c r="F892" s="898"/>
      <c r="G892" s="540"/>
      <c r="H892" s="895"/>
      <c r="I892" s="540"/>
    </row>
    <row r="893" spans="1:9">
      <c r="A893" s="1411" t="s">
        <v>583</v>
      </c>
      <c r="B893" s="569"/>
      <c r="C893" s="1411" t="s">
        <v>584</v>
      </c>
      <c r="D893" s="1411"/>
      <c r="E893" s="1411"/>
      <c r="F893" s="1411"/>
      <c r="G893" s="1411" t="s">
        <v>1838</v>
      </c>
      <c r="H893" s="1411"/>
      <c r="I893" s="569"/>
    </row>
    <row r="894" spans="1:9">
      <c r="A894" s="1412"/>
      <c r="B894" s="570"/>
      <c r="C894" s="1412"/>
      <c r="D894" s="1412"/>
      <c r="E894" s="1412"/>
      <c r="F894" s="1412"/>
      <c r="G894" s="1412"/>
      <c r="H894" s="1412"/>
      <c r="I894" s="570"/>
    </row>
    <row r="895" spans="1:9">
      <c r="A895" s="540"/>
      <c r="B895" s="540"/>
      <c r="C895" s="897" t="s">
        <v>1262</v>
      </c>
      <c r="D895" s="871"/>
      <c r="E895" s="871"/>
      <c r="F895" s="898" t="s">
        <v>1263</v>
      </c>
      <c r="G895" s="540"/>
      <c r="H895" s="895">
        <v>813368</v>
      </c>
      <c r="I895" s="540"/>
    </row>
    <row r="896" spans="1:9">
      <c r="A896" s="540"/>
      <c r="B896" s="540"/>
      <c r="C896" s="897" t="s">
        <v>1264</v>
      </c>
      <c r="D896" s="871"/>
      <c r="E896" s="871"/>
      <c r="F896" s="898">
        <v>1504</v>
      </c>
      <c r="G896" s="540"/>
      <c r="H896" s="895">
        <v>5861106</v>
      </c>
      <c r="I896" s="540"/>
    </row>
    <row r="897" spans="1:9">
      <c r="A897" s="540"/>
      <c r="B897" s="540"/>
      <c r="C897" s="897" t="s">
        <v>1265</v>
      </c>
      <c r="D897" s="871"/>
      <c r="E897" s="871"/>
      <c r="F897" s="898">
        <v>1560</v>
      </c>
      <c r="G897" s="540"/>
      <c r="H897" s="895">
        <v>102667</v>
      </c>
      <c r="I897" s="540"/>
    </row>
    <row r="898" spans="1:9">
      <c r="A898" s="540"/>
      <c r="B898" s="540"/>
      <c r="C898" s="897" t="s">
        <v>1266</v>
      </c>
      <c r="D898" s="871"/>
      <c r="E898" s="871"/>
      <c r="F898" s="898" t="s">
        <v>1176</v>
      </c>
      <c r="G898" s="540"/>
      <c r="H898" s="895">
        <v>4952621</v>
      </c>
      <c r="I898" s="540"/>
    </row>
    <row r="899" spans="1:9">
      <c r="A899" s="540"/>
      <c r="B899" s="540"/>
      <c r="C899" s="897" t="s">
        <v>1267</v>
      </c>
      <c r="D899" s="871"/>
      <c r="E899" s="871"/>
      <c r="F899" s="898" t="s">
        <v>1176</v>
      </c>
      <c r="G899" s="540"/>
      <c r="H899" s="895">
        <v>652505</v>
      </c>
      <c r="I899" s="540"/>
    </row>
    <row r="900" spans="1:9">
      <c r="A900" s="540"/>
      <c r="B900" s="540"/>
      <c r="C900" s="897" t="s">
        <v>1268</v>
      </c>
      <c r="D900" s="871"/>
      <c r="E900" s="871"/>
      <c r="F900" s="898">
        <v>1657</v>
      </c>
      <c r="G900" s="540"/>
      <c r="H900" s="895">
        <v>587541</v>
      </c>
      <c r="I900" s="540"/>
    </row>
    <row r="901" spans="1:9">
      <c r="A901" s="540"/>
      <c r="B901" s="540"/>
      <c r="C901" s="897" t="s">
        <v>1269</v>
      </c>
      <c r="D901" s="871"/>
      <c r="E901" s="871"/>
      <c r="F901" s="898" t="s">
        <v>1270</v>
      </c>
      <c r="G901" s="540"/>
      <c r="H901" s="895">
        <v>2018401</v>
      </c>
      <c r="I901" s="540"/>
    </row>
    <row r="902" spans="1:9">
      <c r="A902" s="540"/>
      <c r="B902" s="540"/>
      <c r="C902" s="897" t="s">
        <v>1271</v>
      </c>
      <c r="D902" s="871"/>
      <c r="E902" s="871"/>
      <c r="F902" s="898" t="s">
        <v>1179</v>
      </c>
      <c r="G902" s="540"/>
      <c r="H902" s="895">
        <v>1075905</v>
      </c>
      <c r="I902" s="540"/>
    </row>
    <row r="903" spans="1:9">
      <c r="A903" s="540"/>
      <c r="B903" s="540"/>
      <c r="C903" s="897" t="s">
        <v>1272</v>
      </c>
      <c r="D903" s="871"/>
      <c r="E903" s="871"/>
      <c r="F903" s="898">
        <v>220</v>
      </c>
      <c r="G903" s="540"/>
      <c r="H903" s="895">
        <v>1189210</v>
      </c>
      <c r="I903" s="540"/>
    </row>
    <row r="904" spans="1:9">
      <c r="A904" s="540"/>
      <c r="B904" s="540"/>
      <c r="C904" s="897" t="s">
        <v>1273</v>
      </c>
      <c r="D904" s="871"/>
      <c r="E904" s="871"/>
      <c r="F904" s="898" t="s">
        <v>1183</v>
      </c>
      <c r="G904" s="540"/>
      <c r="H904" s="895">
        <v>5610928</v>
      </c>
      <c r="I904" s="540"/>
    </row>
    <row r="905" spans="1:9">
      <c r="A905" s="540"/>
      <c r="B905" s="540"/>
      <c r="C905" s="897" t="s">
        <v>1274</v>
      </c>
      <c r="D905" s="871"/>
      <c r="E905" s="871"/>
      <c r="F905" s="898" t="s">
        <v>1183</v>
      </c>
      <c r="G905" s="540"/>
      <c r="H905" s="895">
        <v>1223800</v>
      </c>
      <c r="I905" s="540"/>
    </row>
    <row r="906" spans="1:9">
      <c r="C906" s="897" t="s">
        <v>1275</v>
      </c>
      <c r="D906" s="871"/>
      <c r="E906" s="871"/>
      <c r="F906" s="898" t="s">
        <v>1063</v>
      </c>
      <c r="G906" s="540"/>
      <c r="H906" s="895">
        <v>285367</v>
      </c>
    </row>
    <row r="907" spans="1:9">
      <c r="C907" s="897" t="s">
        <v>1276</v>
      </c>
      <c r="D907" s="871"/>
      <c r="E907" s="871"/>
      <c r="F907" s="896" t="s">
        <v>1063</v>
      </c>
      <c r="G907" s="540"/>
      <c r="H907" s="895">
        <v>330013</v>
      </c>
    </row>
    <row r="908" spans="1:9">
      <c r="C908" s="897" t="s">
        <v>1277</v>
      </c>
      <c r="D908" s="871"/>
      <c r="E908" s="871"/>
      <c r="F908" s="898" t="s">
        <v>1186</v>
      </c>
      <c r="G908" s="540"/>
      <c r="H908" s="895">
        <v>3557721</v>
      </c>
    </row>
    <row r="909" spans="1:9">
      <c r="C909" s="897" t="s">
        <v>1278</v>
      </c>
      <c r="D909" s="871"/>
      <c r="E909" s="871"/>
      <c r="F909" s="898" t="s">
        <v>1186</v>
      </c>
      <c r="G909" s="540"/>
      <c r="H909" s="895">
        <v>704701</v>
      </c>
    </row>
    <row r="910" spans="1:9">
      <c r="C910" s="897" t="s">
        <v>1277</v>
      </c>
      <c r="D910" s="871"/>
      <c r="E910" s="871"/>
      <c r="F910" s="898" t="s">
        <v>1188</v>
      </c>
      <c r="G910" s="540"/>
      <c r="H910" s="895">
        <v>6423502</v>
      </c>
    </row>
    <row r="911" spans="1:9">
      <c r="C911" s="897" t="s">
        <v>1278</v>
      </c>
      <c r="D911" s="871"/>
      <c r="E911" s="871"/>
      <c r="F911" s="898" t="s">
        <v>1188</v>
      </c>
      <c r="G911" s="540"/>
      <c r="H911" s="895">
        <v>1406501</v>
      </c>
    </row>
    <row r="912" spans="1:9">
      <c r="C912" s="897" t="s">
        <v>1279</v>
      </c>
      <c r="D912" s="871"/>
      <c r="E912" s="871"/>
      <c r="F912" s="898">
        <v>28</v>
      </c>
      <c r="G912" s="540"/>
      <c r="H912" s="895">
        <v>3728825</v>
      </c>
    </row>
    <row r="913" spans="3:8">
      <c r="C913" s="897" t="s">
        <v>1230</v>
      </c>
      <c r="D913" s="871"/>
      <c r="E913" s="871"/>
      <c r="F913" s="898">
        <v>28</v>
      </c>
      <c r="G913" s="540"/>
      <c r="H913" s="895">
        <v>959903</v>
      </c>
    </row>
    <row r="914" spans="3:8">
      <c r="C914" s="897" t="s">
        <v>1248</v>
      </c>
      <c r="D914" s="871"/>
      <c r="E914" s="871"/>
      <c r="F914" s="898" t="s">
        <v>1191</v>
      </c>
      <c r="G914" s="540"/>
      <c r="H914" s="895">
        <v>396721</v>
      </c>
    </row>
    <row r="915" spans="3:8">
      <c r="C915" s="897" t="s">
        <v>1249</v>
      </c>
      <c r="D915" s="871"/>
      <c r="E915" s="871"/>
      <c r="F915" s="898" t="s">
        <v>1191</v>
      </c>
      <c r="G915" s="540"/>
      <c r="H915" s="895">
        <v>776622</v>
      </c>
    </row>
    <row r="916" spans="3:8">
      <c r="C916" s="897" t="s">
        <v>1280</v>
      </c>
      <c r="D916" s="871"/>
      <c r="E916" s="871"/>
      <c r="F916" s="896" t="s">
        <v>916</v>
      </c>
      <c r="G916" s="540"/>
      <c r="H916" s="895">
        <v>4195768</v>
      </c>
    </row>
    <row r="917" spans="3:8">
      <c r="C917" s="897" t="s">
        <v>1281</v>
      </c>
      <c r="D917" s="871"/>
      <c r="E917" s="871"/>
      <c r="F917" s="896" t="s">
        <v>1197</v>
      </c>
      <c r="G917" s="540"/>
      <c r="H917" s="895">
        <v>1989399</v>
      </c>
    </row>
    <row r="918" spans="3:8">
      <c r="C918" s="897" t="s">
        <v>1282</v>
      </c>
      <c r="D918" s="871"/>
      <c r="E918" s="871"/>
      <c r="F918" s="898" t="s">
        <v>1197</v>
      </c>
      <c r="G918" s="540"/>
      <c r="H918" s="895">
        <v>3297301</v>
      </c>
    </row>
    <row r="919" spans="3:8">
      <c r="C919" s="897" t="s">
        <v>1283</v>
      </c>
      <c r="D919" s="871"/>
      <c r="E919" s="871"/>
      <c r="F919" s="898" t="s">
        <v>1195</v>
      </c>
      <c r="G919" s="540"/>
      <c r="H919" s="895">
        <v>3355873</v>
      </c>
    </row>
    <row r="920" spans="3:8">
      <c r="C920" s="897" t="s">
        <v>1284</v>
      </c>
      <c r="D920" s="871"/>
      <c r="E920" s="871"/>
      <c r="F920" s="898" t="s">
        <v>1195</v>
      </c>
      <c r="G920" s="540"/>
      <c r="H920" s="895">
        <v>417608</v>
      </c>
    </row>
    <row r="921" spans="3:8">
      <c r="C921" s="897" t="s">
        <v>1285</v>
      </c>
      <c r="D921" s="871"/>
      <c r="E921" s="871"/>
      <c r="F921" s="898" t="s">
        <v>748</v>
      </c>
      <c r="G921" s="540"/>
      <c r="H921" s="895">
        <v>1941257</v>
      </c>
    </row>
    <row r="922" spans="3:8">
      <c r="C922" s="897" t="s">
        <v>1286</v>
      </c>
      <c r="D922" s="871"/>
      <c r="E922" s="871"/>
      <c r="F922" s="898" t="s">
        <v>748</v>
      </c>
      <c r="G922" s="540"/>
      <c r="H922" s="895">
        <v>5066881</v>
      </c>
    </row>
    <row r="923" spans="3:8">
      <c r="C923" s="897" t="s">
        <v>1287</v>
      </c>
      <c r="D923" s="871"/>
      <c r="E923" s="871"/>
      <c r="F923" s="898" t="s">
        <v>748</v>
      </c>
      <c r="G923" s="540"/>
      <c r="H923" s="895">
        <v>2863469</v>
      </c>
    </row>
    <row r="924" spans="3:8">
      <c r="C924" s="897" t="s">
        <v>1223</v>
      </c>
      <c r="D924" s="871"/>
      <c r="E924" s="871"/>
      <c r="F924" s="898" t="s">
        <v>1288</v>
      </c>
      <c r="G924" s="540"/>
      <c r="H924" s="895">
        <v>29665261</v>
      </c>
    </row>
    <row r="925" spans="3:8">
      <c r="C925" s="897" t="s">
        <v>1289</v>
      </c>
      <c r="D925" s="871"/>
      <c r="E925" s="871"/>
      <c r="F925" s="898" t="s">
        <v>1201</v>
      </c>
      <c r="G925" s="540"/>
      <c r="H925" s="895">
        <v>3228855</v>
      </c>
    </row>
    <row r="926" spans="3:8">
      <c r="C926" s="897" t="s">
        <v>1290</v>
      </c>
      <c r="D926" s="871"/>
      <c r="E926" s="871"/>
      <c r="F926" s="898" t="s">
        <v>1203</v>
      </c>
      <c r="G926" s="540"/>
      <c r="H926" s="895">
        <v>2914568</v>
      </c>
    </row>
    <row r="927" spans="3:8">
      <c r="C927" s="897" t="s">
        <v>1223</v>
      </c>
      <c r="D927" s="871"/>
      <c r="E927" s="871"/>
      <c r="F927" s="898" t="s">
        <v>1204</v>
      </c>
      <c r="G927" s="540"/>
      <c r="H927" s="895">
        <v>43543771</v>
      </c>
    </row>
    <row r="928" spans="3:8">
      <c r="C928" s="897" t="s">
        <v>1291</v>
      </c>
      <c r="D928" s="871"/>
      <c r="E928" s="871"/>
      <c r="F928" s="898" t="s">
        <v>750</v>
      </c>
      <c r="G928" s="540"/>
      <c r="H928" s="895">
        <v>294062</v>
      </c>
    </row>
    <row r="929" spans="1:9">
      <c r="C929" s="897" t="s">
        <v>1292</v>
      </c>
      <c r="D929" s="871"/>
      <c r="E929" s="871"/>
      <c r="F929" s="898" t="s">
        <v>750</v>
      </c>
      <c r="G929" s="540"/>
      <c r="H929" s="895">
        <v>1106632</v>
      </c>
    </row>
    <row r="930" spans="1:9">
      <c r="C930" s="897" t="s">
        <v>1293</v>
      </c>
      <c r="D930" s="871"/>
      <c r="E930" s="871"/>
      <c r="F930" s="898">
        <v>366</v>
      </c>
      <c r="G930" s="540"/>
      <c r="H930" s="895">
        <v>14810629</v>
      </c>
    </row>
    <row r="931" spans="1:9">
      <c r="C931" s="897" t="s">
        <v>1294</v>
      </c>
      <c r="D931" s="871"/>
      <c r="E931" s="871"/>
      <c r="F931" s="898">
        <v>367</v>
      </c>
      <c r="G931" s="540"/>
      <c r="H931" s="895">
        <v>657150</v>
      </c>
    </row>
    <row r="932" spans="1:9">
      <c r="C932" s="897" t="s">
        <v>1290</v>
      </c>
      <c r="D932" s="871"/>
      <c r="E932" s="871"/>
      <c r="F932" s="898">
        <v>367</v>
      </c>
      <c r="G932" s="540"/>
      <c r="H932" s="895">
        <v>35437697</v>
      </c>
    </row>
    <row r="933" spans="1:9">
      <c r="C933" s="897" t="s">
        <v>1223</v>
      </c>
      <c r="D933" s="871"/>
      <c r="E933" s="871"/>
      <c r="F933" s="898">
        <v>379</v>
      </c>
      <c r="G933" s="540"/>
      <c r="H933" s="895">
        <v>25591161</v>
      </c>
    </row>
    <row r="934" spans="1:9">
      <c r="C934" s="897" t="s">
        <v>1295</v>
      </c>
      <c r="D934" s="871"/>
      <c r="E934" s="871"/>
      <c r="F934" s="898">
        <v>381</v>
      </c>
      <c r="G934" s="540"/>
      <c r="H934" s="895">
        <v>1653001</v>
      </c>
    </row>
    <row r="935" spans="1:9">
      <c r="C935" s="897" t="s">
        <v>1296</v>
      </c>
      <c r="D935" s="871"/>
      <c r="E935" s="871"/>
      <c r="F935" s="898">
        <v>381</v>
      </c>
      <c r="G935" s="540"/>
      <c r="H935" s="895">
        <v>605999</v>
      </c>
    </row>
    <row r="936" spans="1:9">
      <c r="C936" s="897" t="s">
        <v>1297</v>
      </c>
      <c r="D936" s="871"/>
      <c r="E936" s="871"/>
      <c r="F936" s="896" t="s">
        <v>1211</v>
      </c>
      <c r="G936" s="540"/>
      <c r="H936" s="895">
        <v>1332262</v>
      </c>
    </row>
    <row r="937" spans="1:9">
      <c r="C937" s="897" t="s">
        <v>1298</v>
      </c>
      <c r="D937" s="871"/>
      <c r="E937" s="871"/>
      <c r="F937" s="898">
        <v>412</v>
      </c>
      <c r="G937" s="540"/>
      <c r="H937" s="895">
        <v>3069366</v>
      </c>
    </row>
    <row r="938" spans="1:9">
      <c r="A938" s="540"/>
      <c r="B938" s="540"/>
      <c r="C938" s="897" t="s">
        <v>1299</v>
      </c>
      <c r="D938" s="871"/>
      <c r="E938" s="898"/>
      <c r="F938" s="898">
        <v>412</v>
      </c>
      <c r="G938" s="540"/>
      <c r="H938" s="895">
        <v>887399</v>
      </c>
      <c r="I938" s="540"/>
    </row>
    <row r="939" spans="1:9">
      <c r="A939" s="540"/>
      <c r="B939" s="540"/>
      <c r="C939" s="897" t="s">
        <v>1300</v>
      </c>
      <c r="D939" s="871"/>
      <c r="E939" s="898"/>
      <c r="F939" s="898">
        <v>432</v>
      </c>
      <c r="G939" s="540"/>
      <c r="H939" s="895">
        <v>4460783</v>
      </c>
      <c r="I939" s="540"/>
    </row>
    <row r="940" spans="1:9">
      <c r="A940" s="540"/>
      <c r="B940" s="540"/>
      <c r="C940" s="897" t="s">
        <v>1301</v>
      </c>
      <c r="D940" s="871"/>
      <c r="E940" s="898"/>
      <c r="F940" s="898">
        <v>432</v>
      </c>
      <c r="G940" s="540"/>
      <c r="H940" s="895">
        <v>1102001</v>
      </c>
      <c r="I940" s="540"/>
    </row>
    <row r="941" spans="1:9">
      <c r="A941" s="540"/>
      <c r="B941" s="540"/>
      <c r="C941" s="897" t="s">
        <v>1223</v>
      </c>
      <c r="D941" s="871"/>
      <c r="E941" s="898"/>
      <c r="F941" s="898">
        <v>445</v>
      </c>
      <c r="G941" s="540"/>
      <c r="H941" s="895">
        <v>37673770</v>
      </c>
      <c r="I941" s="540"/>
    </row>
    <row r="942" spans="1:9">
      <c r="A942" s="540"/>
      <c r="B942" s="540"/>
      <c r="C942" s="897" t="s">
        <v>1302</v>
      </c>
      <c r="D942" s="871"/>
      <c r="E942" s="898"/>
      <c r="F942" s="898">
        <v>455</v>
      </c>
      <c r="G942" s="540"/>
      <c r="H942" s="895">
        <v>835203</v>
      </c>
      <c r="I942" s="540"/>
    </row>
    <row r="943" spans="1:9">
      <c r="A943" s="1398" t="s">
        <v>583</v>
      </c>
      <c r="B943" s="1398" t="s">
        <v>584</v>
      </c>
      <c r="C943" s="1398"/>
      <c r="D943" s="1398"/>
      <c r="E943" s="1398"/>
      <c r="F943" s="883"/>
      <c r="G943" s="1398" t="s">
        <v>1837</v>
      </c>
      <c r="H943" s="1398"/>
      <c r="I943" s="882"/>
    </row>
    <row r="944" spans="1:9">
      <c r="A944" s="1399"/>
      <c r="B944" s="1399"/>
      <c r="C944" s="1399"/>
      <c r="D944" s="1399"/>
      <c r="E944" s="1399"/>
      <c r="F944" s="881"/>
      <c r="G944" s="1399"/>
      <c r="H944" s="1399"/>
      <c r="I944" s="880"/>
    </row>
    <row r="945" spans="1:9">
      <c r="A945" s="540"/>
      <c r="B945" s="540"/>
      <c r="C945" s="897" t="s">
        <v>1303</v>
      </c>
      <c r="D945" s="871"/>
      <c r="E945" s="898"/>
      <c r="F945" s="898">
        <v>472</v>
      </c>
      <c r="G945" s="540"/>
      <c r="H945" s="895">
        <v>835203</v>
      </c>
      <c r="I945" s="540"/>
    </row>
    <row r="946" spans="1:9">
      <c r="A946" s="540"/>
      <c r="B946" s="540"/>
      <c r="C946" s="897" t="s">
        <v>1304</v>
      </c>
      <c r="D946" s="871"/>
      <c r="E946" s="898"/>
      <c r="F946" s="898">
        <v>489</v>
      </c>
      <c r="G946" s="540"/>
      <c r="H946" s="895">
        <v>835203</v>
      </c>
      <c r="I946" s="540"/>
    </row>
    <row r="947" spans="1:9">
      <c r="A947" s="540"/>
      <c r="B947" s="540"/>
      <c r="C947" s="897" t="s">
        <v>1305</v>
      </c>
      <c r="D947" s="871"/>
      <c r="E947" s="896"/>
      <c r="F947" s="896" t="s">
        <v>963</v>
      </c>
      <c r="G947" s="540"/>
      <c r="H947" s="895">
        <v>10366915</v>
      </c>
      <c r="I947" s="540"/>
    </row>
    <row r="948" spans="1:9">
      <c r="A948" s="540"/>
      <c r="B948" s="540"/>
      <c r="C948" s="897" t="s">
        <v>1306</v>
      </c>
      <c r="D948" s="871"/>
      <c r="E948" s="896"/>
      <c r="F948" s="896" t="s">
        <v>963</v>
      </c>
      <c r="G948" s="540"/>
      <c r="H948" s="895">
        <v>1798574</v>
      </c>
      <c r="I948" s="540"/>
    </row>
    <row r="949" spans="1:9">
      <c r="A949" s="540"/>
      <c r="B949" s="540"/>
      <c r="C949" s="897" t="s">
        <v>1307</v>
      </c>
      <c r="D949" s="871"/>
      <c r="E949" s="898"/>
      <c r="F949" s="898">
        <v>543</v>
      </c>
      <c r="G949" s="540"/>
      <c r="H949" s="895">
        <v>1135036</v>
      </c>
      <c r="I949" s="540"/>
    </row>
    <row r="950" spans="1:9">
      <c r="A950" s="540"/>
      <c r="B950" s="540"/>
      <c r="C950" s="897" t="s">
        <v>1308</v>
      </c>
      <c r="D950" s="871"/>
      <c r="E950" s="898"/>
      <c r="F950" s="898">
        <v>561</v>
      </c>
      <c r="G950" s="540"/>
      <c r="H950" s="895">
        <v>1148401</v>
      </c>
      <c r="I950" s="540"/>
    </row>
    <row r="951" spans="1:9">
      <c r="A951" s="540"/>
      <c r="B951" s="540"/>
      <c r="C951" s="897" t="s">
        <v>1309</v>
      </c>
      <c r="D951" s="871"/>
      <c r="E951" s="898"/>
      <c r="F951" s="898">
        <v>581</v>
      </c>
      <c r="G951" s="540"/>
      <c r="H951" s="895">
        <v>2507915</v>
      </c>
      <c r="I951" s="540"/>
    </row>
    <row r="952" spans="1:9">
      <c r="A952" s="540"/>
      <c r="B952" s="540"/>
      <c r="C952" s="897" t="s">
        <v>1310</v>
      </c>
      <c r="D952" s="871"/>
      <c r="E952" s="898"/>
      <c r="F952" s="898">
        <v>581</v>
      </c>
      <c r="G952" s="540"/>
      <c r="H952" s="895">
        <v>316871</v>
      </c>
      <c r="I952" s="540"/>
    </row>
    <row r="953" spans="1:9">
      <c r="A953" s="540"/>
      <c r="B953" s="540"/>
      <c r="C953" s="897" t="s">
        <v>1311</v>
      </c>
      <c r="D953" s="871"/>
      <c r="E953" s="898"/>
      <c r="F953" s="898">
        <v>592</v>
      </c>
      <c r="G953" s="540"/>
      <c r="H953" s="895">
        <v>551001</v>
      </c>
      <c r="I953" s="540"/>
    </row>
    <row r="954" spans="1:9">
      <c r="A954" s="540"/>
      <c r="B954" s="540"/>
      <c r="C954" s="897" t="s">
        <v>1312</v>
      </c>
      <c r="D954" s="575"/>
      <c r="E954" s="898"/>
      <c r="F954" s="898">
        <v>603</v>
      </c>
      <c r="G954" s="540"/>
      <c r="H954" s="895">
        <v>521999</v>
      </c>
      <c r="I954" s="540"/>
    </row>
    <row r="955" spans="1:9">
      <c r="A955" s="540"/>
      <c r="B955" s="540"/>
      <c r="C955" s="897" t="s">
        <v>1313</v>
      </c>
      <c r="D955" s="575"/>
      <c r="E955" s="898"/>
      <c r="F955" s="898">
        <v>614</v>
      </c>
      <c r="G955" s="540"/>
      <c r="H955" s="895">
        <v>498801</v>
      </c>
      <c r="I955" s="540"/>
    </row>
    <row r="956" spans="1:9">
      <c r="A956" s="540"/>
      <c r="B956" s="540"/>
      <c r="C956" s="897" t="s">
        <v>1314</v>
      </c>
      <c r="D956" s="575"/>
      <c r="E956" s="898"/>
      <c r="F956" s="898">
        <v>625</v>
      </c>
      <c r="G956" s="540"/>
      <c r="H956" s="895">
        <v>521999</v>
      </c>
      <c r="I956" s="540"/>
    </row>
    <row r="957" spans="1:9">
      <c r="A957" s="540"/>
      <c r="B957" s="540"/>
      <c r="C957" s="897" t="s">
        <v>1315</v>
      </c>
      <c r="D957" s="540"/>
      <c r="E957" s="898"/>
      <c r="F957" s="898">
        <v>64</v>
      </c>
      <c r="G957" s="540"/>
      <c r="H957" s="895">
        <v>3451590</v>
      </c>
      <c r="I957" s="540"/>
    </row>
    <row r="958" spans="1:9">
      <c r="A958" s="540"/>
      <c r="B958" s="540"/>
      <c r="C958" s="897" t="s">
        <v>1316</v>
      </c>
      <c r="D958" s="561"/>
      <c r="E958" s="898"/>
      <c r="F958" s="898">
        <v>64</v>
      </c>
      <c r="G958" s="540"/>
      <c r="H958" s="895">
        <v>841008</v>
      </c>
      <c r="I958" s="540"/>
    </row>
    <row r="959" spans="1:9">
      <c r="A959" s="540"/>
      <c r="B959" s="618"/>
      <c r="C959" s="897" t="s">
        <v>1317</v>
      </c>
      <c r="D959" s="618"/>
      <c r="E959" s="898"/>
      <c r="F959" s="898">
        <v>647</v>
      </c>
      <c r="G959" s="540"/>
      <c r="H959" s="895">
        <v>1173606</v>
      </c>
      <c r="I959" s="540"/>
    </row>
    <row r="960" spans="1:9">
      <c r="A960" s="540"/>
      <c r="B960" s="618"/>
      <c r="C960" s="897" t="s">
        <v>1318</v>
      </c>
      <c r="D960" s="618"/>
      <c r="E960" s="905"/>
      <c r="F960" s="905">
        <v>678</v>
      </c>
      <c r="G960" s="540"/>
      <c r="H960" s="895">
        <v>1275992</v>
      </c>
      <c r="I960" s="540"/>
    </row>
    <row r="961" spans="1:9">
      <c r="A961" s="540"/>
      <c r="B961" s="540"/>
      <c r="C961" s="897" t="s">
        <v>1297</v>
      </c>
      <c r="D961" s="871"/>
      <c r="E961" s="898"/>
      <c r="F961" s="898">
        <v>707</v>
      </c>
      <c r="G961" s="540"/>
      <c r="H961" s="895">
        <v>710503</v>
      </c>
      <c r="I961" s="540"/>
    </row>
    <row r="962" spans="1:9">
      <c r="A962" s="540"/>
      <c r="B962" s="540"/>
      <c r="C962" s="897" t="s">
        <v>1319</v>
      </c>
      <c r="D962" s="871"/>
      <c r="E962" s="898"/>
      <c r="F962" s="898">
        <v>707</v>
      </c>
      <c r="G962" s="540"/>
      <c r="H962" s="895">
        <v>2505748</v>
      </c>
      <c r="I962" s="540"/>
    </row>
    <row r="963" spans="1:9">
      <c r="A963" s="540"/>
      <c r="B963" s="540"/>
      <c r="C963" s="897" t="s">
        <v>1320</v>
      </c>
      <c r="D963" s="871"/>
      <c r="E963" s="898"/>
      <c r="F963" s="898" t="s">
        <v>994</v>
      </c>
      <c r="G963" s="540"/>
      <c r="H963" s="895">
        <v>11138042</v>
      </c>
      <c r="I963" s="540"/>
    </row>
    <row r="964" spans="1:9">
      <c r="A964" s="540"/>
      <c r="B964" s="540"/>
      <c r="C964" s="897" t="s">
        <v>1321</v>
      </c>
      <c r="D964" s="871"/>
      <c r="E964" s="898"/>
      <c r="F964" s="898" t="s">
        <v>996</v>
      </c>
      <c r="G964" s="540"/>
      <c r="H964" s="895">
        <v>360176</v>
      </c>
      <c r="I964" s="540"/>
    </row>
    <row r="965" spans="1:9">
      <c r="A965" s="540"/>
      <c r="B965" s="540"/>
      <c r="C965" s="897" t="s">
        <v>1322</v>
      </c>
      <c r="D965" s="871"/>
      <c r="E965" s="896"/>
      <c r="F965" s="896" t="s">
        <v>998</v>
      </c>
      <c r="G965" s="540"/>
      <c r="H965" s="895">
        <v>856079</v>
      </c>
      <c r="I965" s="540"/>
    </row>
    <row r="966" spans="1:9">
      <c r="C966" s="897" t="s">
        <v>1323</v>
      </c>
      <c r="D966" s="871"/>
      <c r="E966" s="898"/>
      <c r="F966" s="898" t="s">
        <v>1000</v>
      </c>
      <c r="G966" s="540"/>
      <c r="H966" s="895">
        <v>385707</v>
      </c>
    </row>
    <row r="967" spans="1:9">
      <c r="C967" s="897" t="s">
        <v>1294</v>
      </c>
      <c r="D967" s="871"/>
      <c r="E967" s="898"/>
      <c r="F967" s="898" t="s">
        <v>1003</v>
      </c>
      <c r="G967" s="540"/>
      <c r="H967" s="895">
        <v>1380398</v>
      </c>
    </row>
    <row r="968" spans="1:9">
      <c r="C968" s="897" t="s">
        <v>1324</v>
      </c>
      <c r="D968" s="871"/>
      <c r="E968" s="871"/>
      <c r="F968" s="896" t="s">
        <v>1005</v>
      </c>
      <c r="G968" s="540"/>
      <c r="H968" s="895">
        <v>278395</v>
      </c>
    </row>
    <row r="969" spans="1:9">
      <c r="C969" s="897" t="s">
        <v>1325</v>
      </c>
      <c r="D969" s="871"/>
      <c r="E969" s="871"/>
      <c r="F969" s="898" t="s">
        <v>1011</v>
      </c>
      <c r="G969" s="540"/>
      <c r="H969" s="895">
        <v>170521</v>
      </c>
    </row>
    <row r="970" spans="1:9">
      <c r="C970" s="897" t="s">
        <v>1326</v>
      </c>
      <c r="D970" s="871"/>
      <c r="E970" s="871"/>
      <c r="F970" s="898" t="s">
        <v>1013</v>
      </c>
      <c r="G970" s="540"/>
      <c r="H970" s="895">
        <v>1715648</v>
      </c>
    </row>
    <row r="971" spans="1:9">
      <c r="C971" s="897" t="s">
        <v>1327</v>
      </c>
      <c r="D971" s="871"/>
      <c r="E971" s="871"/>
      <c r="F971" s="898" t="s">
        <v>1013</v>
      </c>
      <c r="G971" s="540"/>
      <c r="H971" s="895">
        <v>375839</v>
      </c>
    </row>
    <row r="972" spans="1:9">
      <c r="C972" s="897" t="s">
        <v>1328</v>
      </c>
      <c r="D972" s="871"/>
      <c r="E972" s="871"/>
      <c r="F972" s="898" t="s">
        <v>1016</v>
      </c>
      <c r="G972" s="540"/>
      <c r="H972" s="895">
        <v>4206160</v>
      </c>
    </row>
    <row r="973" spans="1:9">
      <c r="C973" s="897" t="s">
        <v>1329</v>
      </c>
      <c r="D973" s="871"/>
      <c r="E973" s="871"/>
      <c r="F973" s="898" t="s">
        <v>1016</v>
      </c>
      <c r="G973" s="540"/>
      <c r="H973" s="895">
        <v>891177</v>
      </c>
    </row>
    <row r="974" spans="1:9">
      <c r="C974" s="897" t="s">
        <v>1325</v>
      </c>
      <c r="D974" s="871"/>
      <c r="E974" s="871"/>
      <c r="F974" s="898" t="s">
        <v>1017</v>
      </c>
      <c r="G974" s="540"/>
      <c r="H974" s="895">
        <v>428045</v>
      </c>
    </row>
    <row r="975" spans="1:9">
      <c r="C975" s="897" t="s">
        <v>1330</v>
      </c>
      <c r="D975" s="871"/>
      <c r="E975" s="871"/>
      <c r="F975" s="898" t="s">
        <v>1020</v>
      </c>
      <c r="G975" s="540"/>
      <c r="H975" s="895">
        <v>3450994</v>
      </c>
    </row>
    <row r="976" spans="1:9">
      <c r="C976" s="897" t="s">
        <v>1331</v>
      </c>
      <c r="D976" s="871"/>
      <c r="E976" s="871"/>
      <c r="F976" s="898" t="s">
        <v>1023</v>
      </c>
      <c r="G976" s="540"/>
      <c r="H976" s="895">
        <v>4659143</v>
      </c>
    </row>
    <row r="977" spans="1:9">
      <c r="C977" s="897" t="s">
        <v>1332</v>
      </c>
      <c r="D977" s="871"/>
      <c r="E977" s="871"/>
      <c r="F977" s="898" t="s">
        <v>1024</v>
      </c>
      <c r="G977" s="540"/>
      <c r="H977" s="895">
        <v>8313142</v>
      </c>
    </row>
    <row r="978" spans="1:9">
      <c r="C978" s="897" t="s">
        <v>1332</v>
      </c>
      <c r="D978" s="871"/>
      <c r="E978" s="871"/>
      <c r="F978" s="898" t="s">
        <v>1025</v>
      </c>
      <c r="G978" s="540"/>
      <c r="H978" s="895">
        <v>7612493</v>
      </c>
    </row>
    <row r="979" spans="1:9">
      <c r="C979" s="897" t="s">
        <v>1332</v>
      </c>
      <c r="D979" s="871"/>
      <c r="E979" s="871"/>
      <c r="F979" s="898" t="s">
        <v>1019</v>
      </c>
      <c r="G979" s="540"/>
      <c r="H979" s="895">
        <v>19226422</v>
      </c>
    </row>
    <row r="980" spans="1:9">
      <c r="C980" s="897" t="s">
        <v>1317</v>
      </c>
      <c r="D980" s="871"/>
      <c r="E980" s="871"/>
      <c r="F980" s="898">
        <v>717</v>
      </c>
      <c r="G980" s="540"/>
      <c r="H980" s="895">
        <v>1293408</v>
      </c>
    </row>
    <row r="981" spans="1:9">
      <c r="C981" s="897" t="s">
        <v>1223</v>
      </c>
      <c r="D981" s="871"/>
      <c r="E981" s="871"/>
      <c r="F981" s="898">
        <v>718</v>
      </c>
      <c r="G981" s="540"/>
      <c r="H981" s="895">
        <v>15074165</v>
      </c>
    </row>
    <row r="982" spans="1:9">
      <c r="A982" s="540"/>
      <c r="B982" s="540"/>
      <c r="C982" s="897" t="s">
        <v>1333</v>
      </c>
      <c r="D982" s="871"/>
      <c r="E982" s="871"/>
      <c r="F982" s="898">
        <v>762</v>
      </c>
      <c r="G982" s="540"/>
      <c r="H982" s="895">
        <v>1275992</v>
      </c>
      <c r="I982" s="540"/>
    </row>
    <row r="983" spans="1:9">
      <c r="A983" s="540"/>
      <c r="B983" s="540"/>
      <c r="C983" s="897" t="s">
        <v>1294</v>
      </c>
      <c r="D983" s="871"/>
      <c r="E983" s="871"/>
      <c r="F983" s="898">
        <v>779</v>
      </c>
      <c r="G983" s="540"/>
      <c r="H983" s="895">
        <v>434997</v>
      </c>
      <c r="I983" s="540"/>
    </row>
    <row r="984" spans="1:9">
      <c r="A984" s="540"/>
      <c r="B984" s="540"/>
      <c r="C984" s="897" t="s">
        <v>1290</v>
      </c>
      <c r="D984" s="871"/>
      <c r="E984" s="871"/>
      <c r="F984" s="898">
        <v>779</v>
      </c>
      <c r="G984" s="540"/>
      <c r="H984" s="895">
        <v>2023767</v>
      </c>
      <c r="I984" s="540"/>
    </row>
    <row r="985" spans="1:9">
      <c r="A985" s="540"/>
      <c r="B985" s="540"/>
      <c r="C985" s="897" t="s">
        <v>1334</v>
      </c>
      <c r="D985" s="871"/>
      <c r="E985" s="871"/>
      <c r="F985" s="898" t="s">
        <v>988</v>
      </c>
      <c r="G985" s="540"/>
      <c r="H985" s="895">
        <v>1157101</v>
      </c>
      <c r="I985" s="540"/>
    </row>
    <row r="986" spans="1:9">
      <c r="A986" s="540"/>
      <c r="B986" s="540"/>
      <c r="C986" s="897" t="s">
        <v>1335</v>
      </c>
      <c r="D986" s="871"/>
      <c r="E986" s="871"/>
      <c r="F986" s="898" t="s">
        <v>918</v>
      </c>
      <c r="G986" s="540"/>
      <c r="H986" s="895">
        <v>35809200</v>
      </c>
      <c r="I986" s="540"/>
    </row>
    <row r="987" spans="1:9">
      <c r="A987" s="540"/>
      <c r="B987" s="540"/>
      <c r="C987" s="897" t="s">
        <v>1336</v>
      </c>
      <c r="D987" s="871"/>
      <c r="E987" s="871"/>
      <c r="F987" s="898" t="s">
        <v>1032</v>
      </c>
      <c r="G987" s="540"/>
      <c r="H987" s="895">
        <v>3590575</v>
      </c>
      <c r="I987" s="540"/>
    </row>
    <row r="988" spans="1:9">
      <c r="A988" s="540"/>
      <c r="B988" s="540"/>
      <c r="C988" s="897" t="s">
        <v>1337</v>
      </c>
      <c r="D988" s="871"/>
      <c r="E988" s="871"/>
      <c r="F988" s="898" t="s">
        <v>1035</v>
      </c>
      <c r="G988" s="540"/>
      <c r="H988" s="895">
        <v>13345419</v>
      </c>
      <c r="I988" s="540"/>
    </row>
    <row r="989" spans="1:9">
      <c r="A989" s="540"/>
      <c r="B989" s="540"/>
      <c r="C989" s="897" t="s">
        <v>1338</v>
      </c>
      <c r="D989" s="871"/>
      <c r="E989" s="871"/>
      <c r="F989" s="898" t="s">
        <v>669</v>
      </c>
      <c r="G989" s="540"/>
      <c r="H989" s="895">
        <v>1536999</v>
      </c>
      <c r="I989" s="540"/>
    </row>
    <row r="990" spans="1:9">
      <c r="A990" s="540"/>
      <c r="B990" s="540"/>
      <c r="C990" s="897" t="s">
        <v>1339</v>
      </c>
      <c r="D990" s="871"/>
      <c r="E990" s="871"/>
      <c r="F990" s="896" t="s">
        <v>671</v>
      </c>
      <c r="G990" s="540"/>
      <c r="H990" s="895">
        <v>474449</v>
      </c>
      <c r="I990" s="540"/>
    </row>
    <row r="991" spans="1:9">
      <c r="A991" s="540"/>
      <c r="B991" s="540"/>
      <c r="C991" s="897" t="s">
        <v>1340</v>
      </c>
      <c r="D991" s="871"/>
      <c r="E991" s="871"/>
      <c r="F991" s="898" t="s">
        <v>1037</v>
      </c>
      <c r="G991" s="540"/>
      <c r="H991" s="895">
        <v>3329199</v>
      </c>
      <c r="I991" s="540"/>
    </row>
    <row r="992" spans="1:9">
      <c r="C992" s="897"/>
      <c r="D992" s="871"/>
      <c r="E992" s="871"/>
      <c r="F992" s="898"/>
      <c r="G992" s="540"/>
      <c r="H992" s="895"/>
    </row>
    <row r="993" spans="1:9">
      <c r="A993" s="1398" t="s">
        <v>583</v>
      </c>
      <c r="B993" s="1398" t="s">
        <v>584</v>
      </c>
      <c r="C993" s="1398"/>
      <c r="D993" s="1398"/>
      <c r="E993" s="1398"/>
      <c r="F993" s="883"/>
      <c r="G993" s="1398" t="s">
        <v>1837</v>
      </c>
      <c r="H993" s="1398"/>
      <c r="I993" s="882"/>
    </row>
    <row r="994" spans="1:9">
      <c r="A994" s="1399"/>
      <c r="B994" s="1399"/>
      <c r="C994" s="1399"/>
      <c r="D994" s="1399"/>
      <c r="E994" s="1399"/>
      <c r="F994" s="881"/>
      <c r="G994" s="1399"/>
      <c r="H994" s="1399"/>
      <c r="I994" s="880"/>
    </row>
    <row r="995" spans="1:9">
      <c r="A995" s="903"/>
      <c r="B995" s="903"/>
      <c r="C995" s="897" t="s">
        <v>1341</v>
      </c>
      <c r="D995" s="871"/>
      <c r="E995" s="871"/>
      <c r="F995" s="898" t="s">
        <v>1040</v>
      </c>
      <c r="G995" s="540"/>
      <c r="H995" s="895">
        <v>7533032</v>
      </c>
      <c r="I995" s="902"/>
    </row>
    <row r="996" spans="1:9">
      <c r="C996" s="897" t="s">
        <v>1342</v>
      </c>
      <c r="D996" s="871"/>
      <c r="E996" s="871"/>
      <c r="F996" s="898" t="s">
        <v>1042</v>
      </c>
      <c r="G996" s="540"/>
      <c r="H996" s="895">
        <v>3288601</v>
      </c>
    </row>
    <row r="997" spans="1:9">
      <c r="C997" s="897" t="s">
        <v>1343</v>
      </c>
      <c r="D997" s="871"/>
      <c r="E997" s="871"/>
      <c r="F997" s="898" t="s">
        <v>1046</v>
      </c>
      <c r="G997" s="540"/>
      <c r="H997" s="895">
        <v>3270035</v>
      </c>
    </row>
    <row r="998" spans="1:9">
      <c r="C998" s="897" t="s">
        <v>1344</v>
      </c>
      <c r="D998" s="871"/>
      <c r="E998" s="871"/>
      <c r="F998" s="896" t="s">
        <v>1175</v>
      </c>
      <c r="G998" s="540"/>
      <c r="H998" s="895">
        <v>83699</v>
      </c>
    </row>
    <row r="999" spans="1:9">
      <c r="C999" s="897" t="s">
        <v>1340</v>
      </c>
      <c r="D999" s="871"/>
      <c r="E999" s="871"/>
      <c r="F999" s="898" t="s">
        <v>1038</v>
      </c>
      <c r="G999" s="540"/>
      <c r="H999" s="895">
        <v>2563022</v>
      </c>
    </row>
    <row r="1000" spans="1:9">
      <c r="C1000" s="897" t="s">
        <v>1342</v>
      </c>
      <c r="D1000" s="871"/>
      <c r="E1000" s="871"/>
      <c r="F1000" s="898" t="s">
        <v>1044</v>
      </c>
      <c r="G1000" s="540"/>
      <c r="H1000" s="895">
        <v>2654663</v>
      </c>
    </row>
    <row r="1001" spans="1:9">
      <c r="C1001" s="897" t="s">
        <v>1345</v>
      </c>
      <c r="D1001" s="871"/>
      <c r="E1001" s="871"/>
      <c r="F1001" s="896" t="s">
        <v>1346</v>
      </c>
      <c r="G1001" s="540"/>
      <c r="H1001" s="895">
        <v>3755503</v>
      </c>
    </row>
    <row r="1002" spans="1:9">
      <c r="C1002" s="897" t="s">
        <v>1347</v>
      </c>
      <c r="D1002" s="871"/>
      <c r="E1002" s="871"/>
      <c r="F1002" s="898" t="s">
        <v>1048</v>
      </c>
      <c r="G1002" s="540"/>
      <c r="H1002" s="895">
        <v>1310799</v>
      </c>
    </row>
    <row r="1003" spans="1:9">
      <c r="C1003" s="897" t="s">
        <v>1348</v>
      </c>
      <c r="D1003" s="871"/>
      <c r="E1003" s="871"/>
      <c r="F1003" s="898" t="s">
        <v>1050</v>
      </c>
      <c r="G1003" s="540"/>
      <c r="H1003" s="895">
        <v>1720861</v>
      </c>
    </row>
    <row r="1004" spans="1:9">
      <c r="C1004" s="897" t="s">
        <v>1349</v>
      </c>
      <c r="D1004" s="871"/>
      <c r="E1004" s="871"/>
      <c r="F1004" s="898" t="s">
        <v>1052</v>
      </c>
      <c r="G1004" s="540"/>
      <c r="H1004" s="895">
        <v>2319991</v>
      </c>
    </row>
    <row r="1005" spans="1:9">
      <c r="C1005" s="897" t="s">
        <v>1350</v>
      </c>
      <c r="D1005" s="871"/>
      <c r="E1005" s="871"/>
      <c r="F1005" s="898" t="s">
        <v>920</v>
      </c>
      <c r="G1005" s="540"/>
      <c r="H1005" s="895">
        <v>2016800</v>
      </c>
    </row>
    <row r="1006" spans="1:9">
      <c r="C1006" s="897" t="s">
        <v>1350</v>
      </c>
      <c r="D1006" s="871"/>
      <c r="E1006" s="871"/>
      <c r="F1006" s="898" t="s">
        <v>1057</v>
      </c>
      <c r="G1006" s="540"/>
      <c r="H1006" s="895">
        <v>4620460</v>
      </c>
    </row>
    <row r="1007" spans="1:9">
      <c r="C1007" s="897" t="s">
        <v>1341</v>
      </c>
      <c r="D1007" s="871"/>
      <c r="E1007" s="871"/>
      <c r="F1007" s="898" t="s">
        <v>685</v>
      </c>
      <c r="G1007" s="540"/>
      <c r="H1007" s="895">
        <v>8073600</v>
      </c>
    </row>
    <row r="1008" spans="1:9">
      <c r="C1008" s="897" t="s">
        <v>1349</v>
      </c>
      <c r="D1008" s="871"/>
      <c r="E1008" s="871"/>
      <c r="F1008" s="898" t="s">
        <v>850</v>
      </c>
      <c r="G1008" s="540"/>
      <c r="H1008" s="895">
        <v>9232922</v>
      </c>
    </row>
    <row r="1009" spans="3:8">
      <c r="C1009" s="897" t="s">
        <v>1351</v>
      </c>
      <c r="D1009" s="871"/>
      <c r="E1009" s="871"/>
      <c r="F1009" s="898" t="s">
        <v>1352</v>
      </c>
      <c r="G1009" s="540"/>
      <c r="H1009" s="895">
        <v>16412336</v>
      </c>
    </row>
    <row r="1010" spans="3:8">
      <c r="C1010" s="897" t="s">
        <v>1353</v>
      </c>
      <c r="D1010" s="871"/>
      <c r="E1010" s="871"/>
      <c r="F1010" s="896" t="s">
        <v>1352</v>
      </c>
      <c r="G1010" s="540"/>
      <c r="H1010" s="895">
        <v>457031</v>
      </c>
    </row>
    <row r="1011" spans="3:8">
      <c r="C1011" s="897" t="s">
        <v>1354</v>
      </c>
      <c r="D1011" s="871"/>
      <c r="E1011" s="871"/>
      <c r="F1011" s="898">
        <v>830</v>
      </c>
      <c r="G1011" s="540"/>
      <c r="H1011" s="895">
        <v>4339566</v>
      </c>
    </row>
    <row r="1012" spans="3:8">
      <c r="C1012" s="897" t="s">
        <v>1355</v>
      </c>
      <c r="D1012" s="871"/>
      <c r="E1012" s="871"/>
      <c r="F1012" s="898" t="s">
        <v>1356</v>
      </c>
      <c r="G1012" s="540"/>
      <c r="H1012" s="895">
        <v>4339566</v>
      </c>
    </row>
    <row r="1013" spans="3:8">
      <c r="C1013" s="897" t="s">
        <v>1357</v>
      </c>
      <c r="D1013" s="871"/>
      <c r="E1013" s="871"/>
      <c r="F1013" s="898" t="s">
        <v>689</v>
      </c>
      <c r="G1013" s="540"/>
      <c r="H1013" s="895">
        <v>758632</v>
      </c>
    </row>
    <row r="1014" spans="3:8">
      <c r="C1014" s="897" t="s">
        <v>1358</v>
      </c>
      <c r="D1014" s="871"/>
      <c r="E1014" s="871"/>
      <c r="F1014" s="898" t="s">
        <v>1066</v>
      </c>
      <c r="G1014" s="540"/>
      <c r="H1014" s="895">
        <v>309141</v>
      </c>
    </row>
    <row r="1015" spans="3:8">
      <c r="C1015" s="897" t="s">
        <v>1359</v>
      </c>
      <c r="D1015" s="871"/>
      <c r="E1015" s="871"/>
      <c r="F1015" s="898" t="s">
        <v>1158</v>
      </c>
      <c r="G1015" s="540"/>
      <c r="H1015" s="895">
        <v>11197480</v>
      </c>
    </row>
    <row r="1016" spans="3:8">
      <c r="C1016" s="897" t="s">
        <v>1358</v>
      </c>
      <c r="D1016" s="871"/>
      <c r="E1016" s="871"/>
      <c r="F1016" s="898" t="s">
        <v>1067</v>
      </c>
      <c r="G1016" s="540"/>
      <c r="H1016" s="895">
        <v>568981</v>
      </c>
    </row>
    <row r="1017" spans="3:8">
      <c r="C1017" s="897" t="s">
        <v>1360</v>
      </c>
      <c r="D1017" s="871"/>
      <c r="E1017" s="871"/>
      <c r="F1017" s="898" t="s">
        <v>1084</v>
      </c>
      <c r="G1017" s="540"/>
      <c r="H1017" s="895">
        <v>10858297</v>
      </c>
    </row>
    <row r="1018" spans="3:8">
      <c r="C1018" s="897" t="s">
        <v>1361</v>
      </c>
      <c r="D1018" s="871"/>
      <c r="E1018" s="871"/>
      <c r="F1018" s="898" t="s">
        <v>712</v>
      </c>
      <c r="G1018" s="540"/>
      <c r="H1018" s="895">
        <v>50593</v>
      </c>
    </row>
    <row r="1019" spans="3:8">
      <c r="C1019" s="897" t="s">
        <v>1362</v>
      </c>
      <c r="D1019" s="871"/>
      <c r="E1019" s="871"/>
      <c r="F1019" s="898" t="s">
        <v>1363</v>
      </c>
      <c r="G1019" s="540"/>
      <c r="H1019" s="895">
        <v>49292</v>
      </c>
    </row>
    <row r="1020" spans="3:8">
      <c r="C1020" s="897" t="s">
        <v>1359</v>
      </c>
      <c r="D1020" s="871"/>
      <c r="E1020" s="871"/>
      <c r="F1020" s="898" t="s">
        <v>1184</v>
      </c>
      <c r="G1020" s="540"/>
      <c r="H1020" s="895">
        <v>28313870</v>
      </c>
    </row>
    <row r="1021" spans="3:8">
      <c r="C1021" s="897" t="s">
        <v>1320</v>
      </c>
      <c r="D1021" s="871"/>
      <c r="E1021" s="871"/>
      <c r="F1021" s="898" t="s">
        <v>1001</v>
      </c>
      <c r="G1021" s="540"/>
      <c r="H1021" s="895">
        <v>1307897</v>
      </c>
    </row>
    <row r="1022" spans="3:8">
      <c r="C1022" s="897" t="s">
        <v>1364</v>
      </c>
      <c r="D1022" s="871"/>
      <c r="E1022" s="871"/>
      <c r="F1022" s="898" t="s">
        <v>1131</v>
      </c>
      <c r="G1022" s="540"/>
      <c r="H1022" s="895">
        <v>162848</v>
      </c>
    </row>
    <row r="1023" spans="3:8">
      <c r="C1023" s="897" t="s">
        <v>1365</v>
      </c>
      <c r="D1023" s="871"/>
      <c r="E1023" s="871"/>
      <c r="F1023" s="896" t="s">
        <v>1138</v>
      </c>
      <c r="G1023" s="540"/>
      <c r="H1023" s="895">
        <v>38244</v>
      </c>
    </row>
    <row r="1024" spans="3:8">
      <c r="C1024" s="897" t="s">
        <v>1366</v>
      </c>
      <c r="D1024" s="871"/>
      <c r="E1024" s="871"/>
      <c r="F1024" s="898" t="s">
        <v>677</v>
      </c>
      <c r="G1024" s="540"/>
      <c r="H1024" s="895">
        <v>537458</v>
      </c>
    </row>
    <row r="1025" spans="1:9">
      <c r="C1025" s="897" t="s">
        <v>1367</v>
      </c>
      <c r="D1025" s="871"/>
      <c r="E1025" s="871"/>
      <c r="F1025" s="898"/>
      <c r="G1025" s="540"/>
      <c r="H1025" s="895">
        <v>201661</v>
      </c>
    </row>
    <row r="1026" spans="1:9">
      <c r="C1026" s="897" t="s">
        <v>1368</v>
      </c>
      <c r="D1026" s="871"/>
      <c r="E1026" s="871"/>
      <c r="F1026" s="904"/>
      <c r="G1026" s="540"/>
      <c r="H1026" s="895">
        <v>473357</v>
      </c>
    </row>
    <row r="1027" spans="1:9">
      <c r="C1027" s="897" t="s">
        <v>1369</v>
      </c>
      <c r="D1027" s="871"/>
      <c r="E1027" s="871"/>
      <c r="F1027" s="904"/>
      <c r="G1027" s="540"/>
      <c r="H1027" s="895">
        <v>649946</v>
      </c>
    </row>
    <row r="1028" spans="1:9">
      <c r="C1028" s="897" t="s">
        <v>1370</v>
      </c>
      <c r="D1028" s="871"/>
      <c r="E1028" s="871"/>
      <c r="F1028" s="896" t="s">
        <v>1371</v>
      </c>
      <c r="G1028" s="540"/>
      <c r="H1028" s="895">
        <v>457177</v>
      </c>
    </row>
    <row r="1029" spans="1:9">
      <c r="C1029" s="897" t="s">
        <v>1372</v>
      </c>
      <c r="D1029" s="871"/>
      <c r="E1029" s="871"/>
      <c r="F1029" s="898" t="s">
        <v>1046</v>
      </c>
      <c r="G1029" s="540"/>
      <c r="H1029" s="895">
        <v>228302</v>
      </c>
    </row>
    <row r="1030" spans="1:9">
      <c r="C1030" s="897" t="s">
        <v>1373</v>
      </c>
      <c r="D1030" s="871"/>
      <c r="E1030" s="871"/>
      <c r="F1030" s="898" t="s">
        <v>1199</v>
      </c>
      <c r="G1030" s="540"/>
      <c r="H1030" s="895">
        <v>295999</v>
      </c>
    </row>
    <row r="1031" spans="1:9">
      <c r="C1031" s="897" t="s">
        <v>1374</v>
      </c>
      <c r="D1031" s="871"/>
      <c r="E1031" s="871"/>
      <c r="F1031" s="896" t="s">
        <v>1375</v>
      </c>
      <c r="G1031" s="540"/>
      <c r="H1031" s="895">
        <v>335193</v>
      </c>
    </row>
    <row r="1032" spans="1:9">
      <c r="C1032" s="897" t="s">
        <v>1376</v>
      </c>
      <c r="D1032" s="871"/>
      <c r="E1032" s="871"/>
      <c r="F1032" s="898" t="s">
        <v>828</v>
      </c>
      <c r="G1032" s="540"/>
      <c r="H1032" s="895">
        <v>73260</v>
      </c>
    </row>
    <row r="1033" spans="1:9">
      <c r="C1033" s="897" t="s">
        <v>1377</v>
      </c>
      <c r="D1033" s="871"/>
      <c r="E1033" s="871"/>
      <c r="F1033" s="898" t="s">
        <v>1199</v>
      </c>
      <c r="G1033" s="540"/>
      <c r="H1033" s="895">
        <v>483590</v>
      </c>
    </row>
    <row r="1034" spans="1:9">
      <c r="C1034" s="897" t="s">
        <v>1378</v>
      </c>
      <c r="D1034" s="871"/>
      <c r="E1034" s="871"/>
      <c r="F1034" s="898" t="s">
        <v>893</v>
      </c>
      <c r="G1034" s="540"/>
      <c r="H1034" s="895">
        <v>6794679</v>
      </c>
    </row>
    <row r="1035" spans="1:9">
      <c r="A1035" s="878"/>
      <c r="B1035" s="878"/>
      <c r="C1035" s="897" t="s">
        <v>1379</v>
      </c>
      <c r="D1035" s="871"/>
      <c r="E1035" s="871"/>
      <c r="F1035" s="898" t="s">
        <v>1380</v>
      </c>
      <c r="G1035" s="567"/>
      <c r="H1035" s="895">
        <v>2872800</v>
      </c>
      <c r="I1035" s="878"/>
    </row>
    <row r="1036" spans="1:9">
      <c r="A1036" s="878"/>
      <c r="B1036" s="878"/>
      <c r="C1036" s="897" t="s">
        <v>1381</v>
      </c>
      <c r="D1036" s="871"/>
      <c r="E1036" s="871"/>
      <c r="F1036" s="898" t="s">
        <v>1199</v>
      </c>
      <c r="G1036" s="567"/>
      <c r="H1036" s="895">
        <v>4181999</v>
      </c>
      <c r="I1036" s="878"/>
    </row>
    <row r="1037" spans="1:9">
      <c r="A1037" s="878"/>
      <c r="B1037" s="878"/>
      <c r="C1037" s="897" t="s">
        <v>1376</v>
      </c>
      <c r="D1037" s="871"/>
      <c r="E1037" s="871"/>
      <c r="F1037" s="898" t="s">
        <v>1382</v>
      </c>
      <c r="G1037" s="567"/>
      <c r="H1037" s="895">
        <v>1474864</v>
      </c>
      <c r="I1037" s="878"/>
    </row>
    <row r="1038" spans="1:9">
      <c r="A1038" s="878"/>
      <c r="B1038" s="878"/>
      <c r="C1038" s="897" t="s">
        <v>1362</v>
      </c>
      <c r="D1038" s="871"/>
      <c r="E1038" s="871"/>
      <c r="F1038" s="898" t="s">
        <v>1363</v>
      </c>
      <c r="G1038" s="567"/>
      <c r="H1038" s="895">
        <v>560008</v>
      </c>
      <c r="I1038" s="878"/>
    </row>
    <row r="1039" spans="1:9">
      <c r="A1039" s="878"/>
      <c r="B1039" s="878"/>
      <c r="C1039" s="897" t="s">
        <v>1383</v>
      </c>
      <c r="D1039" s="871"/>
      <c r="E1039" s="871"/>
      <c r="F1039" s="898" t="s">
        <v>1384</v>
      </c>
      <c r="G1039" s="567"/>
      <c r="H1039" s="895">
        <v>670399</v>
      </c>
      <c r="I1039" s="878"/>
    </row>
    <row r="1040" spans="1:9">
      <c r="A1040" s="878"/>
      <c r="B1040" s="878"/>
      <c r="C1040" s="897" t="s">
        <v>1385</v>
      </c>
      <c r="D1040" s="871"/>
      <c r="E1040" s="871"/>
      <c r="F1040" s="896" t="s">
        <v>1107</v>
      </c>
      <c r="G1040" s="567"/>
      <c r="H1040" s="895">
        <v>135199</v>
      </c>
      <c r="I1040" s="878"/>
    </row>
    <row r="1041" spans="1:9">
      <c r="A1041" s="567"/>
      <c r="B1041" s="567"/>
      <c r="C1041" s="897" t="s">
        <v>1386</v>
      </c>
      <c r="D1041" s="871"/>
      <c r="E1041" s="871"/>
      <c r="F1041" s="896" t="s">
        <v>1387</v>
      </c>
      <c r="G1041" s="567"/>
      <c r="H1041" s="895">
        <v>104395</v>
      </c>
      <c r="I1041" s="567"/>
    </row>
    <row r="1042" spans="1:9" ht="15.75" customHeight="1">
      <c r="A1042" s="567"/>
      <c r="B1042" s="567"/>
      <c r="C1042" s="897"/>
      <c r="D1042" s="871"/>
      <c r="E1042" s="871"/>
      <c r="F1042" s="898"/>
      <c r="G1042" s="567"/>
      <c r="H1042" s="895"/>
      <c r="I1042" s="567"/>
    </row>
    <row r="1043" spans="1:9">
      <c r="A1043" s="1398" t="s">
        <v>583</v>
      </c>
      <c r="B1043" s="1398" t="s">
        <v>584</v>
      </c>
      <c r="C1043" s="1398"/>
      <c r="D1043" s="1398"/>
      <c r="E1043" s="1398"/>
      <c r="F1043" s="883"/>
      <c r="G1043" s="1398" t="s">
        <v>1837</v>
      </c>
      <c r="H1043" s="1398"/>
      <c r="I1043" s="882"/>
    </row>
    <row r="1044" spans="1:9">
      <c r="A1044" s="1399"/>
      <c r="B1044" s="1399"/>
      <c r="C1044" s="1399"/>
      <c r="D1044" s="1399"/>
      <c r="E1044" s="1399"/>
      <c r="F1044" s="881"/>
      <c r="G1044" s="1399"/>
      <c r="H1044" s="1399"/>
      <c r="I1044" s="880"/>
    </row>
    <row r="1045" spans="1:9">
      <c r="A1045" s="903"/>
      <c r="B1045" s="903"/>
      <c r="C1045" s="897" t="s">
        <v>1388</v>
      </c>
      <c r="D1045" s="871"/>
      <c r="E1045" s="871"/>
      <c r="F1045" s="898" t="s">
        <v>980</v>
      </c>
      <c r="G1045" s="567"/>
      <c r="H1045" s="895">
        <v>239999</v>
      </c>
      <c r="I1045" s="902"/>
    </row>
    <row r="1046" spans="1:9">
      <c r="A1046" s="903"/>
      <c r="B1046" s="903"/>
      <c r="C1046" s="897" t="s">
        <v>1389</v>
      </c>
      <c r="D1046" s="871"/>
      <c r="E1046" s="871"/>
      <c r="F1046" s="898">
        <v>520</v>
      </c>
      <c r="G1046" s="567"/>
      <c r="H1046" s="895">
        <v>256005</v>
      </c>
      <c r="I1046" s="902"/>
    </row>
    <row r="1047" spans="1:9">
      <c r="A1047" s="567"/>
      <c r="B1047" s="567"/>
      <c r="C1047" s="897" t="s">
        <v>1390</v>
      </c>
      <c r="D1047" s="871"/>
      <c r="E1047" s="871"/>
      <c r="F1047" s="898" t="s">
        <v>1391</v>
      </c>
      <c r="G1047" s="567"/>
      <c r="H1047" s="895">
        <v>66397</v>
      </c>
      <c r="I1047" s="567"/>
    </row>
    <row r="1048" spans="1:9">
      <c r="A1048" s="567"/>
      <c r="B1048" s="612"/>
      <c r="C1048" s="897" t="s">
        <v>1392</v>
      </c>
      <c r="D1048" s="613"/>
      <c r="E1048" s="613"/>
      <c r="F1048" s="898" t="s">
        <v>1112</v>
      </c>
      <c r="G1048" s="612"/>
      <c r="H1048" s="895">
        <v>466451</v>
      </c>
      <c r="I1048" s="612"/>
    </row>
    <row r="1049" spans="1:9">
      <c r="A1049" s="567"/>
      <c r="B1049" s="567"/>
      <c r="C1049" s="897" t="s">
        <v>1393</v>
      </c>
      <c r="D1049" s="871"/>
      <c r="E1049" s="871"/>
      <c r="F1049" s="898" t="s">
        <v>1118</v>
      </c>
      <c r="G1049" s="567"/>
      <c r="H1049" s="895">
        <v>11402695</v>
      </c>
      <c r="I1049" s="567"/>
    </row>
    <row r="1050" spans="1:9">
      <c r="A1050" s="567"/>
      <c r="B1050" s="567"/>
      <c r="C1050" s="897" t="s">
        <v>1361</v>
      </c>
      <c r="D1050" s="875"/>
      <c r="E1050" s="875"/>
      <c r="F1050" s="898" t="s">
        <v>1384</v>
      </c>
      <c r="G1050" s="633"/>
      <c r="H1050" s="895">
        <v>153674</v>
      </c>
      <c r="I1050" s="633"/>
    </row>
    <row r="1051" spans="1:9">
      <c r="A1051" s="567"/>
      <c r="B1051" s="567"/>
      <c r="C1051" s="897" t="s">
        <v>1394</v>
      </c>
      <c r="D1051" s="875"/>
      <c r="E1051" s="875"/>
      <c r="F1051" s="898" t="s">
        <v>1395</v>
      </c>
      <c r="G1051" s="633"/>
      <c r="H1051" s="895">
        <v>917267</v>
      </c>
      <c r="I1051" s="633"/>
    </row>
    <row r="1052" spans="1:9">
      <c r="A1052" s="567"/>
      <c r="B1052" s="567"/>
      <c r="C1052" s="897" t="s">
        <v>1396</v>
      </c>
      <c r="D1052" s="871"/>
      <c r="E1052" s="871"/>
      <c r="F1052" s="898" t="s">
        <v>1084</v>
      </c>
      <c r="G1052" s="567"/>
      <c r="H1052" s="895">
        <v>1856160</v>
      </c>
      <c r="I1052" s="567"/>
    </row>
    <row r="1053" spans="1:9">
      <c r="A1053" s="567"/>
      <c r="B1053" s="567"/>
      <c r="C1053" s="897" t="s">
        <v>1397</v>
      </c>
      <c r="D1053" s="871"/>
      <c r="E1053" s="871"/>
      <c r="F1053" s="898" t="s">
        <v>1088</v>
      </c>
      <c r="G1053" s="567"/>
      <c r="H1053" s="895">
        <v>1514847</v>
      </c>
      <c r="I1053" s="567"/>
    </row>
    <row r="1054" spans="1:9">
      <c r="A1054" s="567"/>
      <c r="B1054" s="567"/>
      <c r="C1054" s="897" t="s">
        <v>1398</v>
      </c>
      <c r="D1054" s="871"/>
      <c r="E1054" s="871"/>
      <c r="F1054" s="898" t="s">
        <v>1399</v>
      </c>
      <c r="G1054" s="567"/>
      <c r="H1054" s="895">
        <v>1220237</v>
      </c>
      <c r="I1054" s="567"/>
    </row>
    <row r="1055" spans="1:9">
      <c r="A1055" s="567"/>
      <c r="B1055" s="567"/>
      <c r="C1055" s="897" t="s">
        <v>1400</v>
      </c>
      <c r="D1055" s="871"/>
      <c r="E1055" s="871"/>
      <c r="F1055" s="898" t="s">
        <v>976</v>
      </c>
      <c r="G1055" s="567"/>
      <c r="H1055" s="895">
        <v>931600</v>
      </c>
      <c r="I1055" s="567"/>
    </row>
    <row r="1056" spans="1:9">
      <c r="A1056" s="878"/>
      <c r="B1056" s="878"/>
      <c r="C1056" s="897" t="s">
        <v>1401</v>
      </c>
      <c r="D1056" s="871"/>
      <c r="E1056" s="871"/>
      <c r="F1056" s="896" t="s">
        <v>1000</v>
      </c>
      <c r="G1056" s="567"/>
      <c r="H1056" s="895">
        <v>124269</v>
      </c>
      <c r="I1056" s="567"/>
    </row>
    <row r="1057" spans="1:9">
      <c r="A1057" s="878"/>
      <c r="B1057" s="878"/>
      <c r="C1057" s="897" t="s">
        <v>1402</v>
      </c>
      <c r="D1057" s="871"/>
      <c r="E1057" s="871"/>
      <c r="F1057" s="898" t="s">
        <v>893</v>
      </c>
      <c r="G1057" s="567"/>
      <c r="H1057" s="895">
        <v>4269471</v>
      </c>
      <c r="I1057" s="567"/>
    </row>
    <row r="1058" spans="1:9">
      <c r="A1058" s="878"/>
      <c r="B1058" s="878"/>
      <c r="C1058" s="897" t="s">
        <v>1321</v>
      </c>
      <c r="D1058" s="871"/>
      <c r="E1058" s="871"/>
      <c r="F1058" s="898" t="s">
        <v>996</v>
      </c>
      <c r="G1058" s="567"/>
      <c r="H1058" s="895">
        <v>81263</v>
      </c>
      <c r="I1058" s="567"/>
    </row>
    <row r="1059" spans="1:9">
      <c r="A1059" s="878"/>
      <c r="B1059" s="878"/>
      <c r="C1059" s="897" t="s">
        <v>1367</v>
      </c>
      <c r="D1059" s="871"/>
      <c r="E1059" s="871"/>
      <c r="F1059" s="898" t="s">
        <v>916</v>
      </c>
      <c r="G1059" s="567"/>
      <c r="H1059" s="895">
        <v>451476</v>
      </c>
      <c r="I1059" s="567"/>
    </row>
    <row r="1060" spans="1:9">
      <c r="A1060" s="878"/>
      <c r="B1060" s="878"/>
      <c r="C1060" s="897" t="s">
        <v>1325</v>
      </c>
      <c r="D1060" s="871"/>
      <c r="E1060" s="871"/>
      <c r="F1060" s="898" t="s">
        <v>1016</v>
      </c>
      <c r="G1060" s="567"/>
      <c r="H1060" s="895">
        <v>444378</v>
      </c>
      <c r="I1060" s="567"/>
    </row>
    <row r="1061" spans="1:9">
      <c r="A1061" s="878"/>
      <c r="B1061" s="878"/>
      <c r="C1061" s="897" t="s">
        <v>1403</v>
      </c>
      <c r="D1061" s="871"/>
      <c r="E1061" s="871"/>
      <c r="F1061" s="896" t="s">
        <v>1001</v>
      </c>
      <c r="G1061" s="567"/>
      <c r="H1061" s="895">
        <v>56796</v>
      </c>
      <c r="I1061" s="567"/>
    </row>
    <row r="1062" spans="1:9">
      <c r="A1062" s="878"/>
      <c r="B1062" s="878"/>
      <c r="C1062" s="897" t="s">
        <v>1258</v>
      </c>
      <c r="D1062" s="871"/>
      <c r="E1062" s="871"/>
      <c r="F1062" s="898" t="s">
        <v>1404</v>
      </c>
      <c r="G1062" s="567"/>
      <c r="H1062" s="895">
        <v>699119</v>
      </c>
      <c r="I1062" s="567"/>
    </row>
    <row r="1063" spans="1:9">
      <c r="A1063" s="878"/>
      <c r="B1063" s="878"/>
      <c r="C1063" s="897" t="s">
        <v>1405</v>
      </c>
      <c r="D1063" s="871"/>
      <c r="E1063" s="871"/>
      <c r="F1063" s="898" t="s">
        <v>1199</v>
      </c>
      <c r="G1063" s="567"/>
      <c r="H1063" s="895">
        <v>1505000</v>
      </c>
      <c r="I1063" s="624"/>
    </row>
    <row r="1064" spans="1:9">
      <c r="A1064" s="878"/>
      <c r="B1064" s="878"/>
      <c r="C1064" s="897" t="s">
        <v>1406</v>
      </c>
      <c r="D1064" s="871"/>
      <c r="E1064" s="871"/>
      <c r="F1064" s="896" t="s">
        <v>1382</v>
      </c>
      <c r="G1064" s="567"/>
      <c r="H1064" s="895">
        <v>2823488</v>
      </c>
      <c r="I1064" s="624"/>
    </row>
    <row r="1065" spans="1:9">
      <c r="A1065" s="878"/>
      <c r="B1065" s="878"/>
      <c r="C1065" s="897" t="s">
        <v>1407</v>
      </c>
      <c r="D1065" s="871"/>
      <c r="E1065" s="871"/>
      <c r="F1065" s="898" t="s">
        <v>1107</v>
      </c>
      <c r="G1065" s="567"/>
      <c r="H1065" s="895">
        <v>722199</v>
      </c>
      <c r="I1065" s="624"/>
    </row>
    <row r="1066" spans="1:9">
      <c r="A1066" s="878"/>
      <c r="B1066" s="878"/>
      <c r="C1066" s="897" t="s">
        <v>1359</v>
      </c>
      <c r="D1066" s="871"/>
      <c r="E1066" s="871"/>
      <c r="F1066" s="898" t="s">
        <v>1408</v>
      </c>
      <c r="G1066" s="567"/>
      <c r="H1066" s="895">
        <v>840586</v>
      </c>
      <c r="I1066" s="624"/>
    </row>
    <row r="1067" spans="1:9">
      <c r="A1067" s="878"/>
      <c r="B1067" s="878"/>
      <c r="C1067" s="897" t="s">
        <v>1409</v>
      </c>
      <c r="D1067" s="871"/>
      <c r="E1067" s="871"/>
      <c r="F1067" s="898" t="s">
        <v>1387</v>
      </c>
      <c r="G1067" s="567"/>
      <c r="H1067" s="895">
        <v>601799</v>
      </c>
      <c r="I1067" s="624"/>
    </row>
    <row r="1068" spans="1:9">
      <c r="A1068" s="878"/>
      <c r="B1068" s="878"/>
      <c r="C1068" s="897" t="s">
        <v>1410</v>
      </c>
      <c r="D1068" s="871"/>
      <c r="E1068" s="871"/>
      <c r="F1068" s="898" t="s">
        <v>1091</v>
      </c>
      <c r="G1068" s="567"/>
      <c r="H1068" s="895">
        <v>745595</v>
      </c>
      <c r="I1068" s="624"/>
    </row>
    <row r="1069" spans="1:9">
      <c r="A1069" s="878"/>
      <c r="B1069" s="878"/>
      <c r="C1069" s="897" t="s">
        <v>1411</v>
      </c>
      <c r="D1069" s="871"/>
      <c r="E1069" s="871"/>
      <c r="F1069" s="898" t="s">
        <v>1412</v>
      </c>
      <c r="G1069" s="567"/>
      <c r="H1069" s="895">
        <v>1492364</v>
      </c>
      <c r="I1069" s="624"/>
    </row>
    <row r="1070" spans="1:9">
      <c r="A1070" s="878"/>
      <c r="B1070" s="878"/>
      <c r="C1070" s="897" t="s">
        <v>1413</v>
      </c>
      <c r="D1070" s="871"/>
      <c r="E1070" s="871"/>
      <c r="F1070" s="898" t="s">
        <v>1088</v>
      </c>
      <c r="G1070" s="567"/>
      <c r="H1070" s="895">
        <v>1821503</v>
      </c>
      <c r="I1070" s="624"/>
    </row>
    <row r="1071" spans="1:9">
      <c r="A1071" s="878"/>
      <c r="B1071" s="878"/>
      <c r="C1071" s="897" t="s">
        <v>1240</v>
      </c>
      <c r="D1071" s="871"/>
      <c r="E1071" s="871"/>
      <c r="F1071" s="898" t="s">
        <v>1080</v>
      </c>
      <c r="G1071" s="567"/>
      <c r="H1071" s="895">
        <v>722182</v>
      </c>
      <c r="I1071" s="624"/>
    </row>
    <row r="1072" spans="1:9">
      <c r="A1072" s="878"/>
      <c r="B1072" s="878"/>
      <c r="C1072" s="897" t="s">
        <v>1414</v>
      </c>
      <c r="D1072" s="871"/>
      <c r="E1072" s="871"/>
      <c r="F1072" s="898" t="s">
        <v>1415</v>
      </c>
      <c r="G1072" s="567"/>
      <c r="H1072" s="895">
        <v>2685111</v>
      </c>
      <c r="I1072" s="624"/>
    </row>
    <row r="1073" spans="1:9">
      <c r="A1073" s="878"/>
      <c r="B1073" s="878"/>
      <c r="C1073" s="897" t="s">
        <v>1414</v>
      </c>
      <c r="D1073" s="871"/>
      <c r="E1073" s="871"/>
      <c r="F1073" s="896" t="s">
        <v>1415</v>
      </c>
      <c r="G1073" s="567"/>
      <c r="H1073" s="895">
        <v>639087</v>
      </c>
      <c r="I1073" s="624"/>
    </row>
    <row r="1074" spans="1:9">
      <c r="A1074" s="878"/>
      <c r="B1074" s="878"/>
      <c r="C1074" s="897" t="s">
        <v>1238</v>
      </c>
      <c r="D1074" s="871"/>
      <c r="E1074" s="871"/>
      <c r="F1074" s="896" t="s">
        <v>1075</v>
      </c>
      <c r="G1074" s="567"/>
      <c r="H1074" s="895">
        <v>400180</v>
      </c>
      <c r="I1074" s="624"/>
    </row>
    <row r="1075" spans="1:9">
      <c r="A1075" s="878"/>
      <c r="B1075" s="878"/>
      <c r="C1075" s="897" t="s">
        <v>1416</v>
      </c>
      <c r="D1075" s="871"/>
      <c r="E1075" s="871"/>
      <c r="F1075" s="898" t="s">
        <v>1009</v>
      </c>
      <c r="G1075" s="567"/>
      <c r="H1075" s="895">
        <v>2279952</v>
      </c>
      <c r="I1075" s="624"/>
    </row>
    <row r="1076" spans="1:9">
      <c r="A1076" s="878"/>
      <c r="B1076" s="878"/>
      <c r="C1076" s="897" t="s">
        <v>1328</v>
      </c>
      <c r="D1076" s="871"/>
      <c r="E1076" s="871"/>
      <c r="F1076" s="898" t="s">
        <v>1417</v>
      </c>
      <c r="G1076" s="567"/>
      <c r="H1076" s="895">
        <v>871090</v>
      </c>
      <c r="I1076" s="624"/>
    </row>
    <row r="1077" spans="1:9">
      <c r="A1077" s="878"/>
      <c r="B1077" s="878"/>
      <c r="C1077" s="897" t="s">
        <v>1418</v>
      </c>
      <c r="D1077" s="871"/>
      <c r="E1077" s="871"/>
      <c r="F1077" s="898" t="s">
        <v>1000</v>
      </c>
      <c r="G1077" s="624"/>
      <c r="H1077" s="895">
        <v>1294823</v>
      </c>
      <c r="I1077" s="624"/>
    </row>
    <row r="1078" spans="1:9">
      <c r="A1078" s="878"/>
      <c r="B1078" s="878"/>
      <c r="C1078" s="897" t="s">
        <v>1419</v>
      </c>
      <c r="D1078" s="871"/>
      <c r="E1078" s="871"/>
      <c r="F1078" s="898" t="s">
        <v>998</v>
      </c>
      <c r="G1078" s="567"/>
      <c r="H1078" s="895">
        <v>1168135</v>
      </c>
      <c r="I1078" s="624"/>
    </row>
    <row r="1079" spans="1:9">
      <c r="A1079" s="878"/>
      <c r="B1079" s="878"/>
      <c r="C1079" s="897" t="s">
        <v>1420</v>
      </c>
      <c r="D1079" s="871"/>
      <c r="E1079" s="871"/>
      <c r="F1079" s="898" t="s">
        <v>1421</v>
      </c>
      <c r="G1079" s="567"/>
      <c r="H1079" s="895">
        <v>2355313</v>
      </c>
      <c r="I1079" s="624"/>
    </row>
    <row r="1080" spans="1:9">
      <c r="A1080" s="878"/>
      <c r="B1080" s="878"/>
      <c r="C1080" s="897" t="s">
        <v>1422</v>
      </c>
      <c r="D1080" s="871"/>
      <c r="E1080" s="871"/>
      <c r="F1080" s="898" t="s">
        <v>1423</v>
      </c>
      <c r="G1080" s="567"/>
      <c r="H1080" s="895">
        <v>1091708</v>
      </c>
      <c r="I1080" s="624"/>
    </row>
    <row r="1081" spans="1:9">
      <c r="A1081" s="878"/>
      <c r="B1081" s="878"/>
      <c r="C1081" s="897" t="s">
        <v>1424</v>
      </c>
      <c r="D1081" s="871"/>
      <c r="E1081" s="871"/>
      <c r="F1081" s="898" t="s">
        <v>965</v>
      </c>
      <c r="G1081" s="567"/>
      <c r="H1081" s="895">
        <v>682847</v>
      </c>
      <c r="I1081" s="624"/>
    </row>
    <row r="1082" spans="1:9">
      <c r="A1082" s="878"/>
      <c r="B1082" s="878"/>
      <c r="C1082" s="897" t="s">
        <v>1425</v>
      </c>
      <c r="D1082" s="871"/>
      <c r="E1082" s="871"/>
      <c r="F1082" s="898" t="s">
        <v>1426</v>
      </c>
      <c r="G1082" s="567"/>
      <c r="H1082" s="895">
        <v>921443</v>
      </c>
      <c r="I1082" s="624"/>
    </row>
    <row r="1083" spans="1:9">
      <c r="A1083" s="878"/>
      <c r="B1083" s="878"/>
      <c r="C1083" s="897" t="s">
        <v>1427</v>
      </c>
      <c r="D1083" s="871"/>
      <c r="E1083" s="871"/>
      <c r="F1083" s="898" t="s">
        <v>1428</v>
      </c>
      <c r="G1083" s="567"/>
      <c r="H1083" s="895">
        <v>935845</v>
      </c>
      <c r="I1083" s="624"/>
    </row>
    <row r="1084" spans="1:9">
      <c r="C1084" s="897" t="s">
        <v>1821</v>
      </c>
      <c r="D1084" s="871"/>
      <c r="E1084" s="871"/>
      <c r="F1084" s="898" t="s">
        <v>916</v>
      </c>
      <c r="G1084" s="540"/>
      <c r="H1084" s="895">
        <v>35870839</v>
      </c>
      <c r="I1084" s="561"/>
    </row>
    <row r="1085" spans="1:9">
      <c r="C1085" s="897" t="s">
        <v>1429</v>
      </c>
      <c r="D1085" s="871"/>
      <c r="E1085" s="871"/>
      <c r="F1085" s="898" t="s">
        <v>1430</v>
      </c>
      <c r="G1085" s="540"/>
      <c r="H1085" s="895">
        <v>944538</v>
      </c>
      <c r="I1085" s="561"/>
    </row>
    <row r="1086" spans="1:9">
      <c r="A1086" s="540"/>
      <c r="B1086" s="540"/>
      <c r="C1086" s="897" t="s">
        <v>1431</v>
      </c>
      <c r="D1086" s="871"/>
      <c r="E1086" s="871"/>
      <c r="F1086" s="896" t="s">
        <v>1363</v>
      </c>
      <c r="G1086" s="540"/>
      <c r="H1086" s="895">
        <v>981848</v>
      </c>
      <c r="I1086" s="561"/>
    </row>
    <row r="1087" spans="1:9">
      <c r="A1087" s="540"/>
      <c r="B1087" s="540"/>
      <c r="C1087" s="897" t="s">
        <v>1432</v>
      </c>
      <c r="D1087" s="871"/>
      <c r="E1087" s="871"/>
      <c r="F1087" s="898" t="s">
        <v>1433</v>
      </c>
      <c r="G1087" s="540"/>
      <c r="H1087" s="895">
        <v>1294823</v>
      </c>
      <c r="I1087" s="561"/>
    </row>
    <row r="1088" spans="1:9">
      <c r="A1088" s="540"/>
      <c r="B1088" s="540"/>
      <c r="C1088" s="897" t="s">
        <v>1434</v>
      </c>
      <c r="D1088" s="871"/>
      <c r="E1088" s="871"/>
      <c r="F1088" s="898" t="s">
        <v>967</v>
      </c>
      <c r="G1088" s="540"/>
      <c r="H1088" s="895">
        <v>892355</v>
      </c>
      <c r="I1088" s="561"/>
    </row>
    <row r="1089" spans="1:9">
      <c r="A1089" s="540"/>
      <c r="B1089" s="540"/>
      <c r="C1089" s="897" t="s">
        <v>1435</v>
      </c>
      <c r="D1089" s="871"/>
      <c r="E1089" s="871"/>
      <c r="F1089" s="898" t="s">
        <v>969</v>
      </c>
      <c r="G1089" s="540"/>
      <c r="H1089" s="895">
        <v>1060076</v>
      </c>
      <c r="I1089" s="561"/>
    </row>
    <row r="1090" spans="1:9">
      <c r="A1090" s="540"/>
      <c r="B1090" s="540"/>
      <c r="C1090" s="897" t="s">
        <v>1436</v>
      </c>
      <c r="D1090" s="871"/>
      <c r="E1090" s="871"/>
      <c r="F1090" s="898" t="s">
        <v>1179</v>
      </c>
      <c r="G1090" s="540"/>
      <c r="H1090" s="895">
        <v>1209702</v>
      </c>
      <c r="I1090" s="561"/>
    </row>
    <row r="1091" spans="1:9">
      <c r="A1091" s="540"/>
      <c r="B1091" s="540"/>
      <c r="C1091" s="897" t="s">
        <v>1247</v>
      </c>
      <c r="D1091" s="871"/>
      <c r="E1091" s="871"/>
      <c r="F1091" s="896" t="s">
        <v>1384</v>
      </c>
      <c r="G1091" s="540"/>
      <c r="H1091" s="895">
        <v>638767</v>
      </c>
      <c r="I1091" s="561"/>
    </row>
    <row r="1092" spans="1:9">
      <c r="A1092" s="540"/>
      <c r="B1092" s="540"/>
      <c r="C1092" s="897"/>
      <c r="D1092" s="871"/>
      <c r="E1092" s="871"/>
      <c r="F1092" s="896"/>
      <c r="G1092" s="540"/>
      <c r="H1092" s="895"/>
      <c r="I1092" s="561"/>
    </row>
    <row r="1093" spans="1:9">
      <c r="A1093" s="1398" t="s">
        <v>583</v>
      </c>
      <c r="B1093" s="1398" t="s">
        <v>584</v>
      </c>
      <c r="C1093" s="1398"/>
      <c r="D1093" s="1398"/>
      <c r="E1093" s="1398"/>
      <c r="F1093" s="883"/>
      <c r="G1093" s="1398" t="s">
        <v>1837</v>
      </c>
      <c r="H1093" s="1398"/>
      <c r="I1093" s="882"/>
    </row>
    <row r="1094" spans="1:9">
      <c r="A1094" s="1399"/>
      <c r="B1094" s="1399"/>
      <c r="C1094" s="1399"/>
      <c r="D1094" s="1399"/>
      <c r="E1094" s="1399"/>
      <c r="F1094" s="881"/>
      <c r="G1094" s="1399"/>
      <c r="H1094" s="1399"/>
      <c r="I1094" s="880"/>
    </row>
    <row r="1095" spans="1:9" ht="13.5" customHeight="1">
      <c r="A1095" s="903"/>
      <c r="B1095" s="903"/>
      <c r="C1095" s="897" t="s">
        <v>1437</v>
      </c>
      <c r="D1095" s="871"/>
      <c r="E1095" s="871"/>
      <c r="F1095" s="898" t="s">
        <v>1094</v>
      </c>
      <c r="G1095" s="540"/>
      <c r="H1095" s="895">
        <v>1470500</v>
      </c>
      <c r="I1095" s="902"/>
    </row>
    <row r="1096" spans="1:9" ht="13.5" customHeight="1">
      <c r="A1096" s="903"/>
      <c r="B1096" s="903"/>
      <c r="C1096" s="897" t="s">
        <v>1251</v>
      </c>
      <c r="D1096" s="871"/>
      <c r="E1096" s="871"/>
      <c r="F1096" s="898" t="s">
        <v>1014</v>
      </c>
      <c r="G1096" s="540"/>
      <c r="H1096" s="895">
        <v>136710</v>
      </c>
      <c r="I1096" s="902"/>
    </row>
    <row r="1097" spans="1:9" ht="13.5" customHeight="1">
      <c r="A1097" s="903"/>
      <c r="B1097" s="903"/>
      <c r="C1097" s="897" t="s">
        <v>1438</v>
      </c>
      <c r="D1097" s="871"/>
      <c r="E1097" s="871"/>
      <c r="F1097" s="896" t="s">
        <v>1107</v>
      </c>
      <c r="G1097" s="540"/>
      <c r="H1097" s="895">
        <v>26427</v>
      </c>
      <c r="I1097" s="902"/>
    </row>
    <row r="1098" spans="1:9">
      <c r="A1098" s="540"/>
      <c r="B1098" s="540"/>
      <c r="C1098" s="897" t="s">
        <v>1439</v>
      </c>
      <c r="D1098" s="871"/>
      <c r="E1098" s="871"/>
      <c r="F1098" s="898" t="s">
        <v>1387</v>
      </c>
      <c r="G1098" s="540"/>
      <c r="H1098" s="895">
        <v>155841</v>
      </c>
      <c r="I1098" s="561"/>
    </row>
    <row r="1099" spans="1:9">
      <c r="A1099" s="540"/>
      <c r="B1099" s="540"/>
      <c r="C1099" s="897" t="s">
        <v>1247</v>
      </c>
      <c r="D1099" s="871"/>
      <c r="E1099" s="871"/>
      <c r="F1099" s="898" t="s">
        <v>1384</v>
      </c>
      <c r="G1099" s="540"/>
      <c r="H1099" s="895">
        <v>6607844</v>
      </c>
      <c r="I1099" s="561"/>
    </row>
    <row r="1100" spans="1:9">
      <c r="A1100" s="540"/>
      <c r="B1100" s="540"/>
      <c r="C1100" s="897" t="s">
        <v>1440</v>
      </c>
      <c r="D1100" s="871"/>
      <c r="E1100" s="871"/>
      <c r="F1100" s="898" t="s">
        <v>1078</v>
      </c>
      <c r="G1100" s="540"/>
      <c r="H1100" s="895">
        <v>1250641</v>
      </c>
      <c r="I1100" s="561"/>
    </row>
    <row r="1101" spans="1:9">
      <c r="C1101" s="897" t="s">
        <v>1441</v>
      </c>
      <c r="D1101" s="871"/>
      <c r="E1101" s="871"/>
      <c r="F1101" s="898" t="s">
        <v>1442</v>
      </c>
      <c r="G1101" s="540"/>
      <c r="H1101" s="895">
        <v>1172511</v>
      </c>
      <c r="I1101" s="561"/>
    </row>
    <row r="1102" spans="1:9">
      <c r="C1102" s="897" t="s">
        <v>1264</v>
      </c>
      <c r="D1102" s="871"/>
      <c r="E1102" s="871"/>
      <c r="F1102" s="898" t="s">
        <v>916</v>
      </c>
      <c r="G1102" s="540"/>
      <c r="H1102" s="895">
        <v>737918</v>
      </c>
      <c r="I1102" s="561"/>
    </row>
    <row r="1103" spans="1:9">
      <c r="C1103" s="897" t="s">
        <v>1309</v>
      </c>
      <c r="D1103" s="871"/>
      <c r="E1103" s="871"/>
      <c r="F1103" s="898" t="s">
        <v>972</v>
      </c>
      <c r="G1103" s="540"/>
      <c r="H1103" s="895">
        <v>1196352</v>
      </c>
      <c r="I1103" s="561"/>
    </row>
    <row r="1104" spans="1:9">
      <c r="C1104" s="897" t="s">
        <v>1266</v>
      </c>
      <c r="D1104" s="871"/>
      <c r="E1104" s="871"/>
      <c r="F1104" s="898" t="s">
        <v>1175</v>
      </c>
      <c r="G1104" s="540"/>
      <c r="H1104" s="895">
        <v>1364705</v>
      </c>
      <c r="I1104" s="561"/>
    </row>
    <row r="1105" spans="3:9">
      <c r="C1105" s="897" t="s">
        <v>1443</v>
      </c>
      <c r="D1105" s="871"/>
      <c r="E1105" s="871"/>
      <c r="F1105" s="898" t="s">
        <v>982</v>
      </c>
      <c r="G1105" s="540"/>
      <c r="H1105" s="895">
        <v>1219663</v>
      </c>
      <c r="I1105" s="561"/>
    </row>
    <row r="1106" spans="3:9">
      <c r="C1106" s="897" t="s">
        <v>1444</v>
      </c>
      <c r="D1106" s="871"/>
      <c r="E1106" s="871"/>
      <c r="F1106" s="896" t="s">
        <v>1140</v>
      </c>
      <c r="G1106" s="540"/>
      <c r="H1106" s="895">
        <v>1115325</v>
      </c>
      <c r="I1106" s="561"/>
    </row>
    <row r="1107" spans="3:9">
      <c r="C1107" s="897" t="s">
        <v>1445</v>
      </c>
      <c r="D1107" s="871"/>
      <c r="E1107" s="871"/>
      <c r="F1107" s="896" t="s">
        <v>1446</v>
      </c>
      <c r="G1107" s="540"/>
      <c r="H1107" s="895">
        <v>650900</v>
      </c>
      <c r="I1107" s="561"/>
    </row>
    <row r="1108" spans="3:9">
      <c r="C1108" s="897" t="s">
        <v>1269</v>
      </c>
      <c r="D1108" s="871"/>
      <c r="E1108" s="871"/>
      <c r="F1108" s="898" t="s">
        <v>1172</v>
      </c>
      <c r="G1108" s="540"/>
      <c r="H1108" s="895">
        <v>649979</v>
      </c>
      <c r="I1108" s="561"/>
    </row>
    <row r="1109" spans="3:9">
      <c r="C1109" s="897" t="s">
        <v>1360</v>
      </c>
      <c r="D1109" s="871"/>
      <c r="E1109" s="871"/>
      <c r="F1109" s="898" t="s">
        <v>1084</v>
      </c>
      <c r="G1109" s="540"/>
      <c r="H1109" s="895">
        <v>816959</v>
      </c>
      <c r="I1109" s="561"/>
    </row>
    <row r="1110" spans="3:9">
      <c r="C1110" s="897" t="s">
        <v>1447</v>
      </c>
      <c r="D1110" s="871"/>
      <c r="E1110" s="871"/>
      <c r="F1110" s="898" t="s">
        <v>1190</v>
      </c>
      <c r="G1110" s="540"/>
      <c r="H1110" s="895">
        <v>2101440</v>
      </c>
      <c r="I1110" s="561"/>
    </row>
    <row r="1111" spans="3:9">
      <c r="C1111" s="897" t="s">
        <v>1448</v>
      </c>
      <c r="D1111" s="871"/>
      <c r="E1111" s="871"/>
      <c r="F1111" s="898" t="s">
        <v>1029</v>
      </c>
      <c r="G1111" s="540"/>
      <c r="H1111" s="895">
        <v>897927</v>
      </c>
      <c r="I1111" s="561"/>
    </row>
    <row r="1112" spans="3:9">
      <c r="C1112" s="897" t="s">
        <v>1449</v>
      </c>
      <c r="D1112" s="871"/>
      <c r="E1112" s="871"/>
      <c r="F1112" s="898" t="s">
        <v>1450</v>
      </c>
      <c r="G1112" s="540"/>
      <c r="H1112" s="895">
        <v>305436</v>
      </c>
      <c r="I1112" s="561"/>
    </row>
    <row r="1113" spans="3:9">
      <c r="C1113" s="897" t="s">
        <v>1451</v>
      </c>
      <c r="D1113" s="871"/>
      <c r="E1113" s="871"/>
      <c r="F1113" s="898" t="s">
        <v>1452</v>
      </c>
      <c r="G1113" s="540"/>
      <c r="H1113" s="895">
        <v>1737425</v>
      </c>
      <c r="I1113" s="561"/>
    </row>
    <row r="1114" spans="3:9">
      <c r="C1114" s="897" t="s">
        <v>1453</v>
      </c>
      <c r="D1114" s="871"/>
      <c r="E1114" s="871"/>
      <c r="F1114" s="898" t="s">
        <v>893</v>
      </c>
      <c r="G1114" s="540"/>
      <c r="H1114" s="895">
        <v>4589880</v>
      </c>
      <c r="I1114" s="540"/>
    </row>
    <row r="1115" spans="3:9">
      <c r="C1115" s="897" t="s">
        <v>1454</v>
      </c>
      <c r="D1115" s="871"/>
      <c r="E1115" s="871"/>
      <c r="F1115" s="898" t="s">
        <v>1211</v>
      </c>
      <c r="G1115" s="540"/>
      <c r="H1115" s="895">
        <v>1736963</v>
      </c>
      <c r="I1115" s="540"/>
    </row>
    <row r="1116" spans="3:9">
      <c r="C1116" s="897" t="s">
        <v>1455</v>
      </c>
      <c r="D1116" s="871"/>
      <c r="E1116" s="871"/>
      <c r="F1116" s="898" t="s">
        <v>1456</v>
      </c>
      <c r="G1116" s="540"/>
      <c r="H1116" s="895">
        <v>1150453</v>
      </c>
      <c r="I1116" s="540"/>
    </row>
    <row r="1117" spans="3:9">
      <c r="C1117" s="897" t="s">
        <v>1457</v>
      </c>
      <c r="D1117" s="876"/>
      <c r="E1117" s="876"/>
      <c r="F1117" s="898" t="s">
        <v>893</v>
      </c>
      <c r="G1117" s="540"/>
      <c r="H1117" s="895">
        <v>6387147</v>
      </c>
    </row>
    <row r="1118" spans="3:9">
      <c r="C1118" s="897" t="s">
        <v>1458</v>
      </c>
      <c r="D1118" s="871"/>
      <c r="E1118" s="871"/>
      <c r="F1118" s="898" t="s">
        <v>1459</v>
      </c>
      <c r="G1118" s="540"/>
      <c r="H1118" s="895">
        <v>538021</v>
      </c>
    </row>
    <row r="1119" spans="3:9">
      <c r="C1119" s="897" t="s">
        <v>1460</v>
      </c>
      <c r="D1119" s="871"/>
      <c r="E1119" s="871"/>
      <c r="F1119" s="896" t="s">
        <v>1118</v>
      </c>
      <c r="G1119" s="540"/>
      <c r="H1119" s="895">
        <v>92115</v>
      </c>
    </row>
    <row r="1120" spans="3:9">
      <c r="C1120" s="897" t="s">
        <v>1461</v>
      </c>
      <c r="D1120" s="871"/>
      <c r="E1120" s="871"/>
      <c r="F1120" s="898" t="s">
        <v>712</v>
      </c>
      <c r="G1120" s="540"/>
      <c r="H1120" s="895">
        <v>116826</v>
      </c>
    </row>
    <row r="1121" spans="3:8">
      <c r="C1121" s="897" t="s">
        <v>1462</v>
      </c>
      <c r="D1121" s="871"/>
      <c r="E1121" s="871"/>
      <c r="F1121" s="898" t="s">
        <v>1057</v>
      </c>
      <c r="G1121" s="540"/>
      <c r="H1121" s="895">
        <v>177451</v>
      </c>
    </row>
    <row r="1122" spans="3:8">
      <c r="C1122" s="897" t="s">
        <v>1463</v>
      </c>
      <c r="D1122" s="871"/>
      <c r="E1122" s="871"/>
      <c r="F1122" s="898" t="s">
        <v>1464</v>
      </c>
      <c r="G1122" s="540"/>
      <c r="H1122" s="895">
        <v>59148</v>
      </c>
    </row>
    <row r="1123" spans="3:8">
      <c r="C1123" s="897" t="s">
        <v>1463</v>
      </c>
      <c r="D1123" s="871"/>
      <c r="E1123" s="871"/>
      <c r="F1123" s="898" t="s">
        <v>1464</v>
      </c>
      <c r="G1123" s="540"/>
      <c r="H1123" s="895">
        <v>67899</v>
      </c>
    </row>
    <row r="1124" spans="3:8">
      <c r="C1124" s="897" t="s">
        <v>1465</v>
      </c>
      <c r="D1124" s="871"/>
      <c r="E1124" s="871"/>
      <c r="F1124" s="896" t="s">
        <v>712</v>
      </c>
      <c r="G1124" s="540"/>
      <c r="H1124" s="895">
        <v>200627</v>
      </c>
    </row>
    <row r="1125" spans="3:8">
      <c r="C1125" s="897" t="s">
        <v>1466</v>
      </c>
      <c r="D1125" s="871"/>
      <c r="E1125" s="871"/>
      <c r="F1125" s="898" t="s">
        <v>1467</v>
      </c>
      <c r="G1125" s="540"/>
      <c r="H1125" s="895">
        <v>1941650</v>
      </c>
    </row>
    <row r="1126" spans="3:8">
      <c r="C1126" s="897" t="s">
        <v>1468</v>
      </c>
      <c r="D1126" s="871"/>
      <c r="E1126" s="871"/>
      <c r="F1126" s="898" t="s">
        <v>1032</v>
      </c>
      <c r="G1126" s="540"/>
      <c r="H1126" s="895">
        <v>2429123</v>
      </c>
    </row>
    <row r="1127" spans="3:8">
      <c r="C1127" s="897" t="s">
        <v>1226</v>
      </c>
      <c r="D1127" s="871"/>
      <c r="E1127" s="871"/>
      <c r="F1127" s="896" t="s">
        <v>1054</v>
      </c>
      <c r="G1127" s="540"/>
      <c r="H1127" s="895">
        <v>2967288</v>
      </c>
    </row>
    <row r="1128" spans="3:8">
      <c r="C1128" s="897" t="s">
        <v>840</v>
      </c>
      <c r="D1128" s="876"/>
      <c r="E1128" s="876"/>
      <c r="F1128" s="876"/>
      <c r="G1128" s="540"/>
      <c r="H1128" s="546">
        <v>71412</v>
      </c>
    </row>
    <row r="1129" spans="3:8">
      <c r="C1129" s="1401" t="s">
        <v>1469</v>
      </c>
      <c r="D1129" s="1401"/>
      <c r="E1129" s="1401"/>
      <c r="F1129" s="876"/>
      <c r="G1129" s="540"/>
      <c r="H1129" s="546">
        <v>1910125</v>
      </c>
    </row>
    <row r="1130" spans="3:8">
      <c r="C1130" s="1401" t="s">
        <v>1470</v>
      </c>
      <c r="D1130" s="1401"/>
      <c r="E1130" s="1401"/>
      <c r="F1130" s="876"/>
      <c r="G1130" s="540"/>
      <c r="H1130" s="546">
        <v>3686585</v>
      </c>
    </row>
    <row r="1131" spans="3:8">
      <c r="C1131" s="1401" t="s">
        <v>1471</v>
      </c>
      <c r="D1131" s="1401"/>
      <c r="E1131" s="1401"/>
      <c r="F1131" s="634" t="s">
        <v>766</v>
      </c>
      <c r="G1131" s="540"/>
      <c r="H1131" s="546">
        <v>600274</v>
      </c>
    </row>
    <row r="1132" spans="3:8" ht="13.5" customHeight="1">
      <c r="C1132" s="1401" t="s">
        <v>1472</v>
      </c>
      <c r="D1132" s="1401"/>
      <c r="E1132" s="1401"/>
      <c r="F1132" s="876"/>
      <c r="G1132" s="540"/>
      <c r="H1132" s="546">
        <v>4436208</v>
      </c>
    </row>
    <row r="1133" spans="3:8" ht="13.5" customHeight="1">
      <c r="C1133" s="1401" t="s">
        <v>1473</v>
      </c>
      <c r="D1133" s="1401"/>
      <c r="E1133" s="1401"/>
      <c r="F1133" s="876"/>
      <c r="G1133" s="540"/>
      <c r="H1133" s="546">
        <v>53447</v>
      </c>
    </row>
    <row r="1134" spans="3:8" ht="12.75" customHeight="1">
      <c r="C1134" s="1401" t="s">
        <v>1617</v>
      </c>
      <c r="D1134" s="1401"/>
      <c r="E1134" s="1401"/>
      <c r="F1134" s="876"/>
      <c r="G1134" s="540"/>
      <c r="H1134" s="546">
        <v>3472705</v>
      </c>
    </row>
    <row r="1135" spans="3:8" ht="13.5" customHeight="1">
      <c r="C1135" s="1401" t="s">
        <v>849</v>
      </c>
      <c r="D1135" s="1401"/>
      <c r="E1135" s="1401"/>
      <c r="F1135" s="876"/>
      <c r="G1135" s="540"/>
      <c r="H1135" s="546">
        <v>9188329</v>
      </c>
    </row>
    <row r="1136" spans="3:8" ht="12.75" customHeight="1">
      <c r="C1136" s="901" t="s">
        <v>1822</v>
      </c>
      <c r="D1136" s="901"/>
      <c r="E1136" s="901"/>
      <c r="F1136" s="876"/>
      <c r="G1136" s="540"/>
      <c r="H1136" s="546">
        <v>49241</v>
      </c>
    </row>
    <row r="1137" spans="1:9" ht="13.5" customHeight="1">
      <c r="C1137" s="901" t="s">
        <v>1823</v>
      </c>
      <c r="D1137" s="901"/>
      <c r="E1137" s="901"/>
      <c r="F1137" s="900" t="s">
        <v>1824</v>
      </c>
      <c r="G1137" s="540"/>
      <c r="H1137" s="546">
        <v>7153956</v>
      </c>
    </row>
    <row r="1138" spans="1:9">
      <c r="C1138" s="1409"/>
      <c r="D1138" s="1409"/>
      <c r="E1138" s="1409"/>
      <c r="F1138" s="553"/>
      <c r="G1138" s="592" t="s">
        <v>73</v>
      </c>
      <c r="H1138" s="557">
        <f>SUM(H846:H1137)</f>
        <v>901339054</v>
      </c>
    </row>
    <row r="1139" spans="1:9">
      <c r="C1139" s="1410" t="s">
        <v>1474</v>
      </c>
      <c r="D1139" s="1410"/>
      <c r="E1139" s="1410"/>
      <c r="F1139" s="871"/>
      <c r="G1139" s="540"/>
      <c r="H1139" s="557"/>
    </row>
    <row r="1140" spans="1:9" ht="12.75" customHeight="1">
      <c r="C1140" s="1409" t="s">
        <v>1475</v>
      </c>
      <c r="D1140" s="1409"/>
      <c r="E1140" s="1409"/>
      <c r="F1140" s="553"/>
      <c r="G1140" s="540"/>
      <c r="H1140" s="546">
        <v>1273000</v>
      </c>
    </row>
    <row r="1141" spans="1:9" ht="12.75" customHeight="1">
      <c r="C1141" s="1409" t="s">
        <v>1476</v>
      </c>
      <c r="D1141" s="1409"/>
      <c r="E1141" s="1409"/>
      <c r="F1141" s="540"/>
      <c r="G1141" s="540"/>
      <c r="H1141" s="546">
        <v>234000</v>
      </c>
    </row>
    <row r="1142" spans="1:9">
      <c r="C1142" s="897" t="s">
        <v>1477</v>
      </c>
      <c r="D1142" s="897"/>
      <c r="E1142" s="897"/>
      <c r="F1142" s="897"/>
      <c r="G1142" s="540"/>
      <c r="H1142" s="895">
        <v>6327000</v>
      </c>
    </row>
    <row r="1143" spans="1:9" ht="12.75" customHeight="1">
      <c r="C1143" s="897" t="s">
        <v>1478</v>
      </c>
      <c r="D1143" s="897"/>
      <c r="E1143" s="897"/>
      <c r="F1143" s="897"/>
      <c r="G1143" s="540"/>
      <c r="H1143" s="895">
        <v>154000</v>
      </c>
    </row>
    <row r="1144" spans="1:9" ht="12.75" customHeight="1">
      <c r="C1144" s="897"/>
      <c r="D1144" s="897"/>
      <c r="E1144" s="897"/>
      <c r="F1144" s="897"/>
      <c r="G1144" s="592" t="s">
        <v>1479</v>
      </c>
      <c r="H1144" s="899">
        <f>SUM(H1140:H1143)</f>
        <v>7988000</v>
      </c>
    </row>
    <row r="1145" spans="1:9">
      <c r="A1145" s="1398" t="s">
        <v>583</v>
      </c>
      <c r="B1145" s="1398" t="s">
        <v>584</v>
      </c>
      <c r="C1145" s="1398"/>
      <c r="D1145" s="1398"/>
      <c r="E1145" s="1398"/>
      <c r="F1145" s="883"/>
      <c r="G1145" s="1398" t="s">
        <v>1839</v>
      </c>
      <c r="H1145" s="1398"/>
      <c r="I1145" s="882"/>
    </row>
    <row r="1146" spans="1:9">
      <c r="A1146" s="1399"/>
      <c r="B1146" s="1399"/>
      <c r="C1146" s="1399"/>
      <c r="D1146" s="1399"/>
      <c r="E1146" s="1399"/>
      <c r="F1146" s="881"/>
      <c r="G1146" s="1399"/>
      <c r="H1146" s="1399"/>
      <c r="I1146" s="880"/>
    </row>
    <row r="1147" spans="1:9">
      <c r="A1147" s="567"/>
      <c r="B1147" s="567"/>
      <c r="C1147" s="873" t="s">
        <v>1480</v>
      </c>
      <c r="D1147" s="871"/>
      <c r="E1147" s="871"/>
      <c r="F1147" s="898"/>
      <c r="G1147" s="567"/>
      <c r="H1147" s="544"/>
      <c r="I1147" s="567"/>
    </row>
    <row r="1148" spans="1:9">
      <c r="A1148" s="567"/>
      <c r="B1148" s="567"/>
      <c r="C1148" s="897" t="s">
        <v>1481</v>
      </c>
      <c r="D1148" s="871"/>
      <c r="E1148" s="871"/>
      <c r="F1148" s="898" t="s">
        <v>1208</v>
      </c>
      <c r="G1148" s="567"/>
      <c r="H1148" s="895">
        <v>10600500</v>
      </c>
      <c r="I1148" s="567"/>
    </row>
    <row r="1149" spans="1:9">
      <c r="A1149" s="567"/>
      <c r="B1149" s="567"/>
      <c r="C1149" s="897" t="s">
        <v>1482</v>
      </c>
      <c r="D1149" s="871"/>
      <c r="E1149" s="871"/>
      <c r="F1149" s="898" t="s">
        <v>1483</v>
      </c>
      <c r="G1149" s="567"/>
      <c r="H1149" s="895">
        <v>59000</v>
      </c>
      <c r="I1149" s="567"/>
    </row>
    <row r="1150" spans="1:9">
      <c r="A1150" s="567"/>
      <c r="B1150" s="567"/>
      <c r="C1150" s="897" t="s">
        <v>1484</v>
      </c>
      <c r="D1150" s="871"/>
      <c r="E1150" s="871"/>
      <c r="F1150" s="898" t="s">
        <v>1485</v>
      </c>
      <c r="G1150" s="567"/>
      <c r="H1150" s="895">
        <v>59000</v>
      </c>
      <c r="I1150" s="567"/>
    </row>
    <row r="1151" spans="1:9">
      <c r="A1151" s="567"/>
      <c r="B1151" s="567"/>
      <c r="C1151" s="897" t="s">
        <v>1482</v>
      </c>
      <c r="D1151" s="871"/>
      <c r="E1151" s="871"/>
      <c r="F1151" s="896" t="s">
        <v>1486</v>
      </c>
      <c r="G1151" s="567"/>
      <c r="H1151" s="895">
        <v>59000</v>
      </c>
      <c r="I1151" s="567"/>
    </row>
    <row r="1152" spans="1:9">
      <c r="A1152" s="567"/>
      <c r="B1152" s="567"/>
      <c r="C1152" s="897" t="s">
        <v>1484</v>
      </c>
      <c r="D1152" s="871"/>
      <c r="E1152" s="871"/>
      <c r="F1152" s="898">
        <v>133</v>
      </c>
      <c r="G1152" s="567"/>
      <c r="H1152" s="895">
        <v>59000</v>
      </c>
      <c r="I1152" s="567"/>
    </row>
    <row r="1153" spans="1:9">
      <c r="A1153" s="567"/>
      <c r="B1153" s="567"/>
      <c r="C1153" s="897" t="s">
        <v>1487</v>
      </c>
      <c r="D1153" s="871"/>
      <c r="E1153" s="871"/>
      <c r="F1153" s="898" t="s">
        <v>1488</v>
      </c>
      <c r="G1153" s="567"/>
      <c r="H1153" s="895">
        <v>59000</v>
      </c>
      <c r="I1153" s="567"/>
    </row>
    <row r="1154" spans="1:9">
      <c r="A1154" s="567"/>
      <c r="B1154" s="567"/>
      <c r="C1154" s="897" t="s">
        <v>1489</v>
      </c>
      <c r="D1154" s="871"/>
      <c r="E1154" s="871"/>
      <c r="F1154" s="896" t="s">
        <v>1131</v>
      </c>
      <c r="G1154" s="567"/>
      <c r="H1154" s="895">
        <v>33625000</v>
      </c>
      <c r="I1154" s="567"/>
    </row>
    <row r="1155" spans="1:9">
      <c r="A1155" s="567"/>
      <c r="B1155" s="567"/>
      <c r="C1155" s="871"/>
      <c r="D1155" s="871"/>
      <c r="E1155" s="871"/>
      <c r="F1155" s="871"/>
      <c r="G1155" s="621" t="s">
        <v>73</v>
      </c>
      <c r="H1155" s="548">
        <f>SUM(H1148:H1154)</f>
        <v>44520500</v>
      </c>
      <c r="I1155" s="567"/>
    </row>
    <row r="1156" spans="1:9">
      <c r="A1156" s="567"/>
      <c r="B1156" s="567"/>
      <c r="C1156" s="871"/>
      <c r="D1156" s="871"/>
      <c r="E1156" s="871"/>
      <c r="F1156" s="871"/>
      <c r="G1156" s="567"/>
      <c r="H1156" s="544"/>
      <c r="I1156" s="567"/>
    </row>
    <row r="1157" spans="1:9">
      <c r="A1157" s="567"/>
      <c r="B1157" s="567"/>
      <c r="C1157" s="871"/>
      <c r="D1157" s="871"/>
      <c r="E1157" s="871"/>
      <c r="F1157" s="871"/>
      <c r="G1157" s="567"/>
      <c r="H1157" s="544"/>
      <c r="I1157" s="567"/>
    </row>
    <row r="1158" spans="1:9" ht="17.25" thickBot="1">
      <c r="A1158" s="1400" t="s">
        <v>1490</v>
      </c>
      <c r="B1158" s="1400"/>
      <c r="C1158" s="1400"/>
      <c r="D1158" s="1400"/>
      <c r="E1158" s="1400"/>
      <c r="F1158" s="1400"/>
      <c r="G1158" s="578"/>
      <c r="H1158" s="579">
        <f>SUM(H839,H1138,H1144,H1155)</f>
        <v>1902221294</v>
      </c>
      <c r="I1158" s="894"/>
    </row>
    <row r="1159" spans="1:9" ht="17.25" thickTop="1">
      <c r="A1159" s="540"/>
      <c r="B1159" s="571"/>
      <c r="C1159" s="571"/>
      <c r="D1159" s="571"/>
      <c r="E1159" s="571"/>
      <c r="F1159" s="571"/>
      <c r="G1159" s="571"/>
      <c r="H1159" s="572"/>
      <c r="I1159" s="540"/>
    </row>
    <row r="1160" spans="1:9" ht="15.75">
      <c r="A1160" s="567"/>
      <c r="B1160" s="635" t="s">
        <v>1491</v>
      </c>
      <c r="C1160" s="635"/>
      <c r="D1160" s="635"/>
      <c r="E1160" s="635"/>
      <c r="F1160" s="635"/>
      <c r="G1160" s="567"/>
      <c r="H1160" s="544"/>
      <c r="I1160" s="567"/>
    </row>
    <row r="1161" spans="1:9">
      <c r="A1161" s="612"/>
      <c r="B1161" s="612"/>
      <c r="C1161" s="613"/>
      <c r="D1161" s="613"/>
      <c r="E1161" s="613"/>
      <c r="F1161" s="613"/>
      <c r="G1161" s="612"/>
      <c r="H1161" s="616"/>
      <c r="I1161" s="612"/>
    </row>
    <row r="1162" spans="1:9">
      <c r="A1162" s="567"/>
      <c r="B1162" s="567"/>
      <c r="C1162" s="617" t="s">
        <v>606</v>
      </c>
      <c r="D1162" s="613"/>
      <c r="E1162" s="613"/>
      <c r="F1162" s="613"/>
      <c r="G1162" s="612"/>
      <c r="H1162" s="616"/>
      <c r="I1162" s="567"/>
    </row>
    <row r="1163" spans="1:9">
      <c r="A1163" s="567"/>
      <c r="B1163" s="567"/>
      <c r="C1163" s="871" t="s">
        <v>1492</v>
      </c>
      <c r="D1163" s="871"/>
      <c r="E1163" s="871"/>
      <c r="F1163" s="871"/>
      <c r="G1163" s="567"/>
      <c r="H1163" s="544">
        <v>1160000</v>
      </c>
      <c r="I1163" s="567"/>
    </row>
    <row r="1164" spans="1:9">
      <c r="A1164" s="567"/>
      <c r="B1164" s="567"/>
      <c r="C1164" s="871" t="s">
        <v>1493</v>
      </c>
      <c r="D1164" s="871"/>
      <c r="E1164" s="871"/>
      <c r="F1164" s="871"/>
      <c r="G1164" s="567"/>
      <c r="H1164" s="544">
        <v>5451500</v>
      </c>
      <c r="I1164" s="567"/>
    </row>
    <row r="1165" spans="1:9">
      <c r="A1165" s="567"/>
      <c r="B1165" s="567"/>
      <c r="C1165" s="871" t="s">
        <v>1494</v>
      </c>
      <c r="D1165" s="871"/>
      <c r="E1165" s="871"/>
      <c r="F1165" s="871"/>
      <c r="G1165" s="567"/>
      <c r="H1165" s="544">
        <v>2697742</v>
      </c>
      <c r="I1165" s="567"/>
    </row>
    <row r="1166" spans="1:9">
      <c r="A1166" s="567"/>
      <c r="B1166" s="567"/>
      <c r="C1166" s="871" t="s">
        <v>1495</v>
      </c>
      <c r="D1166" s="871"/>
      <c r="E1166" s="871"/>
      <c r="F1166" s="871"/>
      <c r="G1166" s="567"/>
      <c r="H1166" s="544">
        <v>948091723</v>
      </c>
      <c r="I1166" s="567"/>
    </row>
    <row r="1167" spans="1:9">
      <c r="A1167" s="567"/>
      <c r="B1167" s="567"/>
      <c r="C1167" s="871"/>
      <c r="D1167" s="871"/>
      <c r="E1167" s="871"/>
      <c r="F1167" s="871"/>
      <c r="G1167" s="621" t="s">
        <v>1496</v>
      </c>
      <c r="H1167" s="548">
        <f>SUM(H1163:H1166)</f>
        <v>957400965</v>
      </c>
      <c r="I1167" s="567"/>
    </row>
    <row r="1168" spans="1:9">
      <c r="A1168" s="567"/>
      <c r="B1168" s="567"/>
      <c r="C1168" s="871"/>
      <c r="D1168" s="871"/>
      <c r="E1168" s="871"/>
      <c r="F1168" s="871"/>
      <c r="G1168" s="567"/>
      <c r="H1168" s="544"/>
      <c r="I1168" s="567"/>
    </row>
    <row r="1169" spans="1:9">
      <c r="A1169" s="567"/>
      <c r="B1169" s="567"/>
      <c r="C1169" s="873" t="s">
        <v>1497</v>
      </c>
      <c r="D1169" s="871"/>
      <c r="E1169" s="871"/>
      <c r="F1169" s="871"/>
      <c r="G1169" s="567"/>
      <c r="H1169" s="544"/>
      <c r="I1169" s="567"/>
    </row>
    <row r="1170" spans="1:9">
      <c r="A1170" s="567"/>
      <c r="B1170" s="567"/>
      <c r="C1170" s="871" t="s">
        <v>1498</v>
      </c>
      <c r="D1170" s="871"/>
      <c r="E1170" s="871"/>
      <c r="F1170" s="871"/>
      <c r="G1170" s="567"/>
      <c r="H1170" s="544">
        <v>41145564</v>
      </c>
      <c r="I1170" s="567"/>
    </row>
    <row r="1171" spans="1:9">
      <c r="A1171" s="567"/>
      <c r="B1171" s="567"/>
      <c r="C1171" s="871"/>
      <c r="D1171" s="871"/>
      <c r="E1171" s="871"/>
      <c r="F1171" s="871"/>
      <c r="G1171" s="621" t="s">
        <v>1499</v>
      </c>
      <c r="H1171" s="544">
        <f>SUM(H1170)</f>
        <v>41145564</v>
      </c>
      <c r="I1171" s="567"/>
    </row>
    <row r="1172" spans="1:9">
      <c r="C1172" s="871"/>
      <c r="D1172" s="871"/>
      <c r="E1172" s="871"/>
      <c r="F1172" s="871"/>
      <c r="G1172" s="540"/>
      <c r="H1172" s="546"/>
    </row>
    <row r="1173" spans="1:9" ht="17.25" thickBot="1">
      <c r="A1173" s="1400" t="s">
        <v>1500</v>
      </c>
      <c r="B1173" s="1400"/>
      <c r="C1173" s="1400"/>
      <c r="D1173" s="1400"/>
      <c r="E1173" s="1400"/>
      <c r="F1173" s="1400"/>
      <c r="G1173" s="578"/>
      <c r="H1173" s="579">
        <f>SUM(H1167,H1171)</f>
        <v>998546529</v>
      </c>
      <c r="I1173" s="894"/>
    </row>
    <row r="1174" spans="1:9" ht="16.5" thickTop="1">
      <c r="B1174" s="636" t="s">
        <v>1501</v>
      </c>
      <c r="C1174" s="637"/>
      <c r="D1174" s="637"/>
      <c r="E1174" s="637"/>
      <c r="F1174" s="638"/>
      <c r="G1174" s="639"/>
      <c r="H1174" s="546"/>
    </row>
    <row r="1175" spans="1:9">
      <c r="C1175" s="871"/>
      <c r="D1175" s="871"/>
      <c r="E1175" s="871"/>
      <c r="F1175" s="871"/>
      <c r="G1175" s="540"/>
      <c r="H1175" s="546"/>
    </row>
    <row r="1176" spans="1:9">
      <c r="C1176" s="873" t="s">
        <v>516</v>
      </c>
      <c r="D1176" s="871"/>
      <c r="E1176" s="871"/>
      <c r="F1176" s="871"/>
      <c r="G1176" s="540"/>
      <c r="H1176" s="546"/>
    </row>
    <row r="1177" spans="1:9">
      <c r="C1177" s="871" t="s">
        <v>1502</v>
      </c>
      <c r="D1177" s="871"/>
      <c r="E1177" s="871"/>
      <c r="F1177" s="871"/>
      <c r="G1177" s="540"/>
      <c r="H1177" s="546">
        <v>0</v>
      </c>
    </row>
    <row r="1178" spans="1:9">
      <c r="C1178" s="871"/>
      <c r="D1178" s="871"/>
      <c r="E1178" s="871"/>
      <c r="F1178" s="871"/>
      <c r="G1178" s="592" t="s">
        <v>1499</v>
      </c>
      <c r="H1178" s="557">
        <v>0</v>
      </c>
    </row>
    <row r="1179" spans="1:9">
      <c r="C1179" s="871"/>
      <c r="D1179" s="871"/>
      <c r="E1179" s="871"/>
      <c r="F1179" s="871"/>
      <c r="G1179" s="540"/>
      <c r="H1179" s="546"/>
    </row>
    <row r="1180" spans="1:9">
      <c r="C1180" s="873" t="s">
        <v>606</v>
      </c>
      <c r="D1180" s="871"/>
      <c r="E1180" s="871"/>
      <c r="F1180" s="871"/>
      <c r="G1180" s="540"/>
      <c r="H1180" s="546"/>
    </row>
    <row r="1181" spans="1:9">
      <c r="C1181" s="871" t="s">
        <v>1493</v>
      </c>
      <c r="D1181" s="871"/>
      <c r="E1181" s="871"/>
      <c r="F1181" s="871"/>
      <c r="G1181" s="540"/>
      <c r="H1181" s="546">
        <v>3828000</v>
      </c>
    </row>
    <row r="1182" spans="1:9">
      <c r="C1182" s="871" t="s">
        <v>1503</v>
      </c>
      <c r="D1182" s="871"/>
      <c r="E1182" s="871"/>
      <c r="F1182" s="871"/>
      <c r="G1182" s="540"/>
      <c r="H1182" s="546">
        <v>107533451</v>
      </c>
    </row>
    <row r="1183" spans="1:9">
      <c r="C1183" s="871" t="s">
        <v>1504</v>
      </c>
      <c r="D1183" s="871"/>
      <c r="E1183" s="871"/>
      <c r="F1183" s="871"/>
      <c r="G1183" s="540"/>
      <c r="H1183" s="546">
        <v>36594042</v>
      </c>
    </row>
    <row r="1184" spans="1:9">
      <c r="C1184" s="871"/>
      <c r="D1184" s="871"/>
      <c r="E1184" s="871"/>
      <c r="F1184" s="871"/>
      <c r="G1184" s="592" t="s">
        <v>73</v>
      </c>
      <c r="H1184" s="557">
        <f>SUM(H1181:H1183)</f>
        <v>147955493</v>
      </c>
    </row>
    <row r="1185" spans="1:9">
      <c r="C1185" s="871"/>
      <c r="D1185" s="871"/>
      <c r="E1185" s="871"/>
      <c r="F1185" s="871"/>
      <c r="G1185" s="540"/>
      <c r="H1185" s="546"/>
    </row>
    <row r="1186" spans="1:9">
      <c r="C1186" s="873" t="s">
        <v>1497</v>
      </c>
      <c r="D1186" s="871"/>
      <c r="E1186" s="871"/>
      <c r="F1186" s="871"/>
      <c r="G1186" s="540"/>
      <c r="H1186" s="546"/>
    </row>
    <row r="1187" spans="1:9">
      <c r="C1187" s="871" t="s">
        <v>1498</v>
      </c>
      <c r="D1187" s="871"/>
      <c r="E1187" s="871"/>
      <c r="F1187" s="871"/>
      <c r="G1187" s="540"/>
      <c r="H1187" s="546">
        <v>0</v>
      </c>
    </row>
    <row r="1188" spans="1:9" ht="16.5">
      <c r="A1188" s="640"/>
      <c r="B1188" s="640"/>
      <c r="C1188" s="640"/>
      <c r="D1188" s="640"/>
      <c r="E1188" s="640"/>
      <c r="F1188" s="640"/>
      <c r="G1188" s="641" t="s">
        <v>73</v>
      </c>
      <c r="H1188" s="642">
        <v>0</v>
      </c>
      <c r="I1188" s="563"/>
    </row>
    <row r="1189" spans="1:9" ht="16.5">
      <c r="A1189" s="567"/>
      <c r="B1189" s="576"/>
      <c r="C1189" s="576"/>
      <c r="D1189" s="576"/>
      <c r="E1189" s="576"/>
      <c r="F1189" s="576"/>
      <c r="G1189" s="641"/>
      <c r="H1189" s="642"/>
      <c r="I1189" s="567"/>
    </row>
    <row r="1190" spans="1:9" ht="17.25" thickBot="1">
      <c r="A1190" s="1400" t="s">
        <v>1505</v>
      </c>
      <c r="B1190" s="1400"/>
      <c r="C1190" s="1400"/>
      <c r="D1190" s="1400"/>
      <c r="E1190" s="1400"/>
      <c r="F1190" s="1400"/>
      <c r="G1190" s="578"/>
      <c r="H1190" s="579">
        <v>147955493</v>
      </c>
      <c r="I1190" s="894"/>
    </row>
    <row r="1191" spans="1:9" ht="17.25" thickTop="1">
      <c r="A1191" s="567"/>
      <c r="B1191" s="576"/>
      <c r="C1191" s="576"/>
      <c r="D1191" s="576"/>
      <c r="E1191" s="576"/>
      <c r="F1191" s="576"/>
      <c r="G1191" s="641"/>
      <c r="H1191" s="642"/>
      <c r="I1191" s="567"/>
    </row>
    <row r="1192" spans="1:9" ht="17.25" thickBot="1">
      <c r="A1192" s="1400" t="s">
        <v>1506</v>
      </c>
      <c r="B1192" s="1400"/>
      <c r="C1192" s="1400"/>
      <c r="D1192" s="1400"/>
      <c r="E1192" s="1400"/>
      <c r="F1192" s="1400"/>
      <c r="G1192" s="578"/>
      <c r="H1192" s="579">
        <f>SUM(H268,H641,H1158,H1173,H1190)</f>
        <v>5924364521</v>
      </c>
      <c r="I1192" s="894"/>
    </row>
    <row r="1193" spans="1:9" ht="17.25" thickTop="1">
      <c r="A1193" s="640"/>
      <c r="B1193" s="640"/>
      <c r="C1193" s="640"/>
      <c r="D1193" s="640"/>
      <c r="E1193" s="640"/>
      <c r="F1193" s="640"/>
      <c r="G1193" s="576"/>
      <c r="H1193" s="566"/>
      <c r="I1193" s="563"/>
    </row>
    <row r="1194" spans="1:9">
      <c r="A1194" s="1398" t="s">
        <v>583</v>
      </c>
      <c r="B1194" s="1398" t="s">
        <v>584</v>
      </c>
      <c r="C1194" s="1398"/>
      <c r="D1194" s="1398"/>
      <c r="E1194" s="1398"/>
      <c r="F1194" s="883"/>
      <c r="G1194" s="1398" t="s">
        <v>1837</v>
      </c>
      <c r="H1194" s="1398"/>
      <c r="I1194" s="882"/>
    </row>
    <row r="1195" spans="1:9">
      <c r="A1195" s="1399"/>
      <c r="B1195" s="1399"/>
      <c r="C1195" s="1399"/>
      <c r="D1195" s="1399"/>
      <c r="E1195" s="1399"/>
      <c r="F1195" s="881"/>
      <c r="G1195" s="1399"/>
      <c r="H1195" s="1399"/>
      <c r="I1195" s="880"/>
    </row>
    <row r="1196" spans="1:9">
      <c r="C1196" s="871"/>
      <c r="D1196" s="871"/>
      <c r="E1196" s="871"/>
      <c r="F1196" s="871"/>
      <c r="G1196" s="540"/>
      <c r="H1196" s="546"/>
    </row>
    <row r="1197" spans="1:9">
      <c r="C1197" s="871"/>
      <c r="D1197" s="871"/>
      <c r="E1197" s="871"/>
      <c r="F1197" s="871"/>
      <c r="G1197" s="540"/>
      <c r="H1197" s="546"/>
    </row>
    <row r="1198" spans="1:9" ht="20.25">
      <c r="A1198" s="1408" t="s">
        <v>1507</v>
      </c>
      <c r="B1198" s="1408"/>
      <c r="C1198" s="1408"/>
      <c r="D1198" s="1408"/>
      <c r="E1198" s="1408"/>
      <c r="F1198" s="1407"/>
      <c r="G1198" s="540"/>
      <c r="H1198" s="893">
        <v>5945347488</v>
      </c>
    </row>
    <row r="1199" spans="1:9">
      <c r="C1199" s="871"/>
      <c r="D1199" s="871"/>
      <c r="E1199" s="871"/>
      <c r="F1199" s="871"/>
      <c r="G1199" s="540"/>
      <c r="H1199" s="546"/>
    </row>
    <row r="1200" spans="1:9">
      <c r="A1200" s="877" t="s">
        <v>1508</v>
      </c>
      <c r="C1200" s="871"/>
      <c r="D1200" s="871"/>
      <c r="E1200" s="871"/>
      <c r="F1200" s="871"/>
      <c r="G1200" s="540"/>
      <c r="H1200" s="546"/>
    </row>
    <row r="1201" spans="1:9" ht="16.5">
      <c r="A1201" s="540"/>
      <c r="B1201" s="1406" t="s">
        <v>1509</v>
      </c>
      <c r="C1201" s="1407"/>
      <c r="D1201" s="1407"/>
      <c r="E1201" s="1407"/>
      <c r="F1201" s="1407"/>
      <c r="G1201" s="540"/>
      <c r="H1201" s="832">
        <v>328198819</v>
      </c>
      <c r="I1201" s="540"/>
    </row>
    <row r="1202" spans="1:9">
      <c r="A1202" s="540"/>
      <c r="B1202" s="540"/>
      <c r="C1202" s="871"/>
      <c r="D1202" s="871"/>
      <c r="E1202" s="871"/>
      <c r="F1202" s="871"/>
      <c r="G1202" s="540"/>
      <c r="H1202" s="546"/>
      <c r="I1202" s="540"/>
    </row>
    <row r="1203" spans="1:9" ht="16.5">
      <c r="A1203" s="540"/>
      <c r="B1203" s="1406" t="s">
        <v>1510</v>
      </c>
      <c r="C1203" s="1407"/>
      <c r="D1203" s="1407"/>
      <c r="E1203" s="1407"/>
      <c r="F1203" s="1407"/>
      <c r="G1203" s="540"/>
      <c r="H1203" s="832">
        <v>3714927375</v>
      </c>
      <c r="I1203" s="540"/>
    </row>
    <row r="1204" spans="1:9">
      <c r="A1204" s="540"/>
      <c r="B1204" s="540"/>
      <c r="C1204" s="1395"/>
      <c r="D1204" s="1395"/>
      <c r="E1204" s="1395"/>
      <c r="F1204" s="1395"/>
      <c r="G1204" s="540"/>
      <c r="H1204" s="546"/>
      <c r="I1204" s="540"/>
    </row>
    <row r="1205" spans="1:9" ht="16.5">
      <c r="A1205" s="540"/>
      <c r="B1205" s="1406" t="s">
        <v>1511</v>
      </c>
      <c r="C1205" s="1407"/>
      <c r="D1205" s="1407"/>
      <c r="E1205" s="1407"/>
      <c r="F1205" s="1407"/>
      <c r="G1205" s="540"/>
      <c r="H1205" s="566">
        <v>1902221294</v>
      </c>
      <c r="I1205" s="540"/>
    </row>
    <row r="1206" spans="1:9">
      <c r="A1206" s="540"/>
      <c r="B1206" s="540"/>
      <c r="C1206" s="1395"/>
      <c r="D1206" s="1395"/>
      <c r="E1206" s="1395"/>
      <c r="F1206" s="1395"/>
      <c r="G1206" s="540"/>
      <c r="H1206" s="546"/>
      <c r="I1206" s="540"/>
    </row>
    <row r="1207" spans="1:9" ht="18.75">
      <c r="A1207" s="1404" t="s">
        <v>1512</v>
      </c>
      <c r="B1207" s="1405"/>
      <c r="C1207" s="1405"/>
      <c r="D1207" s="1405"/>
      <c r="E1207" s="1405"/>
      <c r="F1207" s="1405"/>
      <c r="G1207" s="540"/>
      <c r="H1207" s="546"/>
      <c r="I1207" s="540"/>
    </row>
    <row r="1208" spans="1:9">
      <c r="A1208" s="540"/>
      <c r="B1208" s="540"/>
      <c r="C1208" s="1395" t="s">
        <v>1513</v>
      </c>
      <c r="D1208" s="1395"/>
      <c r="E1208" s="1395"/>
      <c r="F1208" s="1395"/>
      <c r="G1208" s="540"/>
      <c r="H1208" s="593">
        <v>1190</v>
      </c>
      <c r="I1208" s="540"/>
    </row>
    <row r="1209" spans="1:9">
      <c r="A1209" s="540"/>
      <c r="B1209" s="540"/>
      <c r="C1209" s="1395" t="s">
        <v>1514</v>
      </c>
      <c r="D1209" s="1395"/>
      <c r="E1209" s="1395"/>
      <c r="F1209" s="1395"/>
      <c r="G1209" s="540"/>
      <c r="H1209" s="593">
        <v>60117000</v>
      </c>
      <c r="I1209" s="540"/>
    </row>
    <row r="1210" spans="1:9">
      <c r="A1210" s="540"/>
      <c r="B1210" s="540"/>
      <c r="C1210" s="1395"/>
      <c r="D1210" s="1395"/>
      <c r="E1210" s="1395"/>
      <c r="F1210" s="1395"/>
      <c r="G1210" s="642" t="s">
        <v>73</v>
      </c>
      <c r="H1210" s="642">
        <f>SUM(H1208:H1209)</f>
        <v>60118190</v>
      </c>
      <c r="I1210" s="540"/>
    </row>
    <row r="1211" spans="1:9" ht="18.75">
      <c r="A1211" s="540"/>
      <c r="B1211" s="540"/>
      <c r="C1211" s="871"/>
      <c r="D1211" s="871"/>
      <c r="E1211" s="871"/>
      <c r="F1211" s="871"/>
      <c r="G1211" s="642"/>
      <c r="H1211" s="643"/>
      <c r="I1211" s="540"/>
    </row>
    <row r="1212" spans="1:9" ht="17.25" thickBot="1">
      <c r="A1212" s="1400" t="s">
        <v>1618</v>
      </c>
      <c r="B1212" s="1400"/>
      <c r="C1212" s="1400"/>
      <c r="D1212" s="1400"/>
      <c r="E1212" s="1400"/>
      <c r="F1212" s="1400"/>
      <c r="G1212" s="864"/>
      <c r="H1212" s="579"/>
      <c r="I1212" s="864"/>
    </row>
    <row r="1213" spans="1:9" ht="15.75" thickTop="1">
      <c r="C1213" s="1395"/>
      <c r="D1213" s="1395"/>
      <c r="E1213" s="1395"/>
      <c r="F1213" s="1395"/>
      <c r="G1213" s="540"/>
      <c r="H1213" s="546"/>
    </row>
    <row r="1214" spans="1:9" ht="19.5" thickBot="1">
      <c r="C1214" s="1403" t="s">
        <v>1515</v>
      </c>
      <c r="D1214" s="1403"/>
      <c r="E1214" s="1403"/>
      <c r="F1214" s="1403"/>
      <c r="G1214" s="540"/>
      <c r="H1214" s="546"/>
    </row>
    <row r="1215" spans="1:9" ht="15.75" thickTop="1">
      <c r="C1215" s="1402"/>
      <c r="D1215" s="1402"/>
      <c r="E1215" s="1402"/>
      <c r="F1215" s="1402"/>
      <c r="G1215" s="540"/>
      <c r="H1215" s="546"/>
    </row>
    <row r="1216" spans="1:9">
      <c r="C1216" s="1395" t="s">
        <v>1516</v>
      </c>
      <c r="D1216" s="1395"/>
      <c r="E1216" s="1395"/>
      <c r="F1216" s="1395"/>
      <c r="G1216" s="540"/>
      <c r="H1216" s="546">
        <v>71976340</v>
      </c>
    </row>
    <row r="1217" spans="2:8">
      <c r="C1217" s="1395"/>
      <c r="D1217" s="1395"/>
      <c r="E1217" s="1395"/>
      <c r="F1217" s="1395"/>
      <c r="G1217" s="540"/>
      <c r="H1217" s="546"/>
    </row>
    <row r="1218" spans="2:8">
      <c r="C1218" s="1395" t="s">
        <v>1517</v>
      </c>
      <c r="D1218" s="1395"/>
      <c r="E1218" s="1395"/>
      <c r="F1218" s="1395"/>
      <c r="G1218" s="540"/>
      <c r="H1218" s="546">
        <v>2048981</v>
      </c>
    </row>
    <row r="1219" spans="2:8">
      <c r="C1219" s="1395"/>
      <c r="D1219" s="1395"/>
      <c r="E1219" s="1395"/>
      <c r="F1219" s="1395"/>
      <c r="G1219" s="540"/>
      <c r="H1219" s="546"/>
    </row>
    <row r="1220" spans="2:8">
      <c r="C1220" s="1394" t="s">
        <v>1518</v>
      </c>
      <c r="D1220" s="1394"/>
      <c r="E1220" s="1394"/>
      <c r="F1220" s="1394"/>
      <c r="G1220" s="540"/>
      <c r="H1220" s="546">
        <v>280445999</v>
      </c>
    </row>
    <row r="1221" spans="2:8">
      <c r="C1221" s="1395"/>
      <c r="D1221" s="1395"/>
      <c r="E1221" s="1395"/>
      <c r="F1221" s="1395"/>
      <c r="G1221" s="540"/>
      <c r="H1221" s="546"/>
    </row>
    <row r="1222" spans="2:8">
      <c r="C1222" s="1394" t="s">
        <v>1519</v>
      </c>
      <c r="D1222" s="1394"/>
      <c r="E1222" s="1394"/>
      <c r="F1222" s="1394"/>
      <c r="G1222" s="540"/>
      <c r="H1222" s="546">
        <v>0</v>
      </c>
    </row>
    <row r="1223" spans="2:8">
      <c r="C1223" s="1395"/>
      <c r="D1223" s="1395"/>
      <c r="E1223" s="1395"/>
      <c r="F1223" s="1395"/>
      <c r="G1223" s="540"/>
      <c r="H1223" s="546"/>
    </row>
    <row r="1224" spans="2:8">
      <c r="C1224" s="1395"/>
      <c r="D1224" s="1395"/>
      <c r="E1224" s="1395"/>
      <c r="F1224" s="1395"/>
      <c r="G1224" s="540"/>
      <c r="H1224" s="546"/>
    </row>
    <row r="1225" spans="2:8">
      <c r="C1225" s="1395"/>
      <c r="D1225" s="1395"/>
      <c r="E1225" s="1395"/>
      <c r="F1225" s="1395"/>
      <c r="G1225" s="540"/>
      <c r="H1225" s="546"/>
    </row>
    <row r="1226" spans="2:8">
      <c r="B1226" s="540"/>
      <c r="C1226" s="1395"/>
      <c r="D1226" s="1395"/>
      <c r="E1226" s="1395"/>
      <c r="F1226" s="1395"/>
      <c r="G1226" s="540"/>
      <c r="H1226" s="546"/>
    </row>
    <row r="1227" spans="2:8">
      <c r="B1227" s="540"/>
      <c r="C1227" s="1395"/>
      <c r="D1227" s="1395"/>
      <c r="E1227" s="1395"/>
      <c r="F1227" s="1395"/>
      <c r="G1227" s="540"/>
      <c r="H1227" s="546"/>
    </row>
    <row r="1228" spans="2:8">
      <c r="B1228" s="540"/>
      <c r="C1228" s="1402"/>
      <c r="D1228" s="1402"/>
      <c r="E1228" s="1402"/>
      <c r="F1228" s="1402"/>
      <c r="G1228" s="540"/>
      <c r="H1228" s="546"/>
    </row>
    <row r="1229" spans="2:8">
      <c r="B1229" s="540"/>
      <c r="C1229" s="1395"/>
      <c r="D1229" s="1395"/>
      <c r="E1229" s="1395"/>
      <c r="F1229" s="1395"/>
      <c r="G1229" s="540"/>
      <c r="H1229" s="546"/>
    </row>
    <row r="1230" spans="2:8">
      <c r="B1230" s="540"/>
      <c r="C1230" s="1395"/>
      <c r="D1230" s="1395"/>
      <c r="E1230" s="1395"/>
      <c r="F1230" s="1395"/>
      <c r="G1230" s="540"/>
      <c r="H1230" s="546"/>
    </row>
    <row r="1231" spans="2:8">
      <c r="B1231" s="540"/>
      <c r="C1231" s="1395"/>
      <c r="D1231" s="1395"/>
      <c r="E1231" s="1395"/>
      <c r="F1231" s="1395"/>
      <c r="G1231" s="540"/>
      <c r="H1231" s="546"/>
    </row>
    <row r="1232" spans="2:8">
      <c r="B1232" s="540"/>
      <c r="C1232" s="1395"/>
      <c r="D1232" s="1395"/>
      <c r="E1232" s="1395"/>
      <c r="F1232" s="1395"/>
      <c r="G1232" s="540"/>
      <c r="H1232" s="546"/>
    </row>
    <row r="1233" spans="1:9">
      <c r="B1233" s="540"/>
      <c r="C1233" s="1395"/>
      <c r="D1233" s="1395"/>
      <c r="E1233" s="1395"/>
      <c r="F1233" s="1395"/>
      <c r="G1233" s="540"/>
      <c r="H1233" s="546"/>
    </row>
    <row r="1234" spans="1:9">
      <c r="B1234" s="540"/>
      <c r="C1234" s="1395"/>
      <c r="D1234" s="1395"/>
      <c r="E1234" s="1395"/>
      <c r="F1234" s="1395"/>
      <c r="G1234" s="540"/>
      <c r="H1234" s="546"/>
    </row>
    <row r="1235" spans="1:9">
      <c r="B1235" s="540"/>
      <c r="C1235" s="1395"/>
      <c r="D1235" s="1395"/>
      <c r="E1235" s="1395"/>
      <c r="F1235" s="1395"/>
      <c r="G1235" s="540"/>
      <c r="H1235" s="546"/>
    </row>
    <row r="1236" spans="1:9">
      <c r="B1236" s="540"/>
      <c r="C1236" s="1395"/>
      <c r="D1236" s="1395"/>
      <c r="E1236" s="1395"/>
      <c r="F1236" s="1395"/>
      <c r="G1236" s="563"/>
      <c r="H1236" s="544"/>
    </row>
    <row r="1237" spans="1:9">
      <c r="B1237" s="540"/>
      <c r="C1237" s="624"/>
      <c r="D1237" s="624"/>
      <c r="E1237" s="624"/>
      <c r="F1237" s="892"/>
      <c r="G1237" s="563"/>
      <c r="H1237" s="604"/>
    </row>
    <row r="1238" spans="1:9">
      <c r="B1238" s="540"/>
      <c r="C1238" s="561"/>
      <c r="D1238" s="561"/>
      <c r="E1238" s="561"/>
      <c r="F1238" s="561"/>
      <c r="G1238" s="540"/>
      <c r="H1238" s="540"/>
    </row>
    <row r="1239" spans="1:9">
      <c r="B1239" s="1397"/>
      <c r="C1239" s="1397"/>
      <c r="D1239" s="1397"/>
      <c r="E1239" s="1397"/>
      <c r="F1239" s="1397"/>
      <c r="G1239" s="540"/>
      <c r="H1239" s="540"/>
    </row>
    <row r="1240" spans="1:9">
      <c r="A1240" s="563"/>
      <c r="B1240" s="563"/>
      <c r="C1240" s="1396"/>
      <c r="D1240" s="1396"/>
      <c r="E1240" s="1396"/>
      <c r="F1240" s="1396"/>
      <c r="G1240" s="563"/>
      <c r="H1240" s="603"/>
      <c r="I1240" s="563"/>
    </row>
    <row r="1241" spans="1:9">
      <c r="A1241" s="563"/>
      <c r="B1241" s="563"/>
      <c r="C1241" s="633"/>
      <c r="D1241" s="633"/>
      <c r="E1241" s="633"/>
      <c r="F1241" s="633"/>
      <c r="G1241" s="563"/>
      <c r="H1241" s="603"/>
      <c r="I1241" s="563"/>
    </row>
    <row r="1242" spans="1:9">
      <c r="A1242" s="563"/>
      <c r="B1242" s="563"/>
      <c r="C1242" s="1395"/>
      <c r="D1242" s="1395"/>
      <c r="E1242" s="1395"/>
      <c r="F1242" s="633"/>
      <c r="G1242" s="563"/>
      <c r="H1242" s="603"/>
      <c r="I1242" s="563"/>
    </row>
    <row r="1243" spans="1:9">
      <c r="A1243" s="563"/>
      <c r="B1243" s="540"/>
      <c r="C1243" s="563"/>
      <c r="D1243" s="633"/>
      <c r="E1243" s="633"/>
      <c r="F1243" s="633"/>
      <c r="G1243" s="563"/>
      <c r="H1243" s="603"/>
      <c r="I1243" s="563"/>
    </row>
    <row r="1244" spans="1:9">
      <c r="A1244" s="563"/>
      <c r="B1244" s="540"/>
      <c r="C1244" s="563"/>
      <c r="D1244" s="633"/>
      <c r="E1244" s="633"/>
      <c r="F1244" s="633"/>
      <c r="G1244" s="563"/>
      <c r="H1244" s="603"/>
      <c r="I1244" s="563"/>
    </row>
    <row r="1245" spans="1:9">
      <c r="A1245" s="563"/>
      <c r="B1245" s="540"/>
      <c r="C1245" s="563"/>
      <c r="D1245" s="633"/>
      <c r="E1245" s="633"/>
      <c r="F1245" s="633"/>
      <c r="G1245" s="563"/>
      <c r="H1245" s="603"/>
      <c r="I1245" s="563"/>
    </row>
    <row r="1246" spans="1:9">
      <c r="A1246" s="563"/>
      <c r="B1246" s="540"/>
      <c r="C1246" s="563"/>
      <c r="D1246" s="624"/>
      <c r="E1246" s="624"/>
      <c r="F1246" s="892"/>
      <c r="G1246" s="563"/>
      <c r="H1246" s="603"/>
      <c r="I1246" s="563"/>
    </row>
    <row r="1247" spans="1:9">
      <c r="A1247" s="540"/>
      <c r="B1247" s="540"/>
      <c r="C1247" s="1393"/>
      <c r="D1247" s="1393"/>
      <c r="E1247" s="1393"/>
      <c r="F1247" s="1393"/>
      <c r="G1247" s="540"/>
      <c r="H1247" s="552"/>
      <c r="I1247" s="540"/>
    </row>
    <row r="1248" spans="1:9">
      <c r="A1248" s="540"/>
      <c r="B1248" s="540"/>
      <c r="C1248" s="891"/>
      <c r="D1248" s="891"/>
      <c r="E1248" s="891"/>
      <c r="F1248" s="891"/>
      <c r="G1248" s="540"/>
      <c r="H1248" s="552"/>
      <c r="I1248" s="540"/>
    </row>
    <row r="1249" spans="1:9">
      <c r="A1249" s="540"/>
      <c r="B1249" s="540"/>
      <c r="C1249" s="891"/>
      <c r="D1249" s="891"/>
      <c r="E1249" s="891"/>
      <c r="F1249" s="891"/>
      <c r="G1249" s="540"/>
      <c r="H1249" s="552"/>
      <c r="I1249" s="540"/>
    </row>
    <row r="1250" spans="1:9">
      <c r="A1250" s="540"/>
      <c r="B1250" s="540"/>
      <c r="C1250" s="891"/>
      <c r="D1250" s="891"/>
      <c r="E1250" s="891"/>
      <c r="F1250" s="891"/>
      <c r="G1250" s="540"/>
      <c r="H1250" s="552"/>
      <c r="I1250" s="540"/>
    </row>
    <row r="1251" spans="1:9">
      <c r="A1251" s="540"/>
      <c r="B1251" s="540"/>
      <c r="C1251" s="561"/>
      <c r="D1251" s="561"/>
      <c r="E1251" s="561"/>
      <c r="F1251" s="561"/>
      <c r="G1251" s="540"/>
      <c r="H1251" s="540"/>
      <c r="I1251" s="540"/>
    </row>
    <row r="1252" spans="1:9" ht="16.5">
      <c r="A1252" s="595"/>
      <c r="B1252" s="595"/>
      <c r="C1252" s="595"/>
      <c r="D1252" s="595"/>
      <c r="E1252" s="595"/>
      <c r="F1252" s="595"/>
      <c r="G1252" s="595"/>
      <c r="H1252" s="890"/>
      <c r="I1252" s="577"/>
    </row>
    <row r="1253" spans="1:9">
      <c r="A1253" s="567"/>
      <c r="B1253" s="567"/>
      <c r="C1253" s="633"/>
      <c r="D1253" s="633"/>
      <c r="E1253" s="633"/>
      <c r="F1253" s="633"/>
      <c r="G1253" s="567"/>
      <c r="H1253" s="567"/>
      <c r="I1253" s="567"/>
    </row>
    <row r="1254" spans="1:9" ht="16.5">
      <c r="A1254" s="595"/>
      <c r="B1254" s="595"/>
      <c r="C1254" s="595"/>
      <c r="D1254" s="595"/>
      <c r="E1254" s="595"/>
      <c r="F1254" s="595"/>
      <c r="G1254" s="595"/>
      <c r="H1254" s="890"/>
      <c r="I1254" s="577"/>
    </row>
    <row r="1255" spans="1:9">
      <c r="A1255" s="567"/>
      <c r="B1255" s="567"/>
      <c r="C1255" s="633"/>
      <c r="D1255" s="633"/>
      <c r="E1255" s="633"/>
      <c r="F1255" s="633"/>
      <c r="G1255" s="567"/>
      <c r="H1255" s="567"/>
      <c r="I1255" s="540"/>
    </row>
    <row r="1256" spans="1:9">
      <c r="A1256" s="878"/>
      <c r="B1256" s="878"/>
      <c r="C1256" s="878"/>
      <c r="D1256" s="878"/>
      <c r="E1256" s="878"/>
      <c r="F1256" s="878"/>
      <c r="G1256" s="878"/>
      <c r="H1256" s="878"/>
    </row>
    <row r="1257" spans="1:9" ht="15.75">
      <c r="A1257" s="540"/>
      <c r="B1257" s="889"/>
      <c r="C1257" s="889"/>
      <c r="D1257" s="889"/>
      <c r="E1257" s="889"/>
      <c r="F1257" s="889"/>
      <c r="G1257" s="540"/>
      <c r="H1257" s="540"/>
      <c r="I1257" s="540"/>
    </row>
    <row r="1259" spans="1:9" ht="15.75">
      <c r="A1259" s="540"/>
      <c r="B1259" s="888"/>
      <c r="C1259" s="888"/>
      <c r="D1259" s="888"/>
      <c r="E1259" s="888"/>
      <c r="F1259" s="888"/>
      <c r="G1259" s="540"/>
      <c r="H1259" s="546"/>
      <c r="I1259" s="540"/>
    </row>
    <row r="1260" spans="1:9">
      <c r="A1260" s="540"/>
      <c r="B1260" s="575"/>
      <c r="C1260" s="575"/>
      <c r="D1260" s="575"/>
      <c r="E1260" s="575"/>
      <c r="F1260" s="575"/>
      <c r="G1260" s="540"/>
      <c r="H1260" s="540"/>
      <c r="I1260" s="540"/>
    </row>
    <row r="1261" spans="1:9" ht="15.75">
      <c r="A1261" s="540"/>
      <c r="B1261" s="888"/>
      <c r="C1261" s="888"/>
      <c r="D1261" s="888"/>
      <c r="E1261" s="888"/>
      <c r="F1261" s="888"/>
      <c r="G1261" s="540"/>
      <c r="H1261" s="546"/>
      <c r="I1261" s="540"/>
    </row>
    <row r="1262" spans="1:9">
      <c r="A1262" s="540"/>
      <c r="B1262" s="575"/>
      <c r="C1262" s="575"/>
      <c r="D1262" s="575"/>
      <c r="E1262" s="575"/>
      <c r="F1262" s="575"/>
      <c r="G1262" s="540"/>
      <c r="H1262" s="540"/>
      <c r="I1262" s="540"/>
    </row>
    <row r="1263" spans="1:9" ht="15.75">
      <c r="A1263" s="540"/>
      <c r="B1263" s="870"/>
      <c r="C1263" s="870"/>
      <c r="D1263" s="870"/>
      <c r="E1263" s="870"/>
      <c r="F1263" s="870"/>
      <c r="G1263" s="563"/>
      <c r="H1263" s="544"/>
      <c r="I1263" s="540"/>
    </row>
    <row r="1265" spans="1:9">
      <c r="D1265" s="878"/>
      <c r="E1265" s="878"/>
      <c r="F1265" s="878"/>
      <c r="G1265" s="878"/>
      <c r="H1265" s="878"/>
    </row>
    <row r="1266" spans="1:9" ht="16.5">
      <c r="A1266" s="584"/>
      <c r="B1266" s="584"/>
      <c r="C1266" s="584"/>
      <c r="D1266" s="622"/>
      <c r="E1266" s="622"/>
      <c r="F1266" s="622"/>
      <c r="G1266" s="885"/>
      <c r="H1266" s="885"/>
      <c r="I1266" s="624"/>
    </row>
    <row r="1270" spans="1:9">
      <c r="A1270" s="878"/>
      <c r="B1270" s="878"/>
      <c r="C1270" s="878"/>
      <c r="D1270" s="878"/>
      <c r="E1270" s="878"/>
      <c r="F1270" s="878"/>
      <c r="G1270" s="878"/>
      <c r="H1270" s="878"/>
      <c r="I1270" s="878"/>
    </row>
    <row r="1271" spans="1:9" ht="16.5">
      <c r="A1271" s="886"/>
      <c r="B1271" s="886"/>
      <c r="C1271" s="886"/>
      <c r="D1271" s="886"/>
      <c r="E1271" s="886"/>
      <c r="F1271" s="886"/>
      <c r="G1271" s="885"/>
      <c r="H1271" s="885"/>
      <c r="I1271" s="887"/>
    </row>
    <row r="1272" spans="1:9">
      <c r="A1272" s="878"/>
      <c r="B1272" s="878"/>
      <c r="C1272" s="878"/>
      <c r="D1272" s="878"/>
      <c r="E1272" s="878"/>
      <c r="F1272" s="878"/>
      <c r="G1272" s="878"/>
      <c r="H1272" s="878"/>
      <c r="I1272" s="878"/>
    </row>
    <row r="1273" spans="1:9">
      <c r="A1273" s="878"/>
      <c r="B1273" s="878"/>
      <c r="C1273" s="878"/>
      <c r="D1273" s="878"/>
      <c r="E1273" s="878"/>
      <c r="F1273" s="878"/>
      <c r="G1273" s="878"/>
      <c r="H1273" s="878"/>
      <c r="I1273" s="878"/>
    </row>
    <row r="1274" spans="1:9" ht="16.5">
      <c r="A1274" s="886"/>
      <c r="B1274" s="886"/>
      <c r="C1274" s="886"/>
      <c r="D1274" s="886"/>
      <c r="E1274" s="886"/>
      <c r="F1274" s="886"/>
      <c r="G1274" s="885"/>
      <c r="H1274" s="885"/>
      <c r="I1274" s="884"/>
    </row>
    <row r="1275" spans="1:9">
      <c r="A1275" s="878"/>
      <c r="B1275" s="878"/>
      <c r="C1275" s="878"/>
      <c r="D1275" s="878"/>
      <c r="E1275" s="878"/>
      <c r="F1275" s="878"/>
      <c r="G1275" s="878"/>
      <c r="H1275" s="878"/>
      <c r="I1275" s="878"/>
    </row>
    <row r="1276" spans="1:9">
      <c r="A1276" s="878"/>
      <c r="B1276" s="878"/>
      <c r="C1276" s="878"/>
      <c r="D1276" s="878"/>
      <c r="E1276" s="878"/>
      <c r="F1276" s="878"/>
      <c r="G1276" s="878"/>
      <c r="H1276" s="878"/>
      <c r="I1276" s="878"/>
    </row>
    <row r="1280" spans="1:9" ht="15.75">
      <c r="A1280" s="540"/>
      <c r="B1280" s="879"/>
      <c r="C1280" s="879"/>
      <c r="D1280" s="879"/>
      <c r="E1280" s="879"/>
      <c r="F1280" s="567"/>
      <c r="G1280" s="540"/>
      <c r="H1280" s="540"/>
      <c r="I1280" s="540"/>
    </row>
    <row r="1281" spans="1:9">
      <c r="B1281" s="878"/>
      <c r="C1281" s="878"/>
      <c r="D1281" s="878"/>
      <c r="E1281" s="878"/>
      <c r="F1281" s="878"/>
    </row>
    <row r="1282" spans="1:9">
      <c r="A1282" s="540"/>
      <c r="B1282" s="575"/>
      <c r="C1282" s="575"/>
      <c r="D1282" s="575"/>
      <c r="E1282" s="575"/>
      <c r="F1282" s="575"/>
      <c r="G1282" s="540"/>
      <c r="H1282" s="546"/>
      <c r="I1282" s="540"/>
    </row>
    <row r="1284" spans="1:9">
      <c r="A1284" s="540"/>
      <c r="B1284" s="575"/>
      <c r="C1284" s="575"/>
      <c r="D1284" s="575"/>
      <c r="E1284" s="575"/>
      <c r="F1284" s="575"/>
      <c r="G1284" s="540"/>
      <c r="H1284" s="546"/>
      <c r="I1284" s="540"/>
    </row>
    <row r="1286" spans="1:9">
      <c r="B1286" s="575"/>
      <c r="C1286" s="575"/>
      <c r="D1286" s="575"/>
      <c r="E1286" s="575"/>
      <c r="F1286" s="575"/>
      <c r="G1286" s="540"/>
      <c r="H1286" s="546"/>
    </row>
    <row r="1288" spans="1:9">
      <c r="B1288" s="561"/>
      <c r="C1288" s="561"/>
      <c r="D1288" s="561"/>
      <c r="E1288" s="561"/>
      <c r="F1288" s="561"/>
      <c r="G1288" s="540"/>
      <c r="H1288" s="546"/>
    </row>
  </sheetData>
  <mergeCells count="231">
    <mergeCell ref="G3:H4"/>
    <mergeCell ref="A6:A7"/>
    <mergeCell ref="B6:H7"/>
    <mergeCell ref="A9:G10"/>
    <mergeCell ref="A3:A4"/>
    <mergeCell ref="B3:E4"/>
    <mergeCell ref="G50:H51"/>
    <mergeCell ref="A27:F27"/>
    <mergeCell ref="B50:E51"/>
    <mergeCell ref="B12:F12"/>
    <mergeCell ref="C14:D14"/>
    <mergeCell ref="B16:F16"/>
    <mergeCell ref="C17:F17"/>
    <mergeCell ref="C18:F18"/>
    <mergeCell ref="C19:F19"/>
    <mergeCell ref="C20:D20"/>
    <mergeCell ref="C21:D21"/>
    <mergeCell ref="A53:A54"/>
    <mergeCell ref="B53:H54"/>
    <mergeCell ref="A29:F29"/>
    <mergeCell ref="A50:A51"/>
    <mergeCell ref="B56:F56"/>
    <mergeCell ref="B58:D58"/>
    <mergeCell ref="B59:D59"/>
    <mergeCell ref="B61:D61"/>
    <mergeCell ref="C22:D22"/>
    <mergeCell ref="C24:D24"/>
    <mergeCell ref="B75:F75"/>
    <mergeCell ref="C158:D158"/>
    <mergeCell ref="B107:F107"/>
    <mergeCell ref="B109:F109"/>
    <mergeCell ref="F111:G111"/>
    <mergeCell ref="B112:E112"/>
    <mergeCell ref="G99:H100"/>
    <mergeCell ref="C79:F79"/>
    <mergeCell ref="C64:E64"/>
    <mergeCell ref="A69:F69"/>
    <mergeCell ref="C66:E66"/>
    <mergeCell ref="C67:E67"/>
    <mergeCell ref="A71:G71"/>
    <mergeCell ref="A85:F85"/>
    <mergeCell ref="A87:F87"/>
    <mergeCell ref="A102:A103"/>
    <mergeCell ref="B102:H103"/>
    <mergeCell ref="B105:C105"/>
    <mergeCell ref="B114:F114"/>
    <mergeCell ref="A117:F117"/>
    <mergeCell ref="A99:A100"/>
    <mergeCell ref="B99:E100"/>
    <mergeCell ref="A119:F119"/>
    <mergeCell ref="A148:A149"/>
    <mergeCell ref="B148:E149"/>
    <mergeCell ref="G148:H149"/>
    <mergeCell ref="A151:A152"/>
    <mergeCell ref="B151:F152"/>
    <mergeCell ref="B156:E156"/>
    <mergeCell ref="C157:G157"/>
    <mergeCell ref="B161:E161"/>
    <mergeCell ref="C164:E164"/>
    <mergeCell ref="C165:D165"/>
    <mergeCell ref="A196:A197"/>
    <mergeCell ref="B196:E197"/>
    <mergeCell ref="G196:H197"/>
    <mergeCell ref="A199:A200"/>
    <mergeCell ref="B199:H200"/>
    <mergeCell ref="C162:G162"/>
    <mergeCell ref="C163:G163"/>
    <mergeCell ref="C255:E255"/>
    <mergeCell ref="C257:E257"/>
    <mergeCell ref="C258:D258"/>
    <mergeCell ref="C259:E259"/>
    <mergeCell ref="C256:E256"/>
    <mergeCell ref="F260:G260"/>
    <mergeCell ref="B202:F202"/>
    <mergeCell ref="B204:C204"/>
    <mergeCell ref="C261:E261"/>
    <mergeCell ref="F261:G261"/>
    <mergeCell ref="C260:E260"/>
    <mergeCell ref="C205:E205"/>
    <mergeCell ref="B251:C251"/>
    <mergeCell ref="C247:D247"/>
    <mergeCell ref="C249:E249"/>
    <mergeCell ref="C250:E250"/>
    <mergeCell ref="C307:F307"/>
    <mergeCell ref="C308:F308"/>
    <mergeCell ref="B298:F298"/>
    <mergeCell ref="B299:F299"/>
    <mergeCell ref="C301:F301"/>
    <mergeCell ref="C302:F302"/>
    <mergeCell ref="C303:F303"/>
    <mergeCell ref="C304:F304"/>
    <mergeCell ref="C264:E264"/>
    <mergeCell ref="C265:E265"/>
    <mergeCell ref="C266:E266"/>
    <mergeCell ref="F266:G266"/>
    <mergeCell ref="A268:F268"/>
    <mergeCell ref="A295:A296"/>
    <mergeCell ref="B295:E296"/>
    <mergeCell ref="G295:H296"/>
    <mergeCell ref="C292:E292"/>
    <mergeCell ref="C566:E566"/>
    <mergeCell ref="G344:H345"/>
    <mergeCell ref="A394:A395"/>
    <mergeCell ref="B394:E395"/>
    <mergeCell ref="G394:H395"/>
    <mergeCell ref="A344:A345"/>
    <mergeCell ref="B344:E345"/>
    <mergeCell ref="G444:H445"/>
    <mergeCell ref="G494:H495"/>
    <mergeCell ref="G543:H544"/>
    <mergeCell ref="A543:A544"/>
    <mergeCell ref="B543:E544"/>
    <mergeCell ref="A444:A445"/>
    <mergeCell ref="B444:E445"/>
    <mergeCell ref="A494:A495"/>
    <mergeCell ref="B494:E495"/>
    <mergeCell ref="C493:E493"/>
    <mergeCell ref="C564:E564"/>
    <mergeCell ref="C565:E565"/>
    <mergeCell ref="A593:A594"/>
    <mergeCell ref="B593:E594"/>
    <mergeCell ref="G643:H644"/>
    <mergeCell ref="B646:F646"/>
    <mergeCell ref="A693:A694"/>
    <mergeCell ref="B693:E694"/>
    <mergeCell ref="G693:H694"/>
    <mergeCell ref="A641:F641"/>
    <mergeCell ref="A643:A644"/>
    <mergeCell ref="B643:E644"/>
    <mergeCell ref="G593:H594"/>
    <mergeCell ref="C583:E583"/>
    <mergeCell ref="C570:E570"/>
    <mergeCell ref="C571:E571"/>
    <mergeCell ref="C567:E567"/>
    <mergeCell ref="C568:E568"/>
    <mergeCell ref="C578:E578"/>
    <mergeCell ref="C579:E579"/>
    <mergeCell ref="C580:E580"/>
    <mergeCell ref="C581:E581"/>
    <mergeCell ref="C572:E572"/>
    <mergeCell ref="C573:E573"/>
    <mergeCell ref="C574:E574"/>
    <mergeCell ref="C575:E575"/>
    <mergeCell ref="C576:E576"/>
    <mergeCell ref="C577:E577"/>
    <mergeCell ref="C582:E582"/>
    <mergeCell ref="G843:H844"/>
    <mergeCell ref="A893:A894"/>
    <mergeCell ref="C893:F894"/>
    <mergeCell ref="G893:H894"/>
    <mergeCell ref="G743:H744"/>
    <mergeCell ref="A793:A794"/>
    <mergeCell ref="B793:E794"/>
    <mergeCell ref="G793:H794"/>
    <mergeCell ref="C795:F795"/>
    <mergeCell ref="A843:A844"/>
    <mergeCell ref="B843:E844"/>
    <mergeCell ref="A743:A744"/>
    <mergeCell ref="B743:E744"/>
    <mergeCell ref="G1043:H1044"/>
    <mergeCell ref="A1093:A1094"/>
    <mergeCell ref="B1093:E1094"/>
    <mergeCell ref="G1093:H1094"/>
    <mergeCell ref="A1043:A1044"/>
    <mergeCell ref="B1043:E1044"/>
    <mergeCell ref="G943:H944"/>
    <mergeCell ref="A993:A994"/>
    <mergeCell ref="B993:E994"/>
    <mergeCell ref="G993:H994"/>
    <mergeCell ref="A943:A944"/>
    <mergeCell ref="B943:E944"/>
    <mergeCell ref="C1131:E1131"/>
    <mergeCell ref="C1132:E1132"/>
    <mergeCell ref="C1133:E1133"/>
    <mergeCell ref="C1134:E1134"/>
    <mergeCell ref="C1141:E1141"/>
    <mergeCell ref="C1138:E1138"/>
    <mergeCell ref="C1139:E1139"/>
    <mergeCell ref="C1140:E1140"/>
    <mergeCell ref="C1129:E1129"/>
    <mergeCell ref="C1130:E1130"/>
    <mergeCell ref="C1210:F1210"/>
    <mergeCell ref="A1212:F1212"/>
    <mergeCell ref="C1213:F1213"/>
    <mergeCell ref="C1220:F1220"/>
    <mergeCell ref="C1221:F1221"/>
    <mergeCell ref="C1218:F1218"/>
    <mergeCell ref="C1219:F1219"/>
    <mergeCell ref="B1145:E1146"/>
    <mergeCell ref="B1205:F1205"/>
    <mergeCell ref="A1198:F1198"/>
    <mergeCell ref="B1201:F1201"/>
    <mergeCell ref="B1203:F1203"/>
    <mergeCell ref="C1204:F1204"/>
    <mergeCell ref="G1194:H1195"/>
    <mergeCell ref="G1145:H1146"/>
    <mergeCell ref="A1158:F1158"/>
    <mergeCell ref="A1173:F1173"/>
    <mergeCell ref="C1216:F1216"/>
    <mergeCell ref="C1217:F1217"/>
    <mergeCell ref="C1135:E1135"/>
    <mergeCell ref="C1233:F1233"/>
    <mergeCell ref="C1226:F1226"/>
    <mergeCell ref="C1227:F1227"/>
    <mergeCell ref="C1228:F1228"/>
    <mergeCell ref="C1229:F1229"/>
    <mergeCell ref="A1190:F1190"/>
    <mergeCell ref="A1192:F1192"/>
    <mergeCell ref="A1194:A1195"/>
    <mergeCell ref="B1194:E1195"/>
    <mergeCell ref="A1145:A1146"/>
    <mergeCell ref="C1206:F1206"/>
    <mergeCell ref="C1214:F1214"/>
    <mergeCell ref="C1215:F1215"/>
    <mergeCell ref="A1207:F1207"/>
    <mergeCell ref="C1208:F1208"/>
    <mergeCell ref="C1231:F1231"/>
    <mergeCell ref="C1209:F1209"/>
    <mergeCell ref="C1247:F1247"/>
    <mergeCell ref="C1222:F1222"/>
    <mergeCell ref="C1223:F1223"/>
    <mergeCell ref="C1224:F1224"/>
    <mergeCell ref="C1225:F1225"/>
    <mergeCell ref="C1230:F1230"/>
    <mergeCell ref="C1240:F1240"/>
    <mergeCell ref="C1232:F1232"/>
    <mergeCell ref="C1242:E1242"/>
    <mergeCell ref="C1234:F1234"/>
    <mergeCell ref="C1235:F1235"/>
    <mergeCell ref="C1236:F1236"/>
    <mergeCell ref="B1239:F1239"/>
  </mergeCells>
  <pageMargins left="0.51181102362204722" right="0.51181102362204722" top="0.74803149606299213" bottom="0.74803149606299213" header="0.31496062992125984" footer="0.31496062992125984"/>
  <pageSetup paperSize="9" orientation="portrait" r:id="rId1"/>
  <headerFooter>
    <oddHeader>&amp;R19. melléklet a ../2017.(..) önkormányzati rendelethez
/&amp;P. oldal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AC30"/>
  <sheetViews>
    <sheetView topLeftCell="P1" zoomScaleNormal="100" workbookViewId="0">
      <selection activeCell="W4" sqref="W4"/>
    </sheetView>
  </sheetViews>
  <sheetFormatPr defaultRowHeight="15.75"/>
  <cols>
    <col min="1" max="1" width="5.42578125" style="10" customWidth="1"/>
    <col min="2" max="2" width="61.28515625" style="10" customWidth="1"/>
    <col min="3" max="3" width="9.85546875" style="78" customWidth="1"/>
    <col min="4" max="4" width="10.42578125" style="78" customWidth="1"/>
    <col min="5" max="5" width="9.85546875" style="78" customWidth="1"/>
    <col min="6" max="6" width="10.140625" style="78" customWidth="1"/>
    <col min="7" max="7" width="10.42578125" style="78" customWidth="1"/>
    <col min="8" max="9" width="10.140625" style="78" customWidth="1"/>
    <col min="10" max="10" width="10.7109375" style="78" customWidth="1"/>
    <col min="11" max="11" width="10.140625" style="78" customWidth="1"/>
    <col min="12" max="12" width="10.42578125" style="78" customWidth="1"/>
    <col min="13" max="13" width="11.140625" style="78" customWidth="1"/>
    <col min="14" max="14" width="10.5703125" style="78" customWidth="1"/>
    <col min="15" max="15" width="5" style="78" customWidth="1"/>
    <col min="16" max="16" width="61.28515625" style="78" customWidth="1"/>
    <col min="17" max="17" width="11.7109375" style="78" customWidth="1"/>
    <col min="18" max="18" width="11.5703125" style="78" customWidth="1"/>
    <col min="19" max="21" width="11.28515625" style="78" customWidth="1"/>
    <col min="22" max="22" width="12.85546875" style="78" customWidth="1"/>
    <col min="23" max="23" width="9.85546875" style="10" customWidth="1"/>
    <col min="24" max="24" width="17.28515625" style="11" customWidth="1"/>
    <col min="25" max="25" width="13.140625" style="10" customWidth="1"/>
    <col min="26" max="26" width="10.85546875" style="10" customWidth="1"/>
    <col min="27" max="16384" width="9.140625" style="10"/>
  </cols>
  <sheetData>
    <row r="2" spans="1:29">
      <c r="L2" s="80"/>
      <c r="M2" s="80"/>
      <c r="N2" s="80"/>
      <c r="O2" s="80"/>
      <c r="P2" s="80"/>
      <c r="Q2" s="80"/>
      <c r="R2" s="80"/>
      <c r="S2" s="80"/>
      <c r="T2" s="80"/>
      <c r="U2" s="80"/>
      <c r="W2" s="64"/>
    </row>
    <row r="3" spans="1:29" ht="20.25">
      <c r="A3" s="1253" t="s">
        <v>1667</v>
      </c>
      <c r="B3" s="1253"/>
      <c r="C3" s="1253"/>
      <c r="D3" s="1253"/>
      <c r="E3" s="1253"/>
      <c r="F3" s="1253"/>
      <c r="G3" s="1253"/>
      <c r="H3" s="1253"/>
      <c r="I3" s="1253"/>
      <c r="J3" s="1253"/>
      <c r="K3" s="1253"/>
      <c r="L3" s="1253"/>
      <c r="M3" s="1253"/>
      <c r="N3" s="1253"/>
      <c r="O3" s="1253" t="s">
        <v>1667</v>
      </c>
      <c r="P3" s="1253"/>
      <c r="Q3" s="1253"/>
      <c r="R3" s="1253"/>
      <c r="S3" s="1253"/>
      <c r="T3" s="1253"/>
      <c r="U3" s="1253"/>
      <c r="V3" s="1253"/>
      <c r="W3" s="198"/>
      <c r="X3" s="198"/>
      <c r="Y3" s="198"/>
      <c r="Z3" s="198"/>
      <c r="AA3" s="333"/>
      <c r="AB3" s="333"/>
      <c r="AC3" s="333"/>
    </row>
    <row r="6" spans="1:29">
      <c r="C6" s="79"/>
      <c r="D6" s="79"/>
      <c r="E6" s="79"/>
      <c r="V6" s="170" t="s">
        <v>130</v>
      </c>
      <c r="W6" s="2"/>
    </row>
    <row r="7" spans="1:29" s="8" customFormat="1" ht="42.75" customHeight="1" thickBot="1">
      <c r="A7" s="15"/>
      <c r="B7" s="15" t="s">
        <v>37</v>
      </c>
      <c r="C7" s="1250" t="s">
        <v>149</v>
      </c>
      <c r="D7" s="1251"/>
      <c r="E7" s="1252"/>
      <c r="F7" s="1250" t="s">
        <v>22</v>
      </c>
      <c r="G7" s="1251"/>
      <c r="H7" s="1252"/>
      <c r="I7" s="1250" t="s">
        <v>312</v>
      </c>
      <c r="J7" s="1251"/>
      <c r="K7" s="1252"/>
      <c r="L7" s="1247" t="s">
        <v>0</v>
      </c>
      <c r="M7" s="1254"/>
      <c r="N7" s="1255"/>
      <c r="O7" s="15"/>
      <c r="P7" s="15" t="s">
        <v>37</v>
      </c>
      <c r="Q7" s="1247" t="s">
        <v>132</v>
      </c>
      <c r="R7" s="1256"/>
      <c r="S7" s="1257"/>
      <c r="T7" s="1247" t="s">
        <v>133</v>
      </c>
      <c r="U7" s="1248"/>
      <c r="V7" s="1249"/>
      <c r="W7" s="66"/>
      <c r="X7" s="68"/>
    </row>
    <row r="8" spans="1:29" s="12" customFormat="1" ht="30.75" customHeight="1" thickTop="1">
      <c r="A8" s="14"/>
      <c r="B8" s="160"/>
      <c r="C8" s="233" t="s">
        <v>311</v>
      </c>
      <c r="D8" s="233" t="s">
        <v>298</v>
      </c>
      <c r="E8" s="225" t="s">
        <v>299</v>
      </c>
      <c r="F8" s="233" t="s">
        <v>311</v>
      </c>
      <c r="G8" s="233" t="s">
        <v>298</v>
      </c>
      <c r="H8" s="225" t="s">
        <v>299</v>
      </c>
      <c r="I8" s="233" t="s">
        <v>311</v>
      </c>
      <c r="J8" s="233" t="s">
        <v>298</v>
      </c>
      <c r="K8" s="225" t="s">
        <v>299</v>
      </c>
      <c r="L8" s="233" t="s">
        <v>311</v>
      </c>
      <c r="M8" s="233" t="s">
        <v>298</v>
      </c>
      <c r="N8" s="225" t="s">
        <v>299</v>
      </c>
      <c r="O8" s="14"/>
      <c r="P8" s="160"/>
      <c r="Q8" s="233" t="s">
        <v>311</v>
      </c>
      <c r="R8" s="233" t="s">
        <v>298</v>
      </c>
      <c r="S8" s="225" t="s">
        <v>299</v>
      </c>
      <c r="T8" s="233" t="s">
        <v>311</v>
      </c>
      <c r="U8" s="233" t="s">
        <v>298</v>
      </c>
      <c r="V8" s="225" t="s">
        <v>299</v>
      </c>
      <c r="W8" s="63"/>
      <c r="X8" s="18"/>
    </row>
    <row r="9" spans="1:29" ht="21.95" customHeight="1">
      <c r="A9" s="37" t="s">
        <v>38</v>
      </c>
      <c r="B9" s="161" t="s">
        <v>278</v>
      </c>
      <c r="C9" s="224"/>
      <c r="D9" s="224"/>
      <c r="E9" s="224"/>
      <c r="F9" s="224"/>
      <c r="G9" s="224"/>
      <c r="H9" s="224"/>
      <c r="I9" s="224">
        <v>500000</v>
      </c>
      <c r="J9" s="224">
        <v>1150000</v>
      </c>
      <c r="K9" s="224">
        <v>1150000</v>
      </c>
      <c r="L9" s="227"/>
      <c r="M9" s="767">
        <v>2292000</v>
      </c>
      <c r="N9" s="767">
        <v>2292000</v>
      </c>
      <c r="O9" s="37" t="s">
        <v>38</v>
      </c>
      <c r="P9" s="161" t="s">
        <v>278</v>
      </c>
      <c r="Q9" s="227">
        <v>222156000</v>
      </c>
      <c r="R9" s="227">
        <v>289728000</v>
      </c>
      <c r="S9" s="227">
        <v>289694000</v>
      </c>
      <c r="T9" s="227">
        <f t="shared" ref="T9:U11" si="0">SUM(C9,F9,I9,L9,Q9)</f>
        <v>222656000</v>
      </c>
      <c r="U9" s="227">
        <f t="shared" si="0"/>
        <v>293170000</v>
      </c>
      <c r="V9" s="224">
        <f>SUM(E9,H9,K9,N9,S9,)</f>
        <v>293136000</v>
      </c>
      <c r="W9" s="52"/>
      <c r="X9" s="17"/>
    </row>
    <row r="10" spans="1:29" ht="21.95" customHeight="1">
      <c r="A10" s="37" t="s">
        <v>39</v>
      </c>
      <c r="B10" s="41" t="s">
        <v>131</v>
      </c>
      <c r="C10" s="224"/>
      <c r="D10" s="224"/>
      <c r="E10" s="224"/>
      <c r="F10" s="224"/>
      <c r="G10" s="224"/>
      <c r="H10" s="224"/>
      <c r="I10" s="224"/>
      <c r="J10" s="224"/>
      <c r="K10" s="224"/>
      <c r="L10" s="227"/>
      <c r="M10" s="227"/>
      <c r="N10" s="227"/>
      <c r="O10" s="37" t="s">
        <v>39</v>
      </c>
      <c r="P10" s="41" t="s">
        <v>131</v>
      </c>
      <c r="Q10" s="227"/>
      <c r="R10" s="227">
        <v>182144000</v>
      </c>
      <c r="S10" s="227">
        <v>182144000</v>
      </c>
      <c r="T10" s="227">
        <f t="shared" si="0"/>
        <v>0</v>
      </c>
      <c r="U10" s="227">
        <f t="shared" si="0"/>
        <v>182144000</v>
      </c>
      <c r="V10" s="224">
        <f>SUM(E10,H10,K10,N10,S10,)</f>
        <v>182144000</v>
      </c>
      <c r="W10" s="63"/>
      <c r="X10" s="17"/>
    </row>
    <row r="11" spans="1:29" ht="21.95" customHeight="1">
      <c r="A11" s="37" t="s">
        <v>40</v>
      </c>
      <c r="B11" s="20" t="s">
        <v>134</v>
      </c>
      <c r="C11" s="224"/>
      <c r="D11" s="224"/>
      <c r="E11" s="224"/>
      <c r="F11" s="224"/>
      <c r="G11" s="224"/>
      <c r="H11" s="224"/>
      <c r="I11" s="224"/>
      <c r="J11" s="224"/>
      <c r="K11" s="224"/>
      <c r="L11" s="227">
        <v>0</v>
      </c>
      <c r="M11" s="227">
        <v>0</v>
      </c>
      <c r="N11" s="227"/>
      <c r="O11" s="37" t="s">
        <v>40</v>
      </c>
      <c r="P11" s="20" t="s">
        <v>134</v>
      </c>
      <c r="Q11" s="227">
        <v>590360000</v>
      </c>
      <c r="R11" s="227">
        <v>590360000</v>
      </c>
      <c r="S11" s="227">
        <v>637063000</v>
      </c>
      <c r="T11" s="227">
        <f t="shared" si="0"/>
        <v>590360000</v>
      </c>
      <c r="U11" s="227">
        <f t="shared" si="0"/>
        <v>590360000</v>
      </c>
      <c r="V11" s="224">
        <f>SUM(E11,H11,K11,N11,S11,)</f>
        <v>637063000</v>
      </c>
      <c r="W11" s="63"/>
      <c r="X11" s="17"/>
    </row>
    <row r="12" spans="1:29" ht="21.95" customHeight="1">
      <c r="A12" s="165" t="s">
        <v>41</v>
      </c>
      <c r="B12" s="168" t="s">
        <v>144</v>
      </c>
      <c r="C12" s="226">
        <f t="shared" ref="C12:V12" si="1">SUM(C13:C23)</f>
        <v>37562000</v>
      </c>
      <c r="D12" s="226">
        <f t="shared" si="1"/>
        <v>37562000</v>
      </c>
      <c r="E12" s="226">
        <f t="shared" si="1"/>
        <v>39798000</v>
      </c>
      <c r="F12" s="226">
        <f t="shared" si="1"/>
        <v>0</v>
      </c>
      <c r="G12" s="226">
        <f t="shared" si="1"/>
        <v>0</v>
      </c>
      <c r="H12" s="226">
        <f t="shared" si="1"/>
        <v>22000</v>
      </c>
      <c r="I12" s="226">
        <f>SUM(I13:I23)</f>
        <v>14391000</v>
      </c>
      <c r="J12" s="226">
        <f>SUM(J13:J23)</f>
        <v>18483000</v>
      </c>
      <c r="K12" s="226">
        <f>SUM(K13:K23)</f>
        <v>21999000</v>
      </c>
      <c r="L12" s="226">
        <f t="shared" si="1"/>
        <v>1300000</v>
      </c>
      <c r="M12" s="226">
        <f t="shared" si="1"/>
        <v>1300000</v>
      </c>
      <c r="N12" s="226">
        <f t="shared" si="1"/>
        <v>848000</v>
      </c>
      <c r="O12" s="165" t="s">
        <v>41</v>
      </c>
      <c r="P12" s="168" t="s">
        <v>144</v>
      </c>
      <c r="Q12" s="240">
        <f t="shared" si="1"/>
        <v>28048000</v>
      </c>
      <c r="R12" s="240">
        <f t="shared" si="1"/>
        <v>29296000</v>
      </c>
      <c r="S12" s="240">
        <f t="shared" si="1"/>
        <v>36806000</v>
      </c>
      <c r="T12" s="240">
        <f t="shared" si="1"/>
        <v>81301000</v>
      </c>
      <c r="U12" s="240">
        <f t="shared" si="1"/>
        <v>86641000</v>
      </c>
      <c r="V12" s="240">
        <f t="shared" si="1"/>
        <v>99473000</v>
      </c>
      <c r="W12" s="63"/>
      <c r="X12" s="17"/>
    </row>
    <row r="13" spans="1:29" ht="21.95" customHeight="1">
      <c r="A13" s="37"/>
      <c r="B13" s="162" t="s">
        <v>136</v>
      </c>
      <c r="C13" s="224"/>
      <c r="D13" s="224"/>
      <c r="E13" s="224"/>
      <c r="F13" s="224"/>
      <c r="G13" s="224"/>
      <c r="H13" s="227"/>
      <c r="I13" s="227">
        <v>0</v>
      </c>
      <c r="J13" s="227">
        <v>0</v>
      </c>
      <c r="K13" s="227">
        <v>7000</v>
      </c>
      <c r="L13" s="224"/>
      <c r="M13" s="224"/>
      <c r="N13" s="224"/>
      <c r="O13" s="37"/>
      <c r="P13" s="162" t="s">
        <v>136</v>
      </c>
      <c r="Q13" s="227"/>
      <c r="R13" s="227"/>
      <c r="S13" s="227">
        <v>6000</v>
      </c>
      <c r="T13" s="227">
        <f>SUM(C13,F13,I13,L13,Q13)</f>
        <v>0</v>
      </c>
      <c r="U13" s="227">
        <f>SUM(D13,G13,J13,M13,R13)</f>
        <v>0</v>
      </c>
      <c r="V13" s="235">
        <f>SUM(E13,H13,K13,N13,S13)</f>
        <v>13000</v>
      </c>
      <c r="W13" s="63"/>
      <c r="X13" s="17"/>
    </row>
    <row r="14" spans="1:29" ht="21.95" customHeight="1">
      <c r="A14" s="37"/>
      <c r="B14" s="162" t="s">
        <v>17</v>
      </c>
      <c r="C14" s="227"/>
      <c r="D14" s="227"/>
      <c r="E14" s="227">
        <v>10000</v>
      </c>
      <c r="F14" s="224"/>
      <c r="G14" s="224"/>
      <c r="H14" s="227"/>
      <c r="I14" s="227">
        <v>10125000</v>
      </c>
      <c r="J14" s="227">
        <v>13346000</v>
      </c>
      <c r="K14" s="227">
        <v>12854000</v>
      </c>
      <c r="L14" s="227">
        <v>200000</v>
      </c>
      <c r="M14" s="227">
        <v>200000</v>
      </c>
      <c r="N14" s="227">
        <v>301000</v>
      </c>
      <c r="O14" s="37"/>
      <c r="P14" s="162" t="s">
        <v>17</v>
      </c>
      <c r="Q14" s="227">
        <v>8160000</v>
      </c>
      <c r="R14" s="227">
        <v>8160000</v>
      </c>
      <c r="S14" s="227">
        <v>10448000</v>
      </c>
      <c r="T14" s="227">
        <f t="shared" ref="T14:T26" si="2">SUM(C14,F14,I14,L14,Q14)</f>
        <v>18485000</v>
      </c>
      <c r="U14" s="227">
        <f t="shared" ref="U14:U26" si="3">SUM(D14,G14,J14,M14,R14)</f>
        <v>21706000</v>
      </c>
      <c r="V14" s="235">
        <f t="shared" ref="V14:V26" si="4">SUM(E14,H14,K14,N14,S14)</f>
        <v>23613000</v>
      </c>
      <c r="W14" s="52"/>
      <c r="X14" s="17"/>
    </row>
    <row r="15" spans="1:29" ht="21.95" customHeight="1">
      <c r="A15" s="37"/>
      <c r="B15" s="169" t="s">
        <v>135</v>
      </c>
      <c r="C15" s="227">
        <v>54000</v>
      </c>
      <c r="D15" s="227">
        <v>54000</v>
      </c>
      <c r="E15" s="227">
        <v>219000</v>
      </c>
      <c r="F15" s="224"/>
      <c r="G15" s="224"/>
      <c r="H15" s="227">
        <v>22000</v>
      </c>
      <c r="I15" s="227">
        <v>1220000</v>
      </c>
      <c r="J15" s="227">
        <v>1220000</v>
      </c>
      <c r="K15" s="227">
        <v>4632000</v>
      </c>
      <c r="L15" s="227">
        <v>800000</v>
      </c>
      <c r="M15" s="227">
        <v>800000</v>
      </c>
      <c r="N15" s="227">
        <v>367000</v>
      </c>
      <c r="O15" s="37"/>
      <c r="P15" s="169" t="s">
        <v>135</v>
      </c>
      <c r="Q15" s="227">
        <v>600000</v>
      </c>
      <c r="R15" s="227">
        <v>600000</v>
      </c>
      <c r="S15" s="227">
        <v>2832000</v>
      </c>
      <c r="T15" s="227">
        <f t="shared" si="2"/>
        <v>2674000</v>
      </c>
      <c r="U15" s="227">
        <f t="shared" si="3"/>
        <v>2674000</v>
      </c>
      <c r="V15" s="235">
        <f t="shared" si="4"/>
        <v>8072000</v>
      </c>
      <c r="W15" s="52"/>
      <c r="X15" s="17"/>
    </row>
    <row r="16" spans="1:29" ht="21.95" customHeight="1">
      <c r="A16" s="67"/>
      <c r="B16" s="162" t="s">
        <v>137</v>
      </c>
      <c r="C16" s="227"/>
      <c r="D16" s="227"/>
      <c r="E16" s="227"/>
      <c r="F16" s="224"/>
      <c r="G16" s="224"/>
      <c r="H16" s="227"/>
      <c r="I16" s="227"/>
      <c r="J16" s="227"/>
      <c r="K16" s="227"/>
      <c r="L16" s="227"/>
      <c r="M16" s="227"/>
      <c r="N16" s="227"/>
      <c r="O16" s="67"/>
      <c r="P16" s="162" t="s">
        <v>137</v>
      </c>
      <c r="Q16" s="227">
        <v>11000000</v>
      </c>
      <c r="R16" s="227">
        <v>11000000</v>
      </c>
      <c r="S16" s="227">
        <v>10376000</v>
      </c>
      <c r="T16" s="227">
        <f t="shared" si="2"/>
        <v>11000000</v>
      </c>
      <c r="U16" s="227">
        <f t="shared" si="3"/>
        <v>11000000</v>
      </c>
      <c r="V16" s="235">
        <f t="shared" si="4"/>
        <v>10376000</v>
      </c>
      <c r="W16" s="52"/>
      <c r="X16" s="17"/>
    </row>
    <row r="17" spans="1:25" ht="21.95" customHeight="1">
      <c r="A17" s="67"/>
      <c r="B17" s="162" t="s">
        <v>138</v>
      </c>
      <c r="C17" s="227">
        <v>29286000</v>
      </c>
      <c r="D17" s="227">
        <v>29286000</v>
      </c>
      <c r="E17" s="227">
        <v>30309000</v>
      </c>
      <c r="F17" s="224"/>
      <c r="G17" s="224"/>
      <c r="H17" s="227"/>
      <c r="I17" s="227"/>
      <c r="J17" s="227"/>
      <c r="K17" s="227"/>
      <c r="L17" s="227"/>
      <c r="M17" s="227"/>
      <c r="N17" s="227"/>
      <c r="O17" s="67"/>
      <c r="P17" s="162" t="s">
        <v>138</v>
      </c>
      <c r="Q17" s="227"/>
      <c r="R17" s="227"/>
      <c r="S17" s="227"/>
      <c r="T17" s="227">
        <f t="shared" si="2"/>
        <v>29286000</v>
      </c>
      <c r="U17" s="227">
        <f t="shared" si="3"/>
        <v>29286000</v>
      </c>
      <c r="V17" s="235">
        <f t="shared" si="4"/>
        <v>30309000</v>
      </c>
      <c r="W17" s="52"/>
      <c r="X17" s="17"/>
    </row>
    <row r="18" spans="1:25" ht="21.95" customHeight="1">
      <c r="A18" s="37"/>
      <c r="B18" s="162" t="s">
        <v>139</v>
      </c>
      <c r="C18" s="227">
        <v>7922000</v>
      </c>
      <c r="D18" s="227">
        <v>7922000</v>
      </c>
      <c r="E18" s="227">
        <v>8295000</v>
      </c>
      <c r="F18" s="224"/>
      <c r="G18" s="224"/>
      <c r="H18" s="227"/>
      <c r="I18" s="227">
        <v>3036000</v>
      </c>
      <c r="J18" s="227">
        <v>3907000</v>
      </c>
      <c r="K18" s="227">
        <v>3302000</v>
      </c>
      <c r="L18" s="227">
        <v>270000</v>
      </c>
      <c r="M18" s="227">
        <v>270000</v>
      </c>
      <c r="N18" s="227">
        <v>88000</v>
      </c>
      <c r="O18" s="37"/>
      <c r="P18" s="162" t="s">
        <v>139</v>
      </c>
      <c r="Q18" s="227">
        <v>5288000</v>
      </c>
      <c r="R18" s="227">
        <v>5723000</v>
      </c>
      <c r="S18" s="227">
        <v>6594000</v>
      </c>
      <c r="T18" s="227">
        <f t="shared" si="2"/>
        <v>16516000</v>
      </c>
      <c r="U18" s="227">
        <f t="shared" si="3"/>
        <v>17822000</v>
      </c>
      <c r="V18" s="235">
        <f t="shared" si="4"/>
        <v>18279000</v>
      </c>
      <c r="W18" s="52"/>
      <c r="X18" s="17"/>
    </row>
    <row r="19" spans="1:25" ht="21.95" customHeight="1">
      <c r="A19" s="37"/>
      <c r="B19" s="162" t="s">
        <v>140</v>
      </c>
      <c r="C19" s="227">
        <v>300000</v>
      </c>
      <c r="D19" s="227">
        <v>300000</v>
      </c>
      <c r="E19" s="227">
        <v>502000</v>
      </c>
      <c r="F19" s="224"/>
      <c r="G19" s="224"/>
      <c r="H19" s="227"/>
      <c r="I19" s="227"/>
      <c r="J19" s="227">
        <v>0</v>
      </c>
      <c r="K19" s="227">
        <v>1029000</v>
      </c>
      <c r="L19" s="227"/>
      <c r="M19" s="227"/>
      <c r="N19" s="227"/>
      <c r="O19" s="37"/>
      <c r="P19" s="162" t="s">
        <v>140</v>
      </c>
      <c r="Q19" s="227"/>
      <c r="R19" s="227"/>
      <c r="S19" s="227"/>
      <c r="T19" s="227">
        <f t="shared" si="2"/>
        <v>300000</v>
      </c>
      <c r="U19" s="227">
        <f t="shared" si="3"/>
        <v>300000</v>
      </c>
      <c r="V19" s="235">
        <f t="shared" si="4"/>
        <v>1531000</v>
      </c>
      <c r="W19" s="52"/>
      <c r="X19" s="17"/>
    </row>
    <row r="20" spans="1:25" ht="21.95" customHeight="1">
      <c r="A20" s="38"/>
      <c r="B20" s="163" t="s">
        <v>141</v>
      </c>
      <c r="C20" s="230"/>
      <c r="D20" s="230"/>
      <c r="E20" s="230"/>
      <c r="F20" s="228"/>
      <c r="G20" s="234"/>
      <c r="H20" s="229"/>
      <c r="I20" s="229"/>
      <c r="J20" s="229"/>
      <c r="K20" s="229"/>
      <c r="L20" s="229"/>
      <c r="M20" s="229"/>
      <c r="N20" s="227"/>
      <c r="O20" s="38"/>
      <c r="P20" s="163" t="s">
        <v>141</v>
      </c>
      <c r="Q20" s="227">
        <v>3000000</v>
      </c>
      <c r="R20" s="227">
        <v>3000000</v>
      </c>
      <c r="S20" s="227">
        <v>2903000</v>
      </c>
      <c r="T20" s="227">
        <f t="shared" si="2"/>
        <v>3000000</v>
      </c>
      <c r="U20" s="227">
        <f t="shared" si="3"/>
        <v>3000000</v>
      </c>
      <c r="V20" s="235">
        <f t="shared" si="4"/>
        <v>2903000</v>
      </c>
      <c r="W20" s="52"/>
      <c r="X20" s="17"/>
    </row>
    <row r="21" spans="1:25" ht="21.95" customHeight="1">
      <c r="A21" s="38"/>
      <c r="B21" s="164" t="s">
        <v>142</v>
      </c>
      <c r="C21" s="227"/>
      <c r="D21" s="227"/>
      <c r="E21" s="227"/>
      <c r="F21" s="224"/>
      <c r="G21" s="224"/>
      <c r="H21" s="227"/>
      <c r="I21" s="227"/>
      <c r="J21" s="227"/>
      <c r="K21" s="227"/>
      <c r="L21" s="227"/>
      <c r="M21" s="227"/>
      <c r="N21" s="227"/>
      <c r="O21" s="38"/>
      <c r="P21" s="164" t="s">
        <v>142</v>
      </c>
      <c r="Q21" s="227"/>
      <c r="R21" s="227"/>
      <c r="S21" s="227"/>
      <c r="T21" s="227">
        <f t="shared" si="2"/>
        <v>0</v>
      </c>
      <c r="U21" s="227">
        <f t="shared" si="3"/>
        <v>0</v>
      </c>
      <c r="V21" s="235">
        <f t="shared" si="4"/>
        <v>0</v>
      </c>
      <c r="W21" s="52"/>
      <c r="X21" s="17"/>
    </row>
    <row r="22" spans="1:25" ht="21.95" customHeight="1">
      <c r="A22" s="38"/>
      <c r="B22" s="164" t="s">
        <v>1544</v>
      </c>
      <c r="C22" s="230"/>
      <c r="D22" s="230"/>
      <c r="E22" s="230"/>
      <c r="F22" s="228"/>
      <c r="G22" s="228"/>
      <c r="H22" s="230"/>
      <c r="I22" s="230"/>
      <c r="J22" s="230"/>
      <c r="K22" s="230"/>
      <c r="L22" s="230"/>
      <c r="M22" s="230"/>
      <c r="N22" s="230">
        <v>91000</v>
      </c>
      <c r="O22" s="38"/>
      <c r="P22" s="164" t="s">
        <v>1545</v>
      </c>
      <c r="Q22" s="227"/>
      <c r="R22" s="227"/>
      <c r="S22" s="227">
        <v>55000</v>
      </c>
      <c r="T22" s="227">
        <f t="shared" si="2"/>
        <v>0</v>
      </c>
      <c r="U22" s="227">
        <f t="shared" si="3"/>
        <v>0</v>
      </c>
      <c r="V22" s="235">
        <f t="shared" si="4"/>
        <v>146000</v>
      </c>
      <c r="W22" s="52"/>
      <c r="X22" s="17"/>
    </row>
    <row r="23" spans="1:25" ht="21.95" customHeight="1">
      <c r="A23" s="38"/>
      <c r="B23" s="164" t="s">
        <v>143</v>
      </c>
      <c r="C23" s="230"/>
      <c r="D23" s="230"/>
      <c r="E23" s="230">
        <v>463000</v>
      </c>
      <c r="F23" s="228"/>
      <c r="G23" s="228"/>
      <c r="H23" s="230"/>
      <c r="I23" s="230">
        <v>10000</v>
      </c>
      <c r="J23" s="230">
        <v>10000</v>
      </c>
      <c r="K23" s="230">
        <v>175000</v>
      </c>
      <c r="L23" s="230">
        <v>30000</v>
      </c>
      <c r="M23" s="230">
        <v>30000</v>
      </c>
      <c r="N23" s="230">
        <v>1000</v>
      </c>
      <c r="O23" s="38"/>
      <c r="P23" s="164" t="s">
        <v>143</v>
      </c>
      <c r="Q23" s="227">
        <v>0</v>
      </c>
      <c r="R23" s="227">
        <v>813000</v>
      </c>
      <c r="S23" s="227">
        <v>3592000</v>
      </c>
      <c r="T23" s="227">
        <f t="shared" si="2"/>
        <v>40000</v>
      </c>
      <c r="U23" s="227">
        <f t="shared" si="3"/>
        <v>853000</v>
      </c>
      <c r="V23" s="235">
        <f t="shared" si="4"/>
        <v>4231000</v>
      </c>
      <c r="W23" s="52"/>
      <c r="X23" s="17"/>
    </row>
    <row r="24" spans="1:25" ht="21.95" customHeight="1">
      <c r="A24" s="37" t="s">
        <v>42</v>
      </c>
      <c r="B24" s="41" t="s">
        <v>145</v>
      </c>
      <c r="C24" s="224"/>
      <c r="D24" s="224"/>
      <c r="E24" s="224"/>
      <c r="F24" s="224"/>
      <c r="G24" s="224"/>
      <c r="H24" s="224"/>
      <c r="I24" s="224"/>
      <c r="J24" s="224"/>
      <c r="K24" s="224"/>
      <c r="L24" s="224"/>
      <c r="M24" s="224"/>
      <c r="N24" s="224"/>
      <c r="O24" s="37" t="s">
        <v>42</v>
      </c>
      <c r="P24" s="41" t="s">
        <v>145</v>
      </c>
      <c r="Q24" s="227">
        <v>500000</v>
      </c>
      <c r="R24" s="227">
        <v>2900000</v>
      </c>
      <c r="S24" s="227">
        <v>2626000</v>
      </c>
      <c r="T24" s="227">
        <f t="shared" si="2"/>
        <v>500000</v>
      </c>
      <c r="U24" s="227">
        <f t="shared" si="3"/>
        <v>2900000</v>
      </c>
      <c r="V24" s="235">
        <f t="shared" si="4"/>
        <v>2626000</v>
      </c>
      <c r="W24" s="52"/>
      <c r="X24" s="17"/>
      <c r="Y24" s="11"/>
    </row>
    <row r="25" spans="1:25" ht="21.95" customHeight="1">
      <c r="A25" s="37" t="s">
        <v>43</v>
      </c>
      <c r="B25" s="41" t="s">
        <v>146</v>
      </c>
      <c r="C25" s="224"/>
      <c r="D25" s="224"/>
      <c r="E25" s="224"/>
      <c r="F25" s="224"/>
      <c r="G25" s="224"/>
      <c r="H25" s="224"/>
      <c r="I25" s="224"/>
      <c r="J25" s="224">
        <v>70000</v>
      </c>
      <c r="K25" s="224">
        <v>70000</v>
      </c>
      <c r="L25" s="224"/>
      <c r="M25" s="224"/>
      <c r="N25" s="224">
        <v>154000</v>
      </c>
      <c r="O25" s="37" t="s">
        <v>43</v>
      </c>
      <c r="P25" s="41" t="s">
        <v>146</v>
      </c>
      <c r="Q25" s="231">
        <v>0</v>
      </c>
      <c r="R25" s="231">
        <v>5293000</v>
      </c>
      <c r="S25" s="231">
        <v>6334000</v>
      </c>
      <c r="T25" s="227">
        <f t="shared" si="2"/>
        <v>0</v>
      </c>
      <c r="U25" s="227">
        <f t="shared" si="3"/>
        <v>5363000</v>
      </c>
      <c r="V25" s="235">
        <f t="shared" si="4"/>
        <v>6558000</v>
      </c>
      <c r="W25" s="63"/>
      <c r="X25" s="17"/>
    </row>
    <row r="26" spans="1:25" s="9" customFormat="1" ht="21.95" customHeight="1">
      <c r="A26" s="37" t="s">
        <v>44</v>
      </c>
      <c r="B26" s="41" t="s">
        <v>147</v>
      </c>
      <c r="C26" s="224"/>
      <c r="D26" s="224"/>
      <c r="E26" s="224"/>
      <c r="F26" s="224"/>
      <c r="G26" s="224"/>
      <c r="H26" s="224"/>
      <c r="I26" s="224"/>
      <c r="J26" s="224"/>
      <c r="K26" s="224"/>
      <c r="L26" s="224"/>
      <c r="M26" s="224"/>
      <c r="N26" s="224"/>
      <c r="O26" s="37" t="s">
        <v>44</v>
      </c>
      <c r="P26" s="41" t="s">
        <v>147</v>
      </c>
      <c r="Q26" s="231">
        <v>3000000</v>
      </c>
      <c r="R26" s="231">
        <v>9098000</v>
      </c>
      <c r="S26" s="231">
        <v>7573000</v>
      </c>
      <c r="T26" s="227">
        <f t="shared" si="2"/>
        <v>3000000</v>
      </c>
      <c r="U26" s="227">
        <f t="shared" si="3"/>
        <v>9098000</v>
      </c>
      <c r="V26" s="235">
        <f t="shared" si="4"/>
        <v>7573000</v>
      </c>
      <c r="W26" s="63"/>
      <c r="X26" s="19"/>
    </row>
    <row r="27" spans="1:25" ht="21.95" customHeight="1">
      <c r="A27" s="166"/>
      <c r="B27" s="167" t="s">
        <v>152</v>
      </c>
      <c r="C27" s="226">
        <f t="shared" ref="C27:V27" si="5">SUM(C9:C12,C24:C26)</f>
        <v>37562000</v>
      </c>
      <c r="D27" s="226">
        <f t="shared" si="5"/>
        <v>37562000</v>
      </c>
      <c r="E27" s="226">
        <f t="shared" si="5"/>
        <v>39798000</v>
      </c>
      <c r="F27" s="226">
        <f t="shared" si="5"/>
        <v>0</v>
      </c>
      <c r="G27" s="226">
        <f t="shared" si="5"/>
        <v>0</v>
      </c>
      <c r="H27" s="226">
        <f t="shared" si="5"/>
        <v>22000</v>
      </c>
      <c r="I27" s="226">
        <f>SUM(I9:I12,I24:I26)</f>
        <v>14891000</v>
      </c>
      <c r="J27" s="226">
        <f>SUM(J9:J12,J24:J26)</f>
        <v>19703000</v>
      </c>
      <c r="K27" s="226">
        <f>SUM(K9:K12,K24:K26)</f>
        <v>23219000</v>
      </c>
      <c r="L27" s="226">
        <f t="shared" si="5"/>
        <v>1300000</v>
      </c>
      <c r="M27" s="226">
        <f t="shared" si="5"/>
        <v>3592000</v>
      </c>
      <c r="N27" s="226">
        <f t="shared" si="5"/>
        <v>3294000</v>
      </c>
      <c r="O27" s="166"/>
      <c r="P27" s="167" t="s">
        <v>152</v>
      </c>
      <c r="Q27" s="226">
        <f t="shared" si="5"/>
        <v>844064000</v>
      </c>
      <c r="R27" s="226">
        <f t="shared" si="5"/>
        <v>1108819000</v>
      </c>
      <c r="S27" s="226">
        <f t="shared" si="5"/>
        <v>1162240000</v>
      </c>
      <c r="T27" s="226">
        <f t="shared" si="5"/>
        <v>897817000</v>
      </c>
      <c r="U27" s="226">
        <f t="shared" si="5"/>
        <v>1169676000</v>
      </c>
      <c r="V27" s="226">
        <f t="shared" si="5"/>
        <v>1228573000</v>
      </c>
      <c r="W27" s="63"/>
      <c r="X27" s="17"/>
    </row>
    <row r="28" spans="1:25" ht="21.95" customHeight="1" thickBot="1">
      <c r="A28" s="38" t="s">
        <v>45</v>
      </c>
      <c r="B28" s="141" t="s">
        <v>148</v>
      </c>
      <c r="C28" s="228"/>
      <c r="D28" s="230">
        <v>1850000</v>
      </c>
      <c r="E28" s="230">
        <v>1850000</v>
      </c>
      <c r="F28" s="228"/>
      <c r="G28" s="230">
        <v>330000</v>
      </c>
      <c r="H28" s="230">
        <v>329000</v>
      </c>
      <c r="I28" s="228"/>
      <c r="J28" s="230">
        <v>1298000</v>
      </c>
      <c r="K28" s="230">
        <v>1297000</v>
      </c>
      <c r="L28" s="230"/>
      <c r="M28" s="230">
        <v>658000</v>
      </c>
      <c r="N28" s="230">
        <v>657000</v>
      </c>
      <c r="O28" s="38" t="s">
        <v>45</v>
      </c>
      <c r="P28" s="141" t="s">
        <v>148</v>
      </c>
      <c r="Q28" s="232">
        <v>404072000</v>
      </c>
      <c r="R28" s="232">
        <v>502477000</v>
      </c>
      <c r="S28" s="231">
        <v>502477000</v>
      </c>
      <c r="T28" s="231">
        <f>SUM(C28,F28,I28,L28,Q28)</f>
        <v>404072000</v>
      </c>
      <c r="U28" s="231">
        <f>SUM(D28,G28,J28,M28,R28)</f>
        <v>506613000</v>
      </c>
      <c r="V28" s="236">
        <f>SUM(E28,H28,K28,N28,S28)</f>
        <v>506610000</v>
      </c>
      <c r="W28" s="63"/>
      <c r="X28" s="17"/>
    </row>
    <row r="29" spans="1:25" ht="21.95" customHeight="1" thickTop="1" thickBot="1">
      <c r="A29" s="237"/>
      <c r="B29" s="238" t="s">
        <v>153</v>
      </c>
      <c r="C29" s="239">
        <f t="shared" ref="C29:V29" si="6">SUM(C27:C28)</f>
        <v>37562000</v>
      </c>
      <c r="D29" s="239">
        <f t="shared" si="6"/>
        <v>39412000</v>
      </c>
      <c r="E29" s="239">
        <f t="shared" si="6"/>
        <v>41648000</v>
      </c>
      <c r="F29" s="239">
        <f t="shared" si="6"/>
        <v>0</v>
      </c>
      <c r="G29" s="239">
        <f t="shared" si="6"/>
        <v>330000</v>
      </c>
      <c r="H29" s="239">
        <f>SUM(H27:H28)</f>
        <v>351000</v>
      </c>
      <c r="I29" s="239">
        <f>SUM(I27:I28)</f>
        <v>14891000</v>
      </c>
      <c r="J29" s="239">
        <f>SUM(J27:J28)</f>
        <v>21001000</v>
      </c>
      <c r="K29" s="239">
        <f>SUM(K27:K28)</f>
        <v>24516000</v>
      </c>
      <c r="L29" s="239">
        <f t="shared" si="6"/>
        <v>1300000</v>
      </c>
      <c r="M29" s="239">
        <f t="shared" si="6"/>
        <v>4250000</v>
      </c>
      <c r="N29" s="239">
        <f t="shared" si="6"/>
        <v>3951000</v>
      </c>
      <c r="O29" s="237"/>
      <c r="P29" s="238" t="s">
        <v>153</v>
      </c>
      <c r="Q29" s="239">
        <f t="shared" si="6"/>
        <v>1248136000</v>
      </c>
      <c r="R29" s="239">
        <f t="shared" si="6"/>
        <v>1611296000</v>
      </c>
      <c r="S29" s="239">
        <f t="shared" si="6"/>
        <v>1664717000</v>
      </c>
      <c r="T29" s="239">
        <f t="shared" si="6"/>
        <v>1301889000</v>
      </c>
      <c r="U29" s="239">
        <f t="shared" si="6"/>
        <v>1676289000</v>
      </c>
      <c r="V29" s="239">
        <f t="shared" si="6"/>
        <v>1735183000</v>
      </c>
      <c r="W29" s="63"/>
      <c r="X29" s="17"/>
    </row>
    <row r="30" spans="1:25" ht="16.5" thickTop="1">
      <c r="W30" s="29"/>
    </row>
  </sheetData>
  <mergeCells count="8">
    <mergeCell ref="T7:V7"/>
    <mergeCell ref="I7:K7"/>
    <mergeCell ref="A3:N3"/>
    <mergeCell ref="C7:E7"/>
    <mergeCell ref="F7:H7"/>
    <mergeCell ref="L7:N7"/>
    <mergeCell ref="Q7:S7"/>
    <mergeCell ref="O3:V3"/>
  </mergeCells>
  <phoneticPr fontId="0" type="noConversion"/>
  <pageMargins left="0.39370078740157483" right="0.19685039370078741" top="0.39370078740157483" bottom="0.39370078740157483" header="0.11811023622047245" footer="0.31496062992125984"/>
  <pageSetup paperSize="9" scale="75" orientation="landscape" r:id="rId1"/>
  <headerFooter alignWithMargins="0">
    <oddHeader>&amp;R2. melléklet a ../2017.(..) önkormányzati rendelethez /&amp;P. oldal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L58"/>
  <sheetViews>
    <sheetView zoomScaleNormal="100" workbookViewId="0">
      <selection activeCell="L6" sqref="L6"/>
    </sheetView>
  </sheetViews>
  <sheetFormatPr defaultRowHeight="12.75"/>
  <cols>
    <col min="1" max="1" width="20.85546875" style="1000" customWidth="1"/>
    <col min="2" max="2" width="29.85546875" style="1000" customWidth="1"/>
    <col min="3" max="3" width="11.42578125" style="1000" customWidth="1"/>
    <col min="4" max="4" width="11.5703125" style="1000" customWidth="1"/>
    <col min="5" max="6" width="13.28515625" style="1000" customWidth="1"/>
    <col min="7" max="7" width="13.85546875" style="1000" customWidth="1"/>
    <col min="8" max="8" width="9.140625" style="1000"/>
    <col min="9" max="9" width="9.85546875" style="1000" bestFit="1" customWidth="1"/>
    <col min="10" max="256" width="9.140625" style="1000"/>
    <col min="257" max="257" width="20.85546875" style="1000" customWidth="1"/>
    <col min="258" max="258" width="29.85546875" style="1000" customWidth="1"/>
    <col min="259" max="259" width="11.42578125" style="1000" customWidth="1"/>
    <col min="260" max="260" width="11.5703125" style="1000" customWidth="1"/>
    <col min="261" max="262" width="13.28515625" style="1000" customWidth="1"/>
    <col min="263" max="263" width="13.85546875" style="1000" customWidth="1"/>
    <col min="264" max="264" width="9.140625" style="1000"/>
    <col min="265" max="265" width="9.85546875" style="1000" bestFit="1" customWidth="1"/>
    <col min="266" max="512" width="9.140625" style="1000"/>
    <col min="513" max="513" width="20.85546875" style="1000" customWidth="1"/>
    <col min="514" max="514" width="29.85546875" style="1000" customWidth="1"/>
    <col min="515" max="515" width="11.42578125" style="1000" customWidth="1"/>
    <col min="516" max="516" width="11.5703125" style="1000" customWidth="1"/>
    <col min="517" max="518" width="13.28515625" style="1000" customWidth="1"/>
    <col min="519" max="519" width="13.85546875" style="1000" customWidth="1"/>
    <col min="520" max="520" width="9.140625" style="1000"/>
    <col min="521" max="521" width="9.85546875" style="1000" bestFit="1" customWidth="1"/>
    <col min="522" max="768" width="9.140625" style="1000"/>
    <col min="769" max="769" width="20.85546875" style="1000" customWidth="1"/>
    <col min="770" max="770" width="29.85546875" style="1000" customWidth="1"/>
    <col min="771" max="771" width="11.42578125" style="1000" customWidth="1"/>
    <col min="772" max="772" width="11.5703125" style="1000" customWidth="1"/>
    <col min="773" max="774" width="13.28515625" style="1000" customWidth="1"/>
    <col min="775" max="775" width="13.85546875" style="1000" customWidth="1"/>
    <col min="776" max="776" width="9.140625" style="1000"/>
    <col min="777" max="777" width="9.85546875" style="1000" bestFit="1" customWidth="1"/>
    <col min="778" max="1024" width="9.140625" style="1000"/>
    <col min="1025" max="1025" width="20.85546875" style="1000" customWidth="1"/>
    <col min="1026" max="1026" width="29.85546875" style="1000" customWidth="1"/>
    <col min="1027" max="1027" width="11.42578125" style="1000" customWidth="1"/>
    <col min="1028" max="1028" width="11.5703125" style="1000" customWidth="1"/>
    <col min="1029" max="1030" width="13.28515625" style="1000" customWidth="1"/>
    <col min="1031" max="1031" width="13.85546875" style="1000" customWidth="1"/>
    <col min="1032" max="1032" width="9.140625" style="1000"/>
    <col min="1033" max="1033" width="9.85546875" style="1000" bestFit="1" customWidth="1"/>
    <col min="1034" max="1280" width="9.140625" style="1000"/>
    <col min="1281" max="1281" width="20.85546875" style="1000" customWidth="1"/>
    <col min="1282" max="1282" width="29.85546875" style="1000" customWidth="1"/>
    <col min="1283" max="1283" width="11.42578125" style="1000" customWidth="1"/>
    <col min="1284" max="1284" width="11.5703125" style="1000" customWidth="1"/>
    <col min="1285" max="1286" width="13.28515625" style="1000" customWidth="1"/>
    <col min="1287" max="1287" width="13.85546875" style="1000" customWidth="1"/>
    <col min="1288" max="1288" width="9.140625" style="1000"/>
    <col min="1289" max="1289" width="9.85546875" style="1000" bestFit="1" customWidth="1"/>
    <col min="1290" max="1536" width="9.140625" style="1000"/>
    <col min="1537" max="1537" width="20.85546875" style="1000" customWidth="1"/>
    <col min="1538" max="1538" width="29.85546875" style="1000" customWidth="1"/>
    <col min="1539" max="1539" width="11.42578125" style="1000" customWidth="1"/>
    <col min="1540" max="1540" width="11.5703125" style="1000" customWidth="1"/>
    <col min="1541" max="1542" width="13.28515625" style="1000" customWidth="1"/>
    <col min="1543" max="1543" width="13.85546875" style="1000" customWidth="1"/>
    <col min="1544" max="1544" width="9.140625" style="1000"/>
    <col min="1545" max="1545" width="9.85546875" style="1000" bestFit="1" customWidth="1"/>
    <col min="1546" max="1792" width="9.140625" style="1000"/>
    <col min="1793" max="1793" width="20.85546875" style="1000" customWidth="1"/>
    <col min="1794" max="1794" width="29.85546875" style="1000" customWidth="1"/>
    <col min="1795" max="1795" width="11.42578125" style="1000" customWidth="1"/>
    <col min="1796" max="1796" width="11.5703125" style="1000" customWidth="1"/>
    <col min="1797" max="1798" width="13.28515625" style="1000" customWidth="1"/>
    <col min="1799" max="1799" width="13.85546875" style="1000" customWidth="1"/>
    <col min="1800" max="1800" width="9.140625" style="1000"/>
    <col min="1801" max="1801" width="9.85546875" style="1000" bestFit="1" customWidth="1"/>
    <col min="1802" max="2048" width="9.140625" style="1000"/>
    <col min="2049" max="2049" width="20.85546875" style="1000" customWidth="1"/>
    <col min="2050" max="2050" width="29.85546875" style="1000" customWidth="1"/>
    <col min="2051" max="2051" width="11.42578125" style="1000" customWidth="1"/>
    <col min="2052" max="2052" width="11.5703125" style="1000" customWidth="1"/>
    <col min="2053" max="2054" width="13.28515625" style="1000" customWidth="1"/>
    <col min="2055" max="2055" width="13.85546875" style="1000" customWidth="1"/>
    <col min="2056" max="2056" width="9.140625" style="1000"/>
    <col min="2057" max="2057" width="9.85546875" style="1000" bestFit="1" customWidth="1"/>
    <col min="2058" max="2304" width="9.140625" style="1000"/>
    <col min="2305" max="2305" width="20.85546875" style="1000" customWidth="1"/>
    <col min="2306" max="2306" width="29.85546875" style="1000" customWidth="1"/>
    <col min="2307" max="2307" width="11.42578125" style="1000" customWidth="1"/>
    <col min="2308" max="2308" width="11.5703125" style="1000" customWidth="1"/>
    <col min="2309" max="2310" width="13.28515625" style="1000" customWidth="1"/>
    <col min="2311" max="2311" width="13.85546875" style="1000" customWidth="1"/>
    <col min="2312" max="2312" width="9.140625" style="1000"/>
    <col min="2313" max="2313" width="9.85546875" style="1000" bestFit="1" customWidth="1"/>
    <col min="2314" max="2560" width="9.140625" style="1000"/>
    <col min="2561" max="2561" width="20.85546875" style="1000" customWidth="1"/>
    <col min="2562" max="2562" width="29.85546875" style="1000" customWidth="1"/>
    <col min="2563" max="2563" width="11.42578125" style="1000" customWidth="1"/>
    <col min="2564" max="2564" width="11.5703125" style="1000" customWidth="1"/>
    <col min="2565" max="2566" width="13.28515625" style="1000" customWidth="1"/>
    <col min="2567" max="2567" width="13.85546875" style="1000" customWidth="1"/>
    <col min="2568" max="2568" width="9.140625" style="1000"/>
    <col min="2569" max="2569" width="9.85546875" style="1000" bestFit="1" customWidth="1"/>
    <col min="2570" max="2816" width="9.140625" style="1000"/>
    <col min="2817" max="2817" width="20.85546875" style="1000" customWidth="1"/>
    <col min="2818" max="2818" width="29.85546875" style="1000" customWidth="1"/>
    <col min="2819" max="2819" width="11.42578125" style="1000" customWidth="1"/>
    <col min="2820" max="2820" width="11.5703125" style="1000" customWidth="1"/>
    <col min="2821" max="2822" width="13.28515625" style="1000" customWidth="1"/>
    <col min="2823" max="2823" width="13.85546875" style="1000" customWidth="1"/>
    <col min="2824" max="2824" width="9.140625" style="1000"/>
    <col min="2825" max="2825" width="9.85546875" style="1000" bestFit="1" customWidth="1"/>
    <col min="2826" max="3072" width="9.140625" style="1000"/>
    <col min="3073" max="3073" width="20.85546875" style="1000" customWidth="1"/>
    <col min="3074" max="3074" width="29.85546875" style="1000" customWidth="1"/>
    <col min="3075" max="3075" width="11.42578125" style="1000" customWidth="1"/>
    <col min="3076" max="3076" width="11.5703125" style="1000" customWidth="1"/>
    <col min="3077" max="3078" width="13.28515625" style="1000" customWidth="1"/>
    <col min="3079" max="3079" width="13.85546875" style="1000" customWidth="1"/>
    <col min="3080" max="3080" width="9.140625" style="1000"/>
    <col min="3081" max="3081" width="9.85546875" style="1000" bestFit="1" customWidth="1"/>
    <col min="3082" max="3328" width="9.140625" style="1000"/>
    <col min="3329" max="3329" width="20.85546875" style="1000" customWidth="1"/>
    <col min="3330" max="3330" width="29.85546875" style="1000" customWidth="1"/>
    <col min="3331" max="3331" width="11.42578125" style="1000" customWidth="1"/>
    <col min="3332" max="3332" width="11.5703125" style="1000" customWidth="1"/>
    <col min="3333" max="3334" width="13.28515625" style="1000" customWidth="1"/>
    <col min="3335" max="3335" width="13.85546875" style="1000" customWidth="1"/>
    <col min="3336" max="3336" width="9.140625" style="1000"/>
    <col min="3337" max="3337" width="9.85546875" style="1000" bestFit="1" customWidth="1"/>
    <col min="3338" max="3584" width="9.140625" style="1000"/>
    <col min="3585" max="3585" width="20.85546875" style="1000" customWidth="1"/>
    <col min="3586" max="3586" width="29.85546875" style="1000" customWidth="1"/>
    <col min="3587" max="3587" width="11.42578125" style="1000" customWidth="1"/>
    <col min="3588" max="3588" width="11.5703125" style="1000" customWidth="1"/>
    <col min="3589" max="3590" width="13.28515625" style="1000" customWidth="1"/>
    <col min="3591" max="3591" width="13.85546875" style="1000" customWidth="1"/>
    <col min="3592" max="3592" width="9.140625" style="1000"/>
    <col min="3593" max="3593" width="9.85546875" style="1000" bestFit="1" customWidth="1"/>
    <col min="3594" max="3840" width="9.140625" style="1000"/>
    <col min="3841" max="3841" width="20.85546875" style="1000" customWidth="1"/>
    <col min="3842" max="3842" width="29.85546875" style="1000" customWidth="1"/>
    <col min="3843" max="3843" width="11.42578125" style="1000" customWidth="1"/>
    <col min="3844" max="3844" width="11.5703125" style="1000" customWidth="1"/>
    <col min="3845" max="3846" width="13.28515625" style="1000" customWidth="1"/>
    <col min="3847" max="3847" width="13.85546875" style="1000" customWidth="1"/>
    <col min="3848" max="3848" width="9.140625" style="1000"/>
    <col min="3849" max="3849" width="9.85546875" style="1000" bestFit="1" customWidth="1"/>
    <col min="3850" max="4096" width="9.140625" style="1000"/>
    <col min="4097" max="4097" width="20.85546875" style="1000" customWidth="1"/>
    <col min="4098" max="4098" width="29.85546875" style="1000" customWidth="1"/>
    <col min="4099" max="4099" width="11.42578125" style="1000" customWidth="1"/>
    <col min="4100" max="4100" width="11.5703125" style="1000" customWidth="1"/>
    <col min="4101" max="4102" width="13.28515625" style="1000" customWidth="1"/>
    <col min="4103" max="4103" width="13.85546875" style="1000" customWidth="1"/>
    <col min="4104" max="4104" width="9.140625" style="1000"/>
    <col min="4105" max="4105" width="9.85546875" style="1000" bestFit="1" customWidth="1"/>
    <col min="4106" max="4352" width="9.140625" style="1000"/>
    <col min="4353" max="4353" width="20.85546875" style="1000" customWidth="1"/>
    <col min="4354" max="4354" width="29.85546875" style="1000" customWidth="1"/>
    <col min="4355" max="4355" width="11.42578125" style="1000" customWidth="1"/>
    <col min="4356" max="4356" width="11.5703125" style="1000" customWidth="1"/>
    <col min="4357" max="4358" width="13.28515625" style="1000" customWidth="1"/>
    <col min="4359" max="4359" width="13.85546875" style="1000" customWidth="1"/>
    <col min="4360" max="4360" width="9.140625" style="1000"/>
    <col min="4361" max="4361" width="9.85546875" style="1000" bestFit="1" customWidth="1"/>
    <col min="4362" max="4608" width="9.140625" style="1000"/>
    <col min="4609" max="4609" width="20.85546875" style="1000" customWidth="1"/>
    <col min="4610" max="4610" width="29.85546875" style="1000" customWidth="1"/>
    <col min="4611" max="4611" width="11.42578125" style="1000" customWidth="1"/>
    <col min="4612" max="4612" width="11.5703125" style="1000" customWidth="1"/>
    <col min="4613" max="4614" width="13.28515625" style="1000" customWidth="1"/>
    <col min="4615" max="4615" width="13.85546875" style="1000" customWidth="1"/>
    <col min="4616" max="4616" width="9.140625" style="1000"/>
    <col min="4617" max="4617" width="9.85546875" style="1000" bestFit="1" customWidth="1"/>
    <col min="4618" max="4864" width="9.140625" style="1000"/>
    <col min="4865" max="4865" width="20.85546875" style="1000" customWidth="1"/>
    <col min="4866" max="4866" width="29.85546875" style="1000" customWidth="1"/>
    <col min="4867" max="4867" width="11.42578125" style="1000" customWidth="1"/>
    <col min="4868" max="4868" width="11.5703125" style="1000" customWidth="1"/>
    <col min="4869" max="4870" width="13.28515625" style="1000" customWidth="1"/>
    <col min="4871" max="4871" width="13.85546875" style="1000" customWidth="1"/>
    <col min="4872" max="4872" width="9.140625" style="1000"/>
    <col min="4873" max="4873" width="9.85546875" style="1000" bestFit="1" customWidth="1"/>
    <col min="4874" max="5120" width="9.140625" style="1000"/>
    <col min="5121" max="5121" width="20.85546875" style="1000" customWidth="1"/>
    <col min="5122" max="5122" width="29.85546875" style="1000" customWidth="1"/>
    <col min="5123" max="5123" width="11.42578125" style="1000" customWidth="1"/>
    <col min="5124" max="5124" width="11.5703125" style="1000" customWidth="1"/>
    <col min="5125" max="5126" width="13.28515625" style="1000" customWidth="1"/>
    <col min="5127" max="5127" width="13.85546875" style="1000" customWidth="1"/>
    <col min="5128" max="5128" width="9.140625" style="1000"/>
    <col min="5129" max="5129" width="9.85546875" style="1000" bestFit="1" customWidth="1"/>
    <col min="5130" max="5376" width="9.140625" style="1000"/>
    <col min="5377" max="5377" width="20.85546875" style="1000" customWidth="1"/>
    <col min="5378" max="5378" width="29.85546875" style="1000" customWidth="1"/>
    <col min="5379" max="5379" width="11.42578125" style="1000" customWidth="1"/>
    <col min="5380" max="5380" width="11.5703125" style="1000" customWidth="1"/>
    <col min="5381" max="5382" width="13.28515625" style="1000" customWidth="1"/>
    <col min="5383" max="5383" width="13.85546875" style="1000" customWidth="1"/>
    <col min="5384" max="5384" width="9.140625" style="1000"/>
    <col min="5385" max="5385" width="9.85546875" style="1000" bestFit="1" customWidth="1"/>
    <col min="5386" max="5632" width="9.140625" style="1000"/>
    <col min="5633" max="5633" width="20.85546875" style="1000" customWidth="1"/>
    <col min="5634" max="5634" width="29.85546875" style="1000" customWidth="1"/>
    <col min="5635" max="5635" width="11.42578125" style="1000" customWidth="1"/>
    <col min="5636" max="5636" width="11.5703125" style="1000" customWidth="1"/>
    <col min="5637" max="5638" width="13.28515625" style="1000" customWidth="1"/>
    <col min="5639" max="5639" width="13.85546875" style="1000" customWidth="1"/>
    <col min="5640" max="5640" width="9.140625" style="1000"/>
    <col min="5641" max="5641" width="9.85546875" style="1000" bestFit="1" customWidth="1"/>
    <col min="5642" max="5888" width="9.140625" style="1000"/>
    <col min="5889" max="5889" width="20.85546875" style="1000" customWidth="1"/>
    <col min="5890" max="5890" width="29.85546875" style="1000" customWidth="1"/>
    <col min="5891" max="5891" width="11.42578125" style="1000" customWidth="1"/>
    <col min="5892" max="5892" width="11.5703125" style="1000" customWidth="1"/>
    <col min="5893" max="5894" width="13.28515625" style="1000" customWidth="1"/>
    <col min="5895" max="5895" width="13.85546875" style="1000" customWidth="1"/>
    <col min="5896" max="5896" width="9.140625" style="1000"/>
    <col min="5897" max="5897" width="9.85546875" style="1000" bestFit="1" customWidth="1"/>
    <col min="5898" max="6144" width="9.140625" style="1000"/>
    <col min="6145" max="6145" width="20.85546875" style="1000" customWidth="1"/>
    <col min="6146" max="6146" width="29.85546875" style="1000" customWidth="1"/>
    <col min="6147" max="6147" width="11.42578125" style="1000" customWidth="1"/>
    <col min="6148" max="6148" width="11.5703125" style="1000" customWidth="1"/>
    <col min="6149" max="6150" width="13.28515625" style="1000" customWidth="1"/>
    <col min="6151" max="6151" width="13.85546875" style="1000" customWidth="1"/>
    <col min="6152" max="6152" width="9.140625" style="1000"/>
    <col min="6153" max="6153" width="9.85546875" style="1000" bestFit="1" customWidth="1"/>
    <col min="6154" max="6400" width="9.140625" style="1000"/>
    <col min="6401" max="6401" width="20.85546875" style="1000" customWidth="1"/>
    <col min="6402" max="6402" width="29.85546875" style="1000" customWidth="1"/>
    <col min="6403" max="6403" width="11.42578125" style="1000" customWidth="1"/>
    <col min="6404" max="6404" width="11.5703125" style="1000" customWidth="1"/>
    <col min="6405" max="6406" width="13.28515625" style="1000" customWidth="1"/>
    <col min="6407" max="6407" width="13.85546875" style="1000" customWidth="1"/>
    <col min="6408" max="6408" width="9.140625" style="1000"/>
    <col min="6409" max="6409" width="9.85546875" style="1000" bestFit="1" customWidth="1"/>
    <col min="6410" max="6656" width="9.140625" style="1000"/>
    <col min="6657" max="6657" width="20.85546875" style="1000" customWidth="1"/>
    <col min="6658" max="6658" width="29.85546875" style="1000" customWidth="1"/>
    <col min="6659" max="6659" width="11.42578125" style="1000" customWidth="1"/>
    <col min="6660" max="6660" width="11.5703125" style="1000" customWidth="1"/>
    <col min="6661" max="6662" width="13.28515625" style="1000" customWidth="1"/>
    <col min="6663" max="6663" width="13.85546875" style="1000" customWidth="1"/>
    <col min="6664" max="6664" width="9.140625" style="1000"/>
    <col min="6665" max="6665" width="9.85546875" style="1000" bestFit="1" customWidth="1"/>
    <col min="6666" max="6912" width="9.140625" style="1000"/>
    <col min="6913" max="6913" width="20.85546875" style="1000" customWidth="1"/>
    <col min="6914" max="6914" width="29.85546875" style="1000" customWidth="1"/>
    <col min="6915" max="6915" width="11.42578125" style="1000" customWidth="1"/>
    <col min="6916" max="6916" width="11.5703125" style="1000" customWidth="1"/>
    <col min="6917" max="6918" width="13.28515625" style="1000" customWidth="1"/>
    <col min="6919" max="6919" width="13.85546875" style="1000" customWidth="1"/>
    <col min="6920" max="6920" width="9.140625" style="1000"/>
    <col min="6921" max="6921" width="9.85546875" style="1000" bestFit="1" customWidth="1"/>
    <col min="6922" max="7168" width="9.140625" style="1000"/>
    <col min="7169" max="7169" width="20.85546875" style="1000" customWidth="1"/>
    <col min="7170" max="7170" width="29.85546875" style="1000" customWidth="1"/>
    <col min="7171" max="7171" width="11.42578125" style="1000" customWidth="1"/>
    <col min="7172" max="7172" width="11.5703125" style="1000" customWidth="1"/>
    <col min="7173" max="7174" width="13.28515625" style="1000" customWidth="1"/>
    <col min="7175" max="7175" width="13.85546875" style="1000" customWidth="1"/>
    <col min="7176" max="7176" width="9.140625" style="1000"/>
    <col min="7177" max="7177" width="9.85546875" style="1000" bestFit="1" customWidth="1"/>
    <col min="7178" max="7424" width="9.140625" style="1000"/>
    <col min="7425" max="7425" width="20.85546875" style="1000" customWidth="1"/>
    <col min="7426" max="7426" width="29.85546875" style="1000" customWidth="1"/>
    <col min="7427" max="7427" width="11.42578125" style="1000" customWidth="1"/>
    <col min="7428" max="7428" width="11.5703125" style="1000" customWidth="1"/>
    <col min="7429" max="7430" width="13.28515625" style="1000" customWidth="1"/>
    <col min="7431" max="7431" width="13.85546875" style="1000" customWidth="1"/>
    <col min="7432" max="7432" width="9.140625" style="1000"/>
    <col min="7433" max="7433" width="9.85546875" style="1000" bestFit="1" customWidth="1"/>
    <col min="7434" max="7680" width="9.140625" style="1000"/>
    <col min="7681" max="7681" width="20.85546875" style="1000" customWidth="1"/>
    <col min="7682" max="7682" width="29.85546875" style="1000" customWidth="1"/>
    <col min="7683" max="7683" width="11.42578125" style="1000" customWidth="1"/>
    <col min="7684" max="7684" width="11.5703125" style="1000" customWidth="1"/>
    <col min="7685" max="7686" width="13.28515625" style="1000" customWidth="1"/>
    <col min="7687" max="7687" width="13.85546875" style="1000" customWidth="1"/>
    <col min="7688" max="7688" width="9.140625" style="1000"/>
    <col min="7689" max="7689" width="9.85546875" style="1000" bestFit="1" customWidth="1"/>
    <col min="7690" max="7936" width="9.140625" style="1000"/>
    <col min="7937" max="7937" width="20.85546875" style="1000" customWidth="1"/>
    <col min="7938" max="7938" width="29.85546875" style="1000" customWidth="1"/>
    <col min="7939" max="7939" width="11.42578125" style="1000" customWidth="1"/>
    <col min="7940" max="7940" width="11.5703125" style="1000" customWidth="1"/>
    <col min="7941" max="7942" width="13.28515625" style="1000" customWidth="1"/>
    <col min="7943" max="7943" width="13.85546875" style="1000" customWidth="1"/>
    <col min="7944" max="7944" width="9.140625" style="1000"/>
    <col min="7945" max="7945" width="9.85546875" style="1000" bestFit="1" customWidth="1"/>
    <col min="7946" max="8192" width="9.140625" style="1000"/>
    <col min="8193" max="8193" width="20.85546875" style="1000" customWidth="1"/>
    <col min="8194" max="8194" width="29.85546875" style="1000" customWidth="1"/>
    <col min="8195" max="8195" width="11.42578125" style="1000" customWidth="1"/>
    <col min="8196" max="8196" width="11.5703125" style="1000" customWidth="1"/>
    <col min="8197" max="8198" width="13.28515625" style="1000" customWidth="1"/>
    <col min="8199" max="8199" width="13.85546875" style="1000" customWidth="1"/>
    <col min="8200" max="8200" width="9.140625" style="1000"/>
    <col min="8201" max="8201" width="9.85546875" style="1000" bestFit="1" customWidth="1"/>
    <col min="8202" max="8448" width="9.140625" style="1000"/>
    <col min="8449" max="8449" width="20.85546875" style="1000" customWidth="1"/>
    <col min="8450" max="8450" width="29.85546875" style="1000" customWidth="1"/>
    <col min="8451" max="8451" width="11.42578125" style="1000" customWidth="1"/>
    <col min="8452" max="8452" width="11.5703125" style="1000" customWidth="1"/>
    <col min="8453" max="8454" width="13.28515625" style="1000" customWidth="1"/>
    <col min="8455" max="8455" width="13.85546875" style="1000" customWidth="1"/>
    <col min="8456" max="8456" width="9.140625" style="1000"/>
    <col min="8457" max="8457" width="9.85546875" style="1000" bestFit="1" customWidth="1"/>
    <col min="8458" max="8704" width="9.140625" style="1000"/>
    <col min="8705" max="8705" width="20.85546875" style="1000" customWidth="1"/>
    <col min="8706" max="8706" width="29.85546875" style="1000" customWidth="1"/>
    <col min="8707" max="8707" width="11.42578125" style="1000" customWidth="1"/>
    <col min="8708" max="8708" width="11.5703125" style="1000" customWidth="1"/>
    <col min="8709" max="8710" width="13.28515625" style="1000" customWidth="1"/>
    <col min="8711" max="8711" width="13.85546875" style="1000" customWidth="1"/>
    <col min="8712" max="8712" width="9.140625" style="1000"/>
    <col min="8713" max="8713" width="9.85546875" style="1000" bestFit="1" customWidth="1"/>
    <col min="8714" max="8960" width="9.140625" style="1000"/>
    <col min="8961" max="8961" width="20.85546875" style="1000" customWidth="1"/>
    <col min="8962" max="8962" width="29.85546875" style="1000" customWidth="1"/>
    <col min="8963" max="8963" width="11.42578125" style="1000" customWidth="1"/>
    <col min="8964" max="8964" width="11.5703125" style="1000" customWidth="1"/>
    <col min="8965" max="8966" width="13.28515625" style="1000" customWidth="1"/>
    <col min="8967" max="8967" width="13.85546875" style="1000" customWidth="1"/>
    <col min="8968" max="8968" width="9.140625" style="1000"/>
    <col min="8969" max="8969" width="9.85546875" style="1000" bestFit="1" customWidth="1"/>
    <col min="8970" max="9216" width="9.140625" style="1000"/>
    <col min="9217" max="9217" width="20.85546875" style="1000" customWidth="1"/>
    <col min="9218" max="9218" width="29.85546875" style="1000" customWidth="1"/>
    <col min="9219" max="9219" width="11.42578125" style="1000" customWidth="1"/>
    <col min="9220" max="9220" width="11.5703125" style="1000" customWidth="1"/>
    <col min="9221" max="9222" width="13.28515625" style="1000" customWidth="1"/>
    <col min="9223" max="9223" width="13.85546875" style="1000" customWidth="1"/>
    <col min="9224" max="9224" width="9.140625" style="1000"/>
    <col min="9225" max="9225" width="9.85546875" style="1000" bestFit="1" customWidth="1"/>
    <col min="9226" max="9472" width="9.140625" style="1000"/>
    <col min="9473" max="9473" width="20.85546875" style="1000" customWidth="1"/>
    <col min="9474" max="9474" width="29.85546875" style="1000" customWidth="1"/>
    <col min="9475" max="9475" width="11.42578125" style="1000" customWidth="1"/>
    <col min="9476" max="9476" width="11.5703125" style="1000" customWidth="1"/>
    <col min="9477" max="9478" width="13.28515625" style="1000" customWidth="1"/>
    <col min="9479" max="9479" width="13.85546875" style="1000" customWidth="1"/>
    <col min="9480" max="9480" width="9.140625" style="1000"/>
    <col min="9481" max="9481" width="9.85546875" style="1000" bestFit="1" customWidth="1"/>
    <col min="9482" max="9728" width="9.140625" style="1000"/>
    <col min="9729" max="9729" width="20.85546875" style="1000" customWidth="1"/>
    <col min="9730" max="9730" width="29.85546875" style="1000" customWidth="1"/>
    <col min="9731" max="9731" width="11.42578125" style="1000" customWidth="1"/>
    <col min="9732" max="9732" width="11.5703125" style="1000" customWidth="1"/>
    <col min="9733" max="9734" width="13.28515625" style="1000" customWidth="1"/>
    <col min="9735" max="9735" width="13.85546875" style="1000" customWidth="1"/>
    <col min="9736" max="9736" width="9.140625" style="1000"/>
    <col min="9737" max="9737" width="9.85546875" style="1000" bestFit="1" customWidth="1"/>
    <col min="9738" max="9984" width="9.140625" style="1000"/>
    <col min="9985" max="9985" width="20.85546875" style="1000" customWidth="1"/>
    <col min="9986" max="9986" width="29.85546875" style="1000" customWidth="1"/>
    <col min="9987" max="9987" width="11.42578125" style="1000" customWidth="1"/>
    <col min="9988" max="9988" width="11.5703125" style="1000" customWidth="1"/>
    <col min="9989" max="9990" width="13.28515625" style="1000" customWidth="1"/>
    <col min="9991" max="9991" width="13.85546875" style="1000" customWidth="1"/>
    <col min="9992" max="9992" width="9.140625" style="1000"/>
    <col min="9993" max="9993" width="9.85546875" style="1000" bestFit="1" customWidth="1"/>
    <col min="9994" max="10240" width="9.140625" style="1000"/>
    <col min="10241" max="10241" width="20.85546875" style="1000" customWidth="1"/>
    <col min="10242" max="10242" width="29.85546875" style="1000" customWidth="1"/>
    <col min="10243" max="10243" width="11.42578125" style="1000" customWidth="1"/>
    <col min="10244" max="10244" width="11.5703125" style="1000" customWidth="1"/>
    <col min="10245" max="10246" width="13.28515625" style="1000" customWidth="1"/>
    <col min="10247" max="10247" width="13.85546875" style="1000" customWidth="1"/>
    <col min="10248" max="10248" width="9.140625" style="1000"/>
    <col min="10249" max="10249" width="9.85546875" style="1000" bestFit="1" customWidth="1"/>
    <col min="10250" max="10496" width="9.140625" style="1000"/>
    <col min="10497" max="10497" width="20.85546875" style="1000" customWidth="1"/>
    <col min="10498" max="10498" width="29.85546875" style="1000" customWidth="1"/>
    <col min="10499" max="10499" width="11.42578125" style="1000" customWidth="1"/>
    <col min="10500" max="10500" width="11.5703125" style="1000" customWidth="1"/>
    <col min="10501" max="10502" width="13.28515625" style="1000" customWidth="1"/>
    <col min="10503" max="10503" width="13.85546875" style="1000" customWidth="1"/>
    <col min="10504" max="10504" width="9.140625" style="1000"/>
    <col min="10505" max="10505" width="9.85546875" style="1000" bestFit="1" customWidth="1"/>
    <col min="10506" max="10752" width="9.140625" style="1000"/>
    <col min="10753" max="10753" width="20.85546875" style="1000" customWidth="1"/>
    <col min="10754" max="10754" width="29.85546875" style="1000" customWidth="1"/>
    <col min="10755" max="10755" width="11.42578125" style="1000" customWidth="1"/>
    <col min="10756" max="10756" width="11.5703125" style="1000" customWidth="1"/>
    <col min="10757" max="10758" width="13.28515625" style="1000" customWidth="1"/>
    <col min="10759" max="10759" width="13.85546875" style="1000" customWidth="1"/>
    <col min="10760" max="10760" width="9.140625" style="1000"/>
    <col min="10761" max="10761" width="9.85546875" style="1000" bestFit="1" customWidth="1"/>
    <col min="10762" max="11008" width="9.140625" style="1000"/>
    <col min="11009" max="11009" width="20.85546875" style="1000" customWidth="1"/>
    <col min="11010" max="11010" width="29.85546875" style="1000" customWidth="1"/>
    <col min="11011" max="11011" width="11.42578125" style="1000" customWidth="1"/>
    <col min="11012" max="11012" width="11.5703125" style="1000" customWidth="1"/>
    <col min="11013" max="11014" width="13.28515625" style="1000" customWidth="1"/>
    <col min="11015" max="11015" width="13.85546875" style="1000" customWidth="1"/>
    <col min="11016" max="11016" width="9.140625" style="1000"/>
    <col min="11017" max="11017" width="9.85546875" style="1000" bestFit="1" customWidth="1"/>
    <col min="11018" max="11264" width="9.140625" style="1000"/>
    <col min="11265" max="11265" width="20.85546875" style="1000" customWidth="1"/>
    <col min="11266" max="11266" width="29.85546875" style="1000" customWidth="1"/>
    <col min="11267" max="11267" width="11.42578125" style="1000" customWidth="1"/>
    <col min="11268" max="11268" width="11.5703125" style="1000" customWidth="1"/>
    <col min="11269" max="11270" width="13.28515625" style="1000" customWidth="1"/>
    <col min="11271" max="11271" width="13.85546875" style="1000" customWidth="1"/>
    <col min="11272" max="11272" width="9.140625" style="1000"/>
    <col min="11273" max="11273" width="9.85546875" style="1000" bestFit="1" customWidth="1"/>
    <col min="11274" max="11520" width="9.140625" style="1000"/>
    <col min="11521" max="11521" width="20.85546875" style="1000" customWidth="1"/>
    <col min="11522" max="11522" width="29.85546875" style="1000" customWidth="1"/>
    <col min="11523" max="11523" width="11.42578125" style="1000" customWidth="1"/>
    <col min="11524" max="11524" width="11.5703125" style="1000" customWidth="1"/>
    <col min="11525" max="11526" width="13.28515625" style="1000" customWidth="1"/>
    <col min="11527" max="11527" width="13.85546875" style="1000" customWidth="1"/>
    <col min="11528" max="11528" width="9.140625" style="1000"/>
    <col min="11529" max="11529" width="9.85546875" style="1000" bestFit="1" customWidth="1"/>
    <col min="11530" max="11776" width="9.140625" style="1000"/>
    <col min="11777" max="11777" width="20.85546875" style="1000" customWidth="1"/>
    <col min="11778" max="11778" width="29.85546875" style="1000" customWidth="1"/>
    <col min="11779" max="11779" width="11.42578125" style="1000" customWidth="1"/>
    <col min="11780" max="11780" width="11.5703125" style="1000" customWidth="1"/>
    <col min="11781" max="11782" width="13.28515625" style="1000" customWidth="1"/>
    <col min="11783" max="11783" width="13.85546875" style="1000" customWidth="1"/>
    <col min="11784" max="11784" width="9.140625" style="1000"/>
    <col min="11785" max="11785" width="9.85546875" style="1000" bestFit="1" customWidth="1"/>
    <col min="11786" max="12032" width="9.140625" style="1000"/>
    <col min="12033" max="12033" width="20.85546875" style="1000" customWidth="1"/>
    <col min="12034" max="12034" width="29.85546875" style="1000" customWidth="1"/>
    <col min="12035" max="12035" width="11.42578125" style="1000" customWidth="1"/>
    <col min="12036" max="12036" width="11.5703125" style="1000" customWidth="1"/>
    <col min="12037" max="12038" width="13.28515625" style="1000" customWidth="1"/>
    <col min="12039" max="12039" width="13.85546875" style="1000" customWidth="1"/>
    <col min="12040" max="12040" width="9.140625" style="1000"/>
    <col min="12041" max="12041" width="9.85546875" style="1000" bestFit="1" customWidth="1"/>
    <col min="12042" max="12288" width="9.140625" style="1000"/>
    <col min="12289" max="12289" width="20.85546875" style="1000" customWidth="1"/>
    <col min="12290" max="12290" width="29.85546875" style="1000" customWidth="1"/>
    <col min="12291" max="12291" width="11.42578125" style="1000" customWidth="1"/>
    <col min="12292" max="12292" width="11.5703125" style="1000" customWidth="1"/>
    <col min="12293" max="12294" width="13.28515625" style="1000" customWidth="1"/>
    <col min="12295" max="12295" width="13.85546875" style="1000" customWidth="1"/>
    <col min="12296" max="12296" width="9.140625" style="1000"/>
    <col min="12297" max="12297" width="9.85546875" style="1000" bestFit="1" customWidth="1"/>
    <col min="12298" max="12544" width="9.140625" style="1000"/>
    <col min="12545" max="12545" width="20.85546875" style="1000" customWidth="1"/>
    <col min="12546" max="12546" width="29.85546875" style="1000" customWidth="1"/>
    <col min="12547" max="12547" width="11.42578125" style="1000" customWidth="1"/>
    <col min="12548" max="12548" width="11.5703125" style="1000" customWidth="1"/>
    <col min="12549" max="12550" width="13.28515625" style="1000" customWidth="1"/>
    <col min="12551" max="12551" width="13.85546875" style="1000" customWidth="1"/>
    <col min="12552" max="12552" width="9.140625" style="1000"/>
    <col min="12553" max="12553" width="9.85546875" style="1000" bestFit="1" customWidth="1"/>
    <col min="12554" max="12800" width="9.140625" style="1000"/>
    <col min="12801" max="12801" width="20.85546875" style="1000" customWidth="1"/>
    <col min="12802" max="12802" width="29.85546875" style="1000" customWidth="1"/>
    <col min="12803" max="12803" width="11.42578125" style="1000" customWidth="1"/>
    <col min="12804" max="12804" width="11.5703125" style="1000" customWidth="1"/>
    <col min="12805" max="12806" width="13.28515625" style="1000" customWidth="1"/>
    <col min="12807" max="12807" width="13.85546875" style="1000" customWidth="1"/>
    <col min="12808" max="12808" width="9.140625" style="1000"/>
    <col min="12809" max="12809" width="9.85546875" style="1000" bestFit="1" customWidth="1"/>
    <col min="12810" max="13056" width="9.140625" style="1000"/>
    <col min="13057" max="13057" width="20.85546875" style="1000" customWidth="1"/>
    <col min="13058" max="13058" width="29.85546875" style="1000" customWidth="1"/>
    <col min="13059" max="13059" width="11.42578125" style="1000" customWidth="1"/>
    <col min="13060" max="13060" width="11.5703125" style="1000" customWidth="1"/>
    <col min="13061" max="13062" width="13.28515625" style="1000" customWidth="1"/>
    <col min="13063" max="13063" width="13.85546875" style="1000" customWidth="1"/>
    <col min="13064" max="13064" width="9.140625" style="1000"/>
    <col min="13065" max="13065" width="9.85546875" style="1000" bestFit="1" customWidth="1"/>
    <col min="13066" max="13312" width="9.140625" style="1000"/>
    <col min="13313" max="13313" width="20.85546875" style="1000" customWidth="1"/>
    <col min="13314" max="13314" width="29.85546875" style="1000" customWidth="1"/>
    <col min="13315" max="13315" width="11.42578125" style="1000" customWidth="1"/>
    <col min="13316" max="13316" width="11.5703125" style="1000" customWidth="1"/>
    <col min="13317" max="13318" width="13.28515625" style="1000" customWidth="1"/>
    <col min="13319" max="13319" width="13.85546875" style="1000" customWidth="1"/>
    <col min="13320" max="13320" width="9.140625" style="1000"/>
    <col min="13321" max="13321" width="9.85546875" style="1000" bestFit="1" customWidth="1"/>
    <col min="13322" max="13568" width="9.140625" style="1000"/>
    <col min="13569" max="13569" width="20.85546875" style="1000" customWidth="1"/>
    <col min="13570" max="13570" width="29.85546875" style="1000" customWidth="1"/>
    <col min="13571" max="13571" width="11.42578125" style="1000" customWidth="1"/>
    <col min="13572" max="13572" width="11.5703125" style="1000" customWidth="1"/>
    <col min="13573" max="13574" width="13.28515625" style="1000" customWidth="1"/>
    <col min="13575" max="13575" width="13.85546875" style="1000" customWidth="1"/>
    <col min="13576" max="13576" width="9.140625" style="1000"/>
    <col min="13577" max="13577" width="9.85546875" style="1000" bestFit="1" customWidth="1"/>
    <col min="13578" max="13824" width="9.140625" style="1000"/>
    <col min="13825" max="13825" width="20.85546875" style="1000" customWidth="1"/>
    <col min="13826" max="13826" width="29.85546875" style="1000" customWidth="1"/>
    <col min="13827" max="13827" width="11.42578125" style="1000" customWidth="1"/>
    <col min="13828" max="13828" width="11.5703125" style="1000" customWidth="1"/>
    <col min="13829" max="13830" width="13.28515625" style="1000" customWidth="1"/>
    <col min="13831" max="13831" width="13.85546875" style="1000" customWidth="1"/>
    <col min="13832" max="13832" width="9.140625" style="1000"/>
    <col min="13833" max="13833" width="9.85546875" style="1000" bestFit="1" customWidth="1"/>
    <col min="13834" max="14080" width="9.140625" style="1000"/>
    <col min="14081" max="14081" width="20.85546875" style="1000" customWidth="1"/>
    <col min="14082" max="14082" width="29.85546875" style="1000" customWidth="1"/>
    <col min="14083" max="14083" width="11.42578125" style="1000" customWidth="1"/>
    <col min="14084" max="14084" width="11.5703125" style="1000" customWidth="1"/>
    <col min="14085" max="14086" width="13.28515625" style="1000" customWidth="1"/>
    <col min="14087" max="14087" width="13.85546875" style="1000" customWidth="1"/>
    <col min="14088" max="14088" width="9.140625" style="1000"/>
    <col min="14089" max="14089" width="9.85546875" style="1000" bestFit="1" customWidth="1"/>
    <col min="14090" max="14336" width="9.140625" style="1000"/>
    <col min="14337" max="14337" width="20.85546875" style="1000" customWidth="1"/>
    <col min="14338" max="14338" width="29.85546875" style="1000" customWidth="1"/>
    <col min="14339" max="14339" width="11.42578125" style="1000" customWidth="1"/>
    <col min="14340" max="14340" width="11.5703125" style="1000" customWidth="1"/>
    <col min="14341" max="14342" width="13.28515625" style="1000" customWidth="1"/>
    <col min="14343" max="14343" width="13.85546875" style="1000" customWidth="1"/>
    <col min="14344" max="14344" width="9.140625" style="1000"/>
    <col min="14345" max="14345" width="9.85546875" style="1000" bestFit="1" customWidth="1"/>
    <col min="14346" max="14592" width="9.140625" style="1000"/>
    <col min="14593" max="14593" width="20.85546875" style="1000" customWidth="1"/>
    <col min="14594" max="14594" width="29.85546875" style="1000" customWidth="1"/>
    <col min="14595" max="14595" width="11.42578125" style="1000" customWidth="1"/>
    <col min="14596" max="14596" width="11.5703125" style="1000" customWidth="1"/>
    <col min="14597" max="14598" width="13.28515625" style="1000" customWidth="1"/>
    <col min="14599" max="14599" width="13.85546875" style="1000" customWidth="1"/>
    <col min="14600" max="14600" width="9.140625" style="1000"/>
    <col min="14601" max="14601" width="9.85546875" style="1000" bestFit="1" customWidth="1"/>
    <col min="14602" max="14848" width="9.140625" style="1000"/>
    <col min="14849" max="14849" width="20.85546875" style="1000" customWidth="1"/>
    <col min="14850" max="14850" width="29.85546875" style="1000" customWidth="1"/>
    <col min="14851" max="14851" width="11.42578125" style="1000" customWidth="1"/>
    <col min="14852" max="14852" width="11.5703125" style="1000" customWidth="1"/>
    <col min="14853" max="14854" width="13.28515625" style="1000" customWidth="1"/>
    <col min="14855" max="14855" width="13.85546875" style="1000" customWidth="1"/>
    <col min="14856" max="14856" width="9.140625" style="1000"/>
    <col min="14857" max="14857" width="9.85546875" style="1000" bestFit="1" customWidth="1"/>
    <col min="14858" max="15104" width="9.140625" style="1000"/>
    <col min="15105" max="15105" width="20.85546875" style="1000" customWidth="1"/>
    <col min="15106" max="15106" width="29.85546875" style="1000" customWidth="1"/>
    <col min="15107" max="15107" width="11.42578125" style="1000" customWidth="1"/>
    <col min="15108" max="15108" width="11.5703125" style="1000" customWidth="1"/>
    <col min="15109" max="15110" width="13.28515625" style="1000" customWidth="1"/>
    <col min="15111" max="15111" width="13.85546875" style="1000" customWidth="1"/>
    <col min="15112" max="15112" width="9.140625" style="1000"/>
    <col min="15113" max="15113" width="9.85546875" style="1000" bestFit="1" customWidth="1"/>
    <col min="15114" max="15360" width="9.140625" style="1000"/>
    <col min="15361" max="15361" width="20.85546875" style="1000" customWidth="1"/>
    <col min="15362" max="15362" width="29.85546875" style="1000" customWidth="1"/>
    <col min="15363" max="15363" width="11.42578125" style="1000" customWidth="1"/>
    <col min="15364" max="15364" width="11.5703125" style="1000" customWidth="1"/>
    <col min="15365" max="15366" width="13.28515625" style="1000" customWidth="1"/>
    <col min="15367" max="15367" width="13.85546875" style="1000" customWidth="1"/>
    <col min="15368" max="15368" width="9.140625" style="1000"/>
    <col min="15369" max="15369" width="9.85546875" style="1000" bestFit="1" customWidth="1"/>
    <col min="15370" max="15616" width="9.140625" style="1000"/>
    <col min="15617" max="15617" width="20.85546875" style="1000" customWidth="1"/>
    <col min="15618" max="15618" width="29.85546875" style="1000" customWidth="1"/>
    <col min="15619" max="15619" width="11.42578125" style="1000" customWidth="1"/>
    <col min="15620" max="15620" width="11.5703125" style="1000" customWidth="1"/>
    <col min="15621" max="15622" width="13.28515625" style="1000" customWidth="1"/>
    <col min="15623" max="15623" width="13.85546875" style="1000" customWidth="1"/>
    <col min="15624" max="15624" width="9.140625" style="1000"/>
    <col min="15625" max="15625" width="9.85546875" style="1000" bestFit="1" customWidth="1"/>
    <col min="15626" max="15872" width="9.140625" style="1000"/>
    <col min="15873" max="15873" width="20.85546875" style="1000" customWidth="1"/>
    <col min="15874" max="15874" width="29.85546875" style="1000" customWidth="1"/>
    <col min="15875" max="15875" width="11.42578125" style="1000" customWidth="1"/>
    <col min="15876" max="15876" width="11.5703125" style="1000" customWidth="1"/>
    <col min="15877" max="15878" width="13.28515625" style="1000" customWidth="1"/>
    <col min="15879" max="15879" width="13.85546875" style="1000" customWidth="1"/>
    <col min="15880" max="15880" width="9.140625" style="1000"/>
    <col min="15881" max="15881" width="9.85546875" style="1000" bestFit="1" customWidth="1"/>
    <col min="15882" max="16128" width="9.140625" style="1000"/>
    <col min="16129" max="16129" width="20.85546875" style="1000" customWidth="1"/>
    <col min="16130" max="16130" width="29.85546875" style="1000" customWidth="1"/>
    <col min="16131" max="16131" width="11.42578125" style="1000" customWidth="1"/>
    <col min="16132" max="16132" width="11.5703125" style="1000" customWidth="1"/>
    <col min="16133" max="16134" width="13.28515625" style="1000" customWidth="1"/>
    <col min="16135" max="16135" width="13.85546875" style="1000" customWidth="1"/>
    <col min="16136" max="16136" width="9.140625" style="1000"/>
    <col min="16137" max="16137" width="9.85546875" style="1000" bestFit="1" customWidth="1"/>
    <col min="16138" max="16384" width="9.140625" style="1000"/>
  </cols>
  <sheetData>
    <row r="1" spans="1:12" ht="20.25">
      <c r="A1" s="997" t="s">
        <v>1846</v>
      </c>
      <c r="B1" s="998"/>
      <c r="C1" s="999"/>
      <c r="D1" s="999"/>
      <c r="E1" s="999"/>
      <c r="F1" s="999"/>
      <c r="G1" s="999"/>
      <c r="H1" s="999"/>
      <c r="I1" s="999"/>
      <c r="J1" s="999"/>
      <c r="K1" s="999"/>
      <c r="L1" s="999"/>
    </row>
    <row r="2" spans="1:12" ht="18.75">
      <c r="A2" s="998"/>
      <c r="B2" s="998"/>
      <c r="C2" s="999"/>
      <c r="D2" s="999"/>
      <c r="E2" s="999"/>
      <c r="F2" s="999"/>
      <c r="G2" s="999"/>
      <c r="H2" s="999"/>
      <c r="I2" s="999"/>
      <c r="J2" s="999"/>
      <c r="K2" s="999"/>
      <c r="L2" s="999"/>
    </row>
    <row r="3" spans="1:12" s="1002" customFormat="1" ht="13.5" thickBot="1">
      <c r="A3" s="1001"/>
      <c r="B3" s="1001"/>
      <c r="C3" s="999"/>
      <c r="D3" s="999"/>
      <c r="E3" s="999"/>
      <c r="F3" s="999"/>
      <c r="G3" s="999" t="s">
        <v>1847</v>
      </c>
      <c r="H3" s="999"/>
      <c r="I3" s="999"/>
      <c r="J3" s="999"/>
      <c r="K3" s="999"/>
      <c r="L3" s="999"/>
    </row>
    <row r="4" spans="1:12" ht="15.75">
      <c r="A4" s="1476" t="s">
        <v>1848</v>
      </c>
      <c r="B4" s="1479" t="s">
        <v>1849</v>
      </c>
      <c r="C4" s="1482" t="s">
        <v>1850</v>
      </c>
      <c r="D4" s="1482" t="s">
        <v>1851</v>
      </c>
      <c r="E4" s="1482" t="s">
        <v>1852</v>
      </c>
      <c r="F4" s="1484" t="s">
        <v>1853</v>
      </c>
      <c r="G4" s="1455" t="s">
        <v>1854</v>
      </c>
      <c r="H4" s="1003"/>
      <c r="I4" s="1004"/>
      <c r="J4" s="999"/>
      <c r="K4" s="999"/>
      <c r="L4" s="999"/>
    </row>
    <row r="5" spans="1:12" ht="19.899999999999999" customHeight="1">
      <c r="A5" s="1477"/>
      <c r="B5" s="1480"/>
      <c r="C5" s="1483"/>
      <c r="D5" s="1483"/>
      <c r="E5" s="1483"/>
      <c r="F5" s="1485"/>
      <c r="G5" s="1456"/>
      <c r="H5" s="1003"/>
      <c r="I5" s="1004"/>
      <c r="J5" s="999"/>
      <c r="K5" s="999"/>
      <c r="L5" s="999"/>
    </row>
    <row r="6" spans="1:12" ht="22.15" customHeight="1" thickBot="1">
      <c r="A6" s="1477"/>
      <c r="B6" s="1481"/>
      <c r="C6" s="1458" t="s">
        <v>1855</v>
      </c>
      <c r="D6" s="1458"/>
      <c r="E6" s="1005">
        <v>2015</v>
      </c>
      <c r="F6" s="1005">
        <v>2016</v>
      </c>
      <c r="G6" s="1457"/>
      <c r="H6" s="1003"/>
      <c r="I6" s="1004"/>
      <c r="J6" s="999"/>
      <c r="K6" s="999"/>
      <c r="L6" s="999"/>
    </row>
    <row r="7" spans="1:12" ht="73.900000000000006" customHeight="1" thickBot="1">
      <c r="A7" s="1478"/>
      <c r="B7" s="1006" t="s">
        <v>1856</v>
      </c>
      <c r="C7" s="1007"/>
      <c r="D7" s="1007"/>
      <c r="E7" s="1007"/>
      <c r="F7" s="1007"/>
      <c r="G7" s="1008"/>
      <c r="H7" s="1003"/>
      <c r="I7" s="1004"/>
      <c r="J7" s="999"/>
      <c r="K7" s="999"/>
      <c r="L7" s="999"/>
    </row>
    <row r="8" spans="1:12" ht="36.6" customHeight="1" thickTop="1">
      <c r="A8" s="1009" t="s">
        <v>1857</v>
      </c>
      <c r="B8" s="1010" t="s">
        <v>1858</v>
      </c>
      <c r="C8" s="1011"/>
      <c r="D8" s="1012">
        <v>10</v>
      </c>
      <c r="E8" s="1013">
        <f>127110</f>
        <v>127110</v>
      </c>
      <c r="F8" s="1013">
        <f>11425*9+7839*3</f>
        <v>126342</v>
      </c>
      <c r="G8" s="1014">
        <f>E8-F8</f>
        <v>768</v>
      </c>
      <c r="I8" s="1015"/>
      <c r="J8" s="999"/>
      <c r="K8" s="999"/>
      <c r="L8" s="999"/>
    </row>
    <row r="9" spans="1:12" ht="88.15" customHeight="1">
      <c r="A9" s="1009" t="s">
        <v>1859</v>
      </c>
      <c r="B9" s="1010" t="s">
        <v>1858</v>
      </c>
      <c r="C9" s="1011"/>
      <c r="D9" s="1012">
        <v>25</v>
      </c>
      <c r="E9" s="1013">
        <v>884966</v>
      </c>
      <c r="F9" s="1013">
        <f>71827*9+54740*3</f>
        <v>810663</v>
      </c>
      <c r="G9" s="1014">
        <f>E9-F9</f>
        <v>74303</v>
      </c>
      <c r="H9" s="1004"/>
      <c r="I9" s="1015"/>
      <c r="J9" s="1016"/>
      <c r="K9" s="999"/>
      <c r="L9" s="999"/>
    </row>
    <row r="10" spans="1:12" ht="52.15" customHeight="1">
      <c r="A10" s="1009" t="s">
        <v>1860</v>
      </c>
      <c r="B10" s="1010" t="s">
        <v>1858</v>
      </c>
      <c r="C10" s="1459"/>
      <c r="D10" s="1012">
        <v>16</v>
      </c>
      <c r="E10" s="1013">
        <v>221656</v>
      </c>
      <c r="F10" s="1013">
        <f>18280*9+15055*3</f>
        <v>209685</v>
      </c>
      <c r="G10" s="1014">
        <f>E10-F10</f>
        <v>11971</v>
      </c>
      <c r="H10" s="1004"/>
      <c r="I10" s="1015"/>
      <c r="J10" s="1016"/>
      <c r="K10" s="999"/>
      <c r="L10" s="999"/>
    </row>
    <row r="11" spans="1:12" ht="54.6" customHeight="1" thickBot="1">
      <c r="A11" s="1017" t="s">
        <v>1861</v>
      </c>
      <c r="B11" s="1010" t="s">
        <v>1858</v>
      </c>
      <c r="C11" s="1460"/>
      <c r="D11" s="1018">
        <v>16</v>
      </c>
      <c r="E11" s="1019">
        <v>232693</v>
      </c>
      <c r="F11" s="1019">
        <f>18280*9+11532*3</f>
        <v>199116</v>
      </c>
      <c r="G11" s="1014">
        <f>E11-F11</f>
        <v>33577</v>
      </c>
      <c r="H11" s="1004"/>
      <c r="I11" s="1015"/>
      <c r="K11" s="999"/>
      <c r="L11" s="999"/>
    </row>
    <row r="12" spans="1:12" ht="16.149999999999999" customHeight="1" thickTop="1" thickBot="1">
      <c r="A12" s="1461" t="s">
        <v>73</v>
      </c>
      <c r="B12" s="1462"/>
      <c r="C12" s="1462"/>
      <c r="D12" s="1463"/>
      <c r="E12" s="1020"/>
      <c r="F12" s="1020"/>
      <c r="G12" s="1021">
        <f>SUM(G8:G11)</f>
        <v>120619</v>
      </c>
      <c r="H12" s="1004"/>
      <c r="I12" s="1004"/>
      <c r="J12" s="999"/>
      <c r="K12" s="999"/>
      <c r="L12" s="999"/>
    </row>
    <row r="13" spans="1:12" ht="16.149999999999999" customHeight="1" thickBot="1">
      <c r="A13" s="1022"/>
      <c r="B13" s="1023"/>
      <c r="C13" s="1023"/>
      <c r="D13" s="1023"/>
      <c r="E13" s="1024"/>
      <c r="F13" s="1025"/>
      <c r="G13" s="1026"/>
      <c r="H13" s="1004"/>
      <c r="I13" s="1004"/>
      <c r="J13" s="999"/>
      <c r="K13" s="999"/>
      <c r="L13" s="999"/>
    </row>
    <row r="14" spans="1:12" ht="69" customHeight="1" thickBot="1">
      <c r="A14" s="1027"/>
      <c r="B14" s="1028" t="s">
        <v>1862</v>
      </c>
      <c r="C14" s="1464" t="s">
        <v>1863</v>
      </c>
      <c r="D14" s="1465"/>
      <c r="E14" s="1029">
        <v>2015</v>
      </c>
      <c r="F14" s="1029">
        <v>2016</v>
      </c>
      <c r="G14" s="1030"/>
      <c r="H14" s="1004"/>
      <c r="I14" s="1004"/>
      <c r="J14" s="999"/>
      <c r="K14" s="999"/>
      <c r="L14" s="999"/>
    </row>
    <row r="15" spans="1:12" ht="21.6" customHeight="1">
      <c r="A15" s="1466" t="s">
        <v>1864</v>
      </c>
      <c r="B15" s="1468" t="s">
        <v>1865</v>
      </c>
      <c r="C15" s="1470" t="s">
        <v>1866</v>
      </c>
      <c r="D15" s="1471"/>
      <c r="E15" s="1031">
        <v>3.73</v>
      </c>
      <c r="F15" s="1031">
        <v>3.03</v>
      </c>
      <c r="G15" s="1032"/>
      <c r="H15" s="1004"/>
      <c r="I15" s="1004"/>
      <c r="J15" s="999"/>
      <c r="K15" s="999"/>
      <c r="L15" s="999"/>
    </row>
    <row r="16" spans="1:12" ht="22.15" customHeight="1">
      <c r="A16" s="1466"/>
      <c r="B16" s="1468"/>
      <c r="C16" s="1472" t="s">
        <v>1867</v>
      </c>
      <c r="D16" s="1473"/>
      <c r="E16" s="1033">
        <v>6087912</v>
      </c>
      <c r="F16" s="1033">
        <v>7165376</v>
      </c>
      <c r="G16" s="1034"/>
      <c r="H16" s="1004"/>
      <c r="I16" s="1004"/>
      <c r="J16" s="999"/>
      <c r="K16" s="999"/>
      <c r="L16" s="999"/>
    </row>
    <row r="17" spans="1:12" ht="22.15" customHeight="1">
      <c r="A17" s="1466"/>
      <c r="B17" s="1468"/>
      <c r="C17" s="1474"/>
      <c r="D17" s="1475"/>
      <c r="E17" s="1035">
        <f>E16*E15</f>
        <v>22707911.760000002</v>
      </c>
      <c r="F17" s="1035">
        <f>F16*F15</f>
        <v>21711089.279999997</v>
      </c>
      <c r="G17" s="1036"/>
      <c r="H17" s="1004"/>
      <c r="I17" s="1004"/>
      <c r="J17" s="999"/>
      <c r="K17" s="999"/>
      <c r="L17" s="999"/>
    </row>
    <row r="18" spans="1:12" ht="70.900000000000006" customHeight="1" thickBot="1">
      <c r="A18" s="1467"/>
      <c r="B18" s="1469"/>
      <c r="C18" s="1446" t="s">
        <v>1868</v>
      </c>
      <c r="D18" s="1447"/>
      <c r="E18" s="1448">
        <f>(E15-F15)</f>
        <v>0.70000000000000018</v>
      </c>
      <c r="F18" s="1449"/>
      <c r="G18" s="1037">
        <f>E17-F17</f>
        <v>996822.48000000417</v>
      </c>
      <c r="H18" s="1004"/>
      <c r="I18" s="1004"/>
      <c r="J18" s="999"/>
      <c r="K18" s="999"/>
      <c r="L18" s="999"/>
    </row>
    <row r="19" spans="1:12" ht="16.5" thickBot="1">
      <c r="A19" s="1038"/>
      <c r="B19" s="1023"/>
      <c r="C19" s="1023"/>
      <c r="D19" s="1023"/>
      <c r="E19" s="1024"/>
      <c r="F19" s="1025"/>
      <c r="G19" s="1039"/>
      <c r="H19" s="1004"/>
      <c r="I19" s="1004"/>
      <c r="J19" s="999"/>
      <c r="K19" s="999"/>
      <c r="L19" s="999"/>
    </row>
    <row r="20" spans="1:12" ht="30.75" customHeight="1" thickBot="1">
      <c r="A20" s="1450" t="s">
        <v>1869</v>
      </c>
      <c r="B20" s="1451"/>
      <c r="C20" s="1451"/>
      <c r="D20" s="1452"/>
      <c r="E20" s="1040"/>
      <c r="F20" s="1453">
        <f>G18+G12</f>
        <v>1117441.4800000042</v>
      </c>
      <c r="G20" s="1454"/>
      <c r="H20" s="1004"/>
      <c r="I20" s="1004"/>
      <c r="J20" s="999"/>
      <c r="K20" s="999"/>
      <c r="L20" s="999"/>
    </row>
    <row r="21" spans="1:12" ht="30.75" customHeight="1">
      <c r="A21" s="1041"/>
      <c r="B21" s="1041"/>
      <c r="C21" s="1041"/>
      <c r="D21" s="1041"/>
      <c r="E21" s="1041"/>
      <c r="F21" s="1042"/>
      <c r="G21" s="1042"/>
      <c r="H21" s="1004"/>
      <c r="I21" s="1004"/>
      <c r="J21" s="999"/>
      <c r="K21" s="999"/>
      <c r="L21" s="999"/>
    </row>
    <row r="22" spans="1:12">
      <c r="A22" s="1043" t="s">
        <v>1870</v>
      </c>
      <c r="B22" s="1044"/>
      <c r="C22" s="1023"/>
      <c r="D22" s="1023"/>
      <c r="E22" s="1023"/>
      <c r="F22" s="1045"/>
      <c r="G22" s="1046"/>
      <c r="H22" s="1043"/>
      <c r="I22" s="999"/>
      <c r="J22" s="999"/>
      <c r="K22" s="999"/>
      <c r="L22" s="999"/>
    </row>
    <row r="23" spans="1:12" ht="15.75">
      <c r="A23" s="1004"/>
      <c r="B23" s="1004"/>
      <c r="C23" s="1004"/>
      <c r="D23" s="1004"/>
      <c r="E23" s="1004"/>
      <c r="F23" s="1047"/>
      <c r="G23" s="1004"/>
      <c r="H23" s="1004"/>
      <c r="I23" s="1004"/>
      <c r="J23" s="999"/>
      <c r="K23" s="999"/>
      <c r="L23" s="999"/>
    </row>
    <row r="24" spans="1:12" ht="15.75">
      <c r="A24" s="1004"/>
      <c r="B24" s="1004"/>
      <c r="C24" s="1004"/>
      <c r="D24" s="1004"/>
      <c r="E24" s="1004"/>
      <c r="F24" s="1004"/>
      <c r="G24" s="1004"/>
      <c r="H24" s="1004"/>
      <c r="I24" s="1004"/>
      <c r="J24" s="999"/>
      <c r="K24" s="999"/>
      <c r="L24" s="999"/>
    </row>
    <row r="25" spans="1:12" ht="15.75">
      <c r="A25" s="1004"/>
      <c r="B25" s="1004"/>
      <c r="C25" s="1004"/>
      <c r="D25" s="1004"/>
      <c r="E25" s="1004"/>
      <c r="F25" s="1004"/>
      <c r="G25" s="1004"/>
      <c r="H25" s="1004"/>
      <c r="I25" s="1004"/>
      <c r="J25" s="999"/>
      <c r="K25" s="999"/>
      <c r="L25" s="999"/>
    </row>
    <row r="26" spans="1:12" ht="15.75">
      <c r="A26" s="1004"/>
      <c r="B26" s="1004"/>
      <c r="C26" s="1004"/>
      <c r="D26" s="1004"/>
      <c r="E26" s="1004"/>
      <c r="F26" s="1004"/>
      <c r="G26" s="1004"/>
      <c r="H26" s="1004"/>
      <c r="I26" s="1004"/>
      <c r="J26" s="999"/>
      <c r="K26" s="999"/>
      <c r="L26" s="999"/>
    </row>
    <row r="27" spans="1:12" ht="15.75">
      <c r="A27" s="1004"/>
      <c r="B27" s="1004"/>
      <c r="C27" s="1004"/>
      <c r="D27" s="1004"/>
      <c r="E27" s="1004"/>
      <c r="F27" s="1004"/>
      <c r="G27" s="1004"/>
      <c r="H27" s="1004"/>
      <c r="I27" s="1004"/>
      <c r="J27" s="999"/>
      <c r="K27" s="999"/>
      <c r="L27" s="999"/>
    </row>
    <row r="28" spans="1:12" ht="15.75">
      <c r="A28" s="1004"/>
      <c r="B28" s="1004"/>
      <c r="C28" s="1004"/>
      <c r="D28" s="1004"/>
      <c r="E28" s="1004"/>
      <c r="F28" s="1004"/>
      <c r="G28" s="1004"/>
      <c r="H28" s="1004"/>
      <c r="I28" s="1004"/>
      <c r="J28" s="999"/>
      <c r="K28" s="999"/>
      <c r="L28" s="999"/>
    </row>
    <row r="29" spans="1:12" ht="15.75">
      <c r="A29" s="1004"/>
      <c r="B29" s="1004"/>
      <c r="C29" s="1004"/>
      <c r="D29" s="1004"/>
      <c r="E29" s="1004"/>
      <c r="F29" s="1004"/>
      <c r="G29" s="1004"/>
      <c r="H29" s="1004"/>
      <c r="I29" s="1004"/>
      <c r="J29" s="999"/>
      <c r="K29" s="999"/>
      <c r="L29" s="999"/>
    </row>
    <row r="30" spans="1:12" ht="15.75">
      <c r="A30" s="1004"/>
      <c r="B30" s="1004"/>
      <c r="C30" s="1004"/>
      <c r="D30" s="1004"/>
      <c r="E30" s="1004"/>
      <c r="F30" s="1004"/>
      <c r="G30" s="1004"/>
      <c r="H30" s="1004"/>
      <c r="I30" s="1004"/>
      <c r="J30" s="999"/>
      <c r="K30" s="999"/>
      <c r="L30" s="999"/>
    </row>
    <row r="31" spans="1:12">
      <c r="A31" s="999"/>
      <c r="B31" s="999"/>
      <c r="C31" s="999"/>
      <c r="D31" s="999"/>
      <c r="E31" s="999"/>
      <c r="F31" s="999"/>
      <c r="G31" s="999"/>
      <c r="H31" s="999"/>
      <c r="I31" s="999"/>
      <c r="J31" s="999"/>
      <c r="K31" s="999"/>
      <c r="L31" s="999"/>
    </row>
    <row r="32" spans="1:12">
      <c r="A32" s="999"/>
      <c r="B32" s="999"/>
      <c r="C32" s="999"/>
      <c r="D32" s="999"/>
      <c r="E32" s="999"/>
      <c r="F32" s="999"/>
      <c r="G32" s="999"/>
    </row>
    <row r="33" spans="1:7">
      <c r="A33" s="999"/>
      <c r="B33" s="999"/>
      <c r="C33" s="999"/>
      <c r="D33" s="999"/>
      <c r="E33" s="999"/>
      <c r="F33" s="999"/>
      <c r="G33" s="999"/>
    </row>
    <row r="34" spans="1:7">
      <c r="A34" s="999"/>
      <c r="B34" s="999"/>
      <c r="C34" s="999"/>
      <c r="D34" s="999"/>
      <c r="E34" s="999"/>
      <c r="F34" s="999"/>
      <c r="G34" s="999"/>
    </row>
    <row r="35" spans="1:7">
      <c r="A35" s="999"/>
      <c r="B35" s="999"/>
      <c r="C35" s="999"/>
      <c r="D35" s="999"/>
      <c r="E35" s="999"/>
      <c r="F35" s="999"/>
      <c r="G35" s="999"/>
    </row>
    <row r="36" spans="1:7">
      <c r="A36" s="999"/>
      <c r="B36" s="999"/>
      <c r="C36" s="999"/>
      <c r="D36" s="999"/>
      <c r="E36" s="999"/>
      <c r="F36" s="999"/>
      <c r="G36" s="999"/>
    </row>
    <row r="37" spans="1:7">
      <c r="A37" s="999"/>
      <c r="B37" s="999"/>
      <c r="C37" s="999"/>
      <c r="D37" s="999"/>
      <c r="E37" s="999"/>
      <c r="F37" s="999"/>
      <c r="G37" s="999"/>
    </row>
    <row r="38" spans="1:7">
      <c r="A38" s="999"/>
      <c r="B38" s="999"/>
      <c r="C38" s="999"/>
      <c r="D38" s="999"/>
      <c r="E38" s="999"/>
      <c r="F38" s="999"/>
      <c r="G38" s="999"/>
    </row>
    <row r="39" spans="1:7">
      <c r="A39" s="999"/>
      <c r="B39" s="999"/>
      <c r="C39" s="999"/>
      <c r="D39" s="999"/>
      <c r="E39" s="999"/>
      <c r="F39" s="999"/>
      <c r="G39" s="999"/>
    </row>
    <row r="40" spans="1:7">
      <c r="A40" s="999"/>
      <c r="B40" s="999"/>
      <c r="C40" s="999"/>
      <c r="D40" s="999"/>
      <c r="E40" s="999"/>
      <c r="F40" s="999"/>
      <c r="G40" s="999"/>
    </row>
    <row r="41" spans="1:7">
      <c r="A41" s="999"/>
      <c r="B41" s="999"/>
      <c r="C41" s="999"/>
      <c r="D41" s="999"/>
      <c r="E41" s="999"/>
      <c r="F41" s="999"/>
      <c r="G41" s="999"/>
    </row>
    <row r="42" spans="1:7">
      <c r="A42" s="999"/>
      <c r="B42" s="999"/>
      <c r="C42" s="999"/>
      <c r="D42" s="999"/>
      <c r="E42" s="999"/>
      <c r="F42" s="999"/>
      <c r="G42" s="999"/>
    </row>
    <row r="43" spans="1:7">
      <c r="A43" s="999"/>
      <c r="B43" s="999"/>
      <c r="C43" s="999"/>
      <c r="D43" s="999"/>
      <c r="E43" s="999"/>
      <c r="F43" s="999"/>
      <c r="G43" s="999"/>
    </row>
    <row r="44" spans="1:7">
      <c r="A44" s="999"/>
      <c r="B44" s="999"/>
      <c r="C44" s="999"/>
      <c r="D44" s="999"/>
      <c r="E44" s="999"/>
      <c r="F44" s="999"/>
      <c r="G44" s="999"/>
    </row>
    <row r="45" spans="1:7">
      <c r="A45" s="999"/>
      <c r="B45" s="999"/>
      <c r="C45" s="999"/>
      <c r="D45" s="999"/>
      <c r="E45" s="999"/>
      <c r="F45" s="999"/>
      <c r="G45" s="999"/>
    </row>
    <row r="46" spans="1:7">
      <c r="A46" s="999"/>
      <c r="B46" s="999"/>
      <c r="C46" s="999"/>
      <c r="D46" s="999"/>
      <c r="E46" s="999"/>
      <c r="F46" s="999"/>
      <c r="G46" s="999"/>
    </row>
    <row r="47" spans="1:7">
      <c r="A47" s="999"/>
      <c r="B47" s="999"/>
      <c r="C47" s="999"/>
      <c r="D47" s="999"/>
      <c r="E47" s="999"/>
      <c r="F47" s="999"/>
      <c r="G47" s="999"/>
    </row>
    <row r="48" spans="1:7">
      <c r="A48" s="999"/>
      <c r="B48" s="999"/>
      <c r="C48" s="999"/>
      <c r="D48" s="999"/>
      <c r="E48" s="999"/>
      <c r="F48" s="999"/>
      <c r="G48" s="999"/>
    </row>
    <row r="49" spans="1:7">
      <c r="A49" s="999"/>
      <c r="B49" s="999"/>
      <c r="C49" s="999"/>
      <c r="D49" s="999"/>
      <c r="E49" s="999"/>
      <c r="F49" s="999"/>
      <c r="G49" s="999"/>
    </row>
    <row r="50" spans="1:7">
      <c r="A50" s="999"/>
      <c r="B50" s="999"/>
      <c r="C50" s="999"/>
      <c r="D50" s="999"/>
      <c r="E50" s="999"/>
      <c r="F50" s="999"/>
      <c r="G50" s="999"/>
    </row>
    <row r="51" spans="1:7">
      <c r="A51" s="999"/>
      <c r="B51" s="999"/>
      <c r="C51" s="999"/>
      <c r="D51" s="999"/>
      <c r="E51" s="999"/>
      <c r="F51" s="999"/>
      <c r="G51" s="999"/>
    </row>
    <row r="52" spans="1:7">
      <c r="A52" s="999"/>
      <c r="B52" s="999"/>
      <c r="C52" s="999"/>
      <c r="D52" s="999"/>
      <c r="E52" s="999"/>
      <c r="F52" s="999"/>
      <c r="G52" s="999"/>
    </row>
    <row r="53" spans="1:7">
      <c r="A53" s="999"/>
      <c r="B53" s="999"/>
      <c r="C53" s="999"/>
      <c r="D53" s="999"/>
      <c r="E53" s="999"/>
      <c r="F53" s="999"/>
      <c r="G53" s="999"/>
    </row>
    <row r="54" spans="1:7">
      <c r="A54" s="999"/>
      <c r="B54" s="999"/>
      <c r="C54" s="999"/>
      <c r="D54" s="999"/>
      <c r="E54" s="999"/>
      <c r="F54" s="999"/>
      <c r="G54" s="999"/>
    </row>
    <row r="55" spans="1:7">
      <c r="A55" s="999"/>
      <c r="B55" s="999"/>
      <c r="C55" s="999"/>
      <c r="D55" s="999"/>
      <c r="E55" s="999"/>
      <c r="F55" s="999"/>
      <c r="G55" s="999"/>
    </row>
    <row r="56" spans="1:7">
      <c r="A56" s="999"/>
      <c r="B56" s="999"/>
      <c r="C56" s="999"/>
      <c r="D56" s="999"/>
      <c r="E56" s="999"/>
      <c r="F56" s="999"/>
      <c r="G56" s="999"/>
    </row>
    <row r="57" spans="1:7">
      <c r="A57" s="999"/>
      <c r="B57" s="999"/>
      <c r="C57" s="999"/>
      <c r="D57" s="999"/>
      <c r="E57" s="999"/>
      <c r="F57" s="999"/>
      <c r="G57" s="999"/>
    </row>
    <row r="58" spans="1:7">
      <c r="A58" s="999"/>
      <c r="B58" s="999"/>
      <c r="C58" s="999"/>
      <c r="D58" s="999"/>
      <c r="E58" s="999"/>
      <c r="F58" s="999"/>
      <c r="G58" s="999"/>
    </row>
  </sheetData>
  <mergeCells count="20">
    <mergeCell ref="C4:C5"/>
    <mergeCell ref="D4:D5"/>
    <mergeCell ref="E4:E5"/>
    <mergeCell ref="F4:F5"/>
    <mergeCell ref="C18:D18"/>
    <mergeCell ref="E18:F18"/>
    <mergeCell ref="A20:D20"/>
    <mergeCell ref="F20:G20"/>
    <mergeCell ref="G4:G6"/>
    <mergeCell ref="C6:D6"/>
    <mergeCell ref="C10:C11"/>
    <mergeCell ref="A12:D12"/>
    <mergeCell ref="C14:D14"/>
    <mergeCell ref="A15:A18"/>
    <mergeCell ref="B15:B18"/>
    <mergeCell ref="C15:D15"/>
    <mergeCell ref="C16:D16"/>
    <mergeCell ref="C17:D17"/>
    <mergeCell ref="A4:A7"/>
    <mergeCell ref="B4:B6"/>
  </mergeCells>
  <pageMargins left="0.31496062992125984" right="0.15748031496062992" top="1.0236220472440944" bottom="1.2204724409448819" header="0.15748031496062992" footer="0.51181102362204722"/>
  <pageSetup paperSize="9" scale="88" orientation="portrait" r:id="rId1"/>
  <headerFooter alignWithMargins="0">
    <oddHeader>&amp;R&amp;A melléklet ../2017.(..) önkormányzati rendelethez /&amp;P. oldal</oddHeader>
    <oddFooter xml:space="preserve">&amp;CEnergetikai költség megtakarítások
2016.évben
Bázis 2015.év&amp;RKészült: 2017.04.10.
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B1:L27"/>
  <sheetViews>
    <sheetView tabSelected="1" zoomScaleNormal="100" workbookViewId="0">
      <selection activeCell="K8" sqref="K8"/>
    </sheetView>
  </sheetViews>
  <sheetFormatPr defaultRowHeight="12.75"/>
  <cols>
    <col min="1" max="1" width="1.85546875" style="1000" customWidth="1"/>
    <col min="2" max="2" width="21.5703125" style="1000" customWidth="1"/>
    <col min="3" max="3" width="26" style="1000" customWidth="1"/>
    <col min="4" max="4" width="9.42578125" style="1000" customWidth="1"/>
    <col min="5" max="5" width="8.85546875" style="1000" customWidth="1"/>
    <col min="6" max="6" width="9.85546875" style="1000" customWidth="1"/>
    <col min="7" max="7" width="11.7109375" style="1000" customWidth="1"/>
    <col min="8" max="8" width="12.85546875" style="1000" customWidth="1"/>
    <col min="9" max="9" width="13.140625" style="1000" customWidth="1"/>
    <col min="10" max="10" width="9.140625" style="1000"/>
    <col min="11" max="11" width="9.85546875" style="1000" bestFit="1" customWidth="1"/>
    <col min="12" max="256" width="9.140625" style="1000"/>
    <col min="257" max="257" width="1.85546875" style="1000" customWidth="1"/>
    <col min="258" max="258" width="21.5703125" style="1000" customWidth="1"/>
    <col min="259" max="259" width="26" style="1000" customWidth="1"/>
    <col min="260" max="260" width="9.42578125" style="1000" customWidth="1"/>
    <col min="261" max="261" width="8.85546875" style="1000" customWidth="1"/>
    <col min="262" max="262" width="9.85546875" style="1000" customWidth="1"/>
    <col min="263" max="263" width="11.7109375" style="1000" customWidth="1"/>
    <col min="264" max="264" width="12.85546875" style="1000" customWidth="1"/>
    <col min="265" max="265" width="13.140625" style="1000" customWidth="1"/>
    <col min="266" max="266" width="9.140625" style="1000"/>
    <col min="267" max="267" width="9.85546875" style="1000" bestFit="1" customWidth="1"/>
    <col min="268" max="512" width="9.140625" style="1000"/>
    <col min="513" max="513" width="1.85546875" style="1000" customWidth="1"/>
    <col min="514" max="514" width="21.5703125" style="1000" customWidth="1"/>
    <col min="515" max="515" width="26" style="1000" customWidth="1"/>
    <col min="516" max="516" width="9.42578125" style="1000" customWidth="1"/>
    <col min="517" max="517" width="8.85546875" style="1000" customWidth="1"/>
    <col min="518" max="518" width="9.85546875" style="1000" customWidth="1"/>
    <col min="519" max="519" width="11.7109375" style="1000" customWidth="1"/>
    <col min="520" max="520" width="12.85546875" style="1000" customWidth="1"/>
    <col min="521" max="521" width="13.140625" style="1000" customWidth="1"/>
    <col min="522" max="522" width="9.140625" style="1000"/>
    <col min="523" max="523" width="9.85546875" style="1000" bestFit="1" customWidth="1"/>
    <col min="524" max="768" width="9.140625" style="1000"/>
    <col min="769" max="769" width="1.85546875" style="1000" customWidth="1"/>
    <col min="770" max="770" width="21.5703125" style="1000" customWidth="1"/>
    <col min="771" max="771" width="26" style="1000" customWidth="1"/>
    <col min="772" max="772" width="9.42578125" style="1000" customWidth="1"/>
    <col min="773" max="773" width="8.85546875" style="1000" customWidth="1"/>
    <col min="774" max="774" width="9.85546875" style="1000" customWidth="1"/>
    <col min="775" max="775" width="11.7109375" style="1000" customWidth="1"/>
    <col min="776" max="776" width="12.85546875" style="1000" customWidth="1"/>
    <col min="777" max="777" width="13.140625" style="1000" customWidth="1"/>
    <col min="778" max="778" width="9.140625" style="1000"/>
    <col min="779" max="779" width="9.85546875" style="1000" bestFit="1" customWidth="1"/>
    <col min="780" max="1024" width="9.140625" style="1000"/>
    <col min="1025" max="1025" width="1.85546875" style="1000" customWidth="1"/>
    <col min="1026" max="1026" width="21.5703125" style="1000" customWidth="1"/>
    <col min="1027" max="1027" width="26" style="1000" customWidth="1"/>
    <col min="1028" max="1028" width="9.42578125" style="1000" customWidth="1"/>
    <col min="1029" max="1029" width="8.85546875" style="1000" customWidth="1"/>
    <col min="1030" max="1030" width="9.85546875" style="1000" customWidth="1"/>
    <col min="1031" max="1031" width="11.7109375" style="1000" customWidth="1"/>
    <col min="1032" max="1032" width="12.85546875" style="1000" customWidth="1"/>
    <col min="1033" max="1033" width="13.140625" style="1000" customWidth="1"/>
    <col min="1034" max="1034" width="9.140625" style="1000"/>
    <col min="1035" max="1035" width="9.85546875" style="1000" bestFit="1" customWidth="1"/>
    <col min="1036" max="1280" width="9.140625" style="1000"/>
    <col min="1281" max="1281" width="1.85546875" style="1000" customWidth="1"/>
    <col min="1282" max="1282" width="21.5703125" style="1000" customWidth="1"/>
    <col min="1283" max="1283" width="26" style="1000" customWidth="1"/>
    <col min="1284" max="1284" width="9.42578125" style="1000" customWidth="1"/>
    <col min="1285" max="1285" width="8.85546875" style="1000" customWidth="1"/>
    <col min="1286" max="1286" width="9.85546875" style="1000" customWidth="1"/>
    <col min="1287" max="1287" width="11.7109375" style="1000" customWidth="1"/>
    <col min="1288" max="1288" width="12.85546875" style="1000" customWidth="1"/>
    <col min="1289" max="1289" width="13.140625" style="1000" customWidth="1"/>
    <col min="1290" max="1290" width="9.140625" style="1000"/>
    <col min="1291" max="1291" width="9.85546875" style="1000" bestFit="1" customWidth="1"/>
    <col min="1292" max="1536" width="9.140625" style="1000"/>
    <col min="1537" max="1537" width="1.85546875" style="1000" customWidth="1"/>
    <col min="1538" max="1538" width="21.5703125" style="1000" customWidth="1"/>
    <col min="1539" max="1539" width="26" style="1000" customWidth="1"/>
    <col min="1540" max="1540" width="9.42578125" style="1000" customWidth="1"/>
    <col min="1541" max="1541" width="8.85546875" style="1000" customWidth="1"/>
    <col min="1542" max="1542" width="9.85546875" style="1000" customWidth="1"/>
    <col min="1543" max="1543" width="11.7109375" style="1000" customWidth="1"/>
    <col min="1544" max="1544" width="12.85546875" style="1000" customWidth="1"/>
    <col min="1545" max="1545" width="13.140625" style="1000" customWidth="1"/>
    <col min="1546" max="1546" width="9.140625" style="1000"/>
    <col min="1547" max="1547" width="9.85546875" style="1000" bestFit="1" customWidth="1"/>
    <col min="1548" max="1792" width="9.140625" style="1000"/>
    <col min="1793" max="1793" width="1.85546875" style="1000" customWidth="1"/>
    <col min="1794" max="1794" width="21.5703125" style="1000" customWidth="1"/>
    <col min="1795" max="1795" width="26" style="1000" customWidth="1"/>
    <col min="1796" max="1796" width="9.42578125" style="1000" customWidth="1"/>
    <col min="1797" max="1797" width="8.85546875" style="1000" customWidth="1"/>
    <col min="1798" max="1798" width="9.85546875" style="1000" customWidth="1"/>
    <col min="1799" max="1799" width="11.7109375" style="1000" customWidth="1"/>
    <col min="1800" max="1800" width="12.85546875" style="1000" customWidth="1"/>
    <col min="1801" max="1801" width="13.140625" style="1000" customWidth="1"/>
    <col min="1802" max="1802" width="9.140625" style="1000"/>
    <col min="1803" max="1803" width="9.85546875" style="1000" bestFit="1" customWidth="1"/>
    <col min="1804" max="2048" width="9.140625" style="1000"/>
    <col min="2049" max="2049" width="1.85546875" style="1000" customWidth="1"/>
    <col min="2050" max="2050" width="21.5703125" style="1000" customWidth="1"/>
    <col min="2051" max="2051" width="26" style="1000" customWidth="1"/>
    <col min="2052" max="2052" width="9.42578125" style="1000" customWidth="1"/>
    <col min="2053" max="2053" width="8.85546875" style="1000" customWidth="1"/>
    <col min="2054" max="2054" width="9.85546875" style="1000" customWidth="1"/>
    <col min="2055" max="2055" width="11.7109375" style="1000" customWidth="1"/>
    <col min="2056" max="2056" width="12.85546875" style="1000" customWidth="1"/>
    <col min="2057" max="2057" width="13.140625" style="1000" customWidth="1"/>
    <col min="2058" max="2058" width="9.140625" style="1000"/>
    <col min="2059" max="2059" width="9.85546875" style="1000" bestFit="1" customWidth="1"/>
    <col min="2060" max="2304" width="9.140625" style="1000"/>
    <col min="2305" max="2305" width="1.85546875" style="1000" customWidth="1"/>
    <col min="2306" max="2306" width="21.5703125" style="1000" customWidth="1"/>
    <col min="2307" max="2307" width="26" style="1000" customWidth="1"/>
    <col min="2308" max="2308" width="9.42578125" style="1000" customWidth="1"/>
    <col min="2309" max="2309" width="8.85546875" style="1000" customWidth="1"/>
    <col min="2310" max="2310" width="9.85546875" style="1000" customWidth="1"/>
    <col min="2311" max="2311" width="11.7109375" style="1000" customWidth="1"/>
    <col min="2312" max="2312" width="12.85546875" style="1000" customWidth="1"/>
    <col min="2313" max="2313" width="13.140625" style="1000" customWidth="1"/>
    <col min="2314" max="2314" width="9.140625" style="1000"/>
    <col min="2315" max="2315" width="9.85546875" style="1000" bestFit="1" customWidth="1"/>
    <col min="2316" max="2560" width="9.140625" style="1000"/>
    <col min="2561" max="2561" width="1.85546875" style="1000" customWidth="1"/>
    <col min="2562" max="2562" width="21.5703125" style="1000" customWidth="1"/>
    <col min="2563" max="2563" width="26" style="1000" customWidth="1"/>
    <col min="2564" max="2564" width="9.42578125" style="1000" customWidth="1"/>
    <col min="2565" max="2565" width="8.85546875" style="1000" customWidth="1"/>
    <col min="2566" max="2566" width="9.85546875" style="1000" customWidth="1"/>
    <col min="2567" max="2567" width="11.7109375" style="1000" customWidth="1"/>
    <col min="2568" max="2568" width="12.85546875" style="1000" customWidth="1"/>
    <col min="2569" max="2569" width="13.140625" style="1000" customWidth="1"/>
    <col min="2570" max="2570" width="9.140625" style="1000"/>
    <col min="2571" max="2571" width="9.85546875" style="1000" bestFit="1" customWidth="1"/>
    <col min="2572" max="2816" width="9.140625" style="1000"/>
    <col min="2817" max="2817" width="1.85546875" style="1000" customWidth="1"/>
    <col min="2818" max="2818" width="21.5703125" style="1000" customWidth="1"/>
    <col min="2819" max="2819" width="26" style="1000" customWidth="1"/>
    <col min="2820" max="2820" width="9.42578125" style="1000" customWidth="1"/>
    <col min="2821" max="2821" width="8.85546875" style="1000" customWidth="1"/>
    <col min="2822" max="2822" width="9.85546875" style="1000" customWidth="1"/>
    <col min="2823" max="2823" width="11.7109375" style="1000" customWidth="1"/>
    <col min="2824" max="2824" width="12.85546875" style="1000" customWidth="1"/>
    <col min="2825" max="2825" width="13.140625" style="1000" customWidth="1"/>
    <col min="2826" max="2826" width="9.140625" style="1000"/>
    <col min="2827" max="2827" width="9.85546875" style="1000" bestFit="1" customWidth="1"/>
    <col min="2828" max="3072" width="9.140625" style="1000"/>
    <col min="3073" max="3073" width="1.85546875" style="1000" customWidth="1"/>
    <col min="3074" max="3074" width="21.5703125" style="1000" customWidth="1"/>
    <col min="3075" max="3075" width="26" style="1000" customWidth="1"/>
    <col min="3076" max="3076" width="9.42578125" style="1000" customWidth="1"/>
    <col min="3077" max="3077" width="8.85546875" style="1000" customWidth="1"/>
    <col min="3078" max="3078" width="9.85546875" style="1000" customWidth="1"/>
    <col min="3079" max="3079" width="11.7109375" style="1000" customWidth="1"/>
    <col min="3080" max="3080" width="12.85546875" style="1000" customWidth="1"/>
    <col min="3081" max="3081" width="13.140625" style="1000" customWidth="1"/>
    <col min="3082" max="3082" width="9.140625" style="1000"/>
    <col min="3083" max="3083" width="9.85546875" style="1000" bestFit="1" customWidth="1"/>
    <col min="3084" max="3328" width="9.140625" style="1000"/>
    <col min="3329" max="3329" width="1.85546875" style="1000" customWidth="1"/>
    <col min="3330" max="3330" width="21.5703125" style="1000" customWidth="1"/>
    <col min="3331" max="3331" width="26" style="1000" customWidth="1"/>
    <col min="3332" max="3332" width="9.42578125" style="1000" customWidth="1"/>
    <col min="3333" max="3333" width="8.85546875" style="1000" customWidth="1"/>
    <col min="3334" max="3334" width="9.85546875" style="1000" customWidth="1"/>
    <col min="3335" max="3335" width="11.7109375" style="1000" customWidth="1"/>
    <col min="3336" max="3336" width="12.85546875" style="1000" customWidth="1"/>
    <col min="3337" max="3337" width="13.140625" style="1000" customWidth="1"/>
    <col min="3338" max="3338" width="9.140625" style="1000"/>
    <col min="3339" max="3339" width="9.85546875" style="1000" bestFit="1" customWidth="1"/>
    <col min="3340" max="3584" width="9.140625" style="1000"/>
    <col min="3585" max="3585" width="1.85546875" style="1000" customWidth="1"/>
    <col min="3586" max="3586" width="21.5703125" style="1000" customWidth="1"/>
    <col min="3587" max="3587" width="26" style="1000" customWidth="1"/>
    <col min="3588" max="3588" width="9.42578125" style="1000" customWidth="1"/>
    <col min="3589" max="3589" width="8.85546875" style="1000" customWidth="1"/>
    <col min="3590" max="3590" width="9.85546875" style="1000" customWidth="1"/>
    <col min="3591" max="3591" width="11.7109375" style="1000" customWidth="1"/>
    <col min="3592" max="3592" width="12.85546875" style="1000" customWidth="1"/>
    <col min="3593" max="3593" width="13.140625" style="1000" customWidth="1"/>
    <col min="3594" max="3594" width="9.140625" style="1000"/>
    <col min="3595" max="3595" width="9.85546875" style="1000" bestFit="1" customWidth="1"/>
    <col min="3596" max="3840" width="9.140625" style="1000"/>
    <col min="3841" max="3841" width="1.85546875" style="1000" customWidth="1"/>
    <col min="3842" max="3842" width="21.5703125" style="1000" customWidth="1"/>
    <col min="3843" max="3843" width="26" style="1000" customWidth="1"/>
    <col min="3844" max="3844" width="9.42578125" style="1000" customWidth="1"/>
    <col min="3845" max="3845" width="8.85546875" style="1000" customWidth="1"/>
    <col min="3846" max="3846" width="9.85546875" style="1000" customWidth="1"/>
    <col min="3847" max="3847" width="11.7109375" style="1000" customWidth="1"/>
    <col min="3848" max="3848" width="12.85546875" style="1000" customWidth="1"/>
    <col min="3849" max="3849" width="13.140625" style="1000" customWidth="1"/>
    <col min="3850" max="3850" width="9.140625" style="1000"/>
    <col min="3851" max="3851" width="9.85546875" style="1000" bestFit="1" customWidth="1"/>
    <col min="3852" max="4096" width="9.140625" style="1000"/>
    <col min="4097" max="4097" width="1.85546875" style="1000" customWidth="1"/>
    <col min="4098" max="4098" width="21.5703125" style="1000" customWidth="1"/>
    <col min="4099" max="4099" width="26" style="1000" customWidth="1"/>
    <col min="4100" max="4100" width="9.42578125" style="1000" customWidth="1"/>
    <col min="4101" max="4101" width="8.85546875" style="1000" customWidth="1"/>
    <col min="4102" max="4102" width="9.85546875" style="1000" customWidth="1"/>
    <col min="4103" max="4103" width="11.7109375" style="1000" customWidth="1"/>
    <col min="4104" max="4104" width="12.85546875" style="1000" customWidth="1"/>
    <col min="4105" max="4105" width="13.140625" style="1000" customWidth="1"/>
    <col min="4106" max="4106" width="9.140625" style="1000"/>
    <col min="4107" max="4107" width="9.85546875" style="1000" bestFit="1" customWidth="1"/>
    <col min="4108" max="4352" width="9.140625" style="1000"/>
    <col min="4353" max="4353" width="1.85546875" style="1000" customWidth="1"/>
    <col min="4354" max="4354" width="21.5703125" style="1000" customWidth="1"/>
    <col min="4355" max="4355" width="26" style="1000" customWidth="1"/>
    <col min="4356" max="4356" width="9.42578125" style="1000" customWidth="1"/>
    <col min="4357" max="4357" width="8.85546875" style="1000" customWidth="1"/>
    <col min="4358" max="4358" width="9.85546875" style="1000" customWidth="1"/>
    <col min="4359" max="4359" width="11.7109375" style="1000" customWidth="1"/>
    <col min="4360" max="4360" width="12.85546875" style="1000" customWidth="1"/>
    <col min="4361" max="4361" width="13.140625" style="1000" customWidth="1"/>
    <col min="4362" max="4362" width="9.140625" style="1000"/>
    <col min="4363" max="4363" width="9.85546875" style="1000" bestFit="1" customWidth="1"/>
    <col min="4364" max="4608" width="9.140625" style="1000"/>
    <col min="4609" max="4609" width="1.85546875" style="1000" customWidth="1"/>
    <col min="4610" max="4610" width="21.5703125" style="1000" customWidth="1"/>
    <col min="4611" max="4611" width="26" style="1000" customWidth="1"/>
    <col min="4612" max="4612" width="9.42578125" style="1000" customWidth="1"/>
    <col min="4613" max="4613" width="8.85546875" style="1000" customWidth="1"/>
    <col min="4614" max="4614" width="9.85546875" style="1000" customWidth="1"/>
    <col min="4615" max="4615" width="11.7109375" style="1000" customWidth="1"/>
    <col min="4616" max="4616" width="12.85546875" style="1000" customWidth="1"/>
    <col min="4617" max="4617" width="13.140625" style="1000" customWidth="1"/>
    <col min="4618" max="4618" width="9.140625" style="1000"/>
    <col min="4619" max="4619" width="9.85546875" style="1000" bestFit="1" customWidth="1"/>
    <col min="4620" max="4864" width="9.140625" style="1000"/>
    <col min="4865" max="4865" width="1.85546875" style="1000" customWidth="1"/>
    <col min="4866" max="4866" width="21.5703125" style="1000" customWidth="1"/>
    <col min="4867" max="4867" width="26" style="1000" customWidth="1"/>
    <col min="4868" max="4868" width="9.42578125" style="1000" customWidth="1"/>
    <col min="4869" max="4869" width="8.85546875" style="1000" customWidth="1"/>
    <col min="4870" max="4870" width="9.85546875" style="1000" customWidth="1"/>
    <col min="4871" max="4871" width="11.7109375" style="1000" customWidth="1"/>
    <col min="4872" max="4872" width="12.85546875" style="1000" customWidth="1"/>
    <col min="4873" max="4873" width="13.140625" style="1000" customWidth="1"/>
    <col min="4874" max="4874" width="9.140625" style="1000"/>
    <col min="4875" max="4875" width="9.85546875" style="1000" bestFit="1" customWidth="1"/>
    <col min="4876" max="5120" width="9.140625" style="1000"/>
    <col min="5121" max="5121" width="1.85546875" style="1000" customWidth="1"/>
    <col min="5122" max="5122" width="21.5703125" style="1000" customWidth="1"/>
    <col min="5123" max="5123" width="26" style="1000" customWidth="1"/>
    <col min="5124" max="5124" width="9.42578125" style="1000" customWidth="1"/>
    <col min="5125" max="5125" width="8.85546875" style="1000" customWidth="1"/>
    <col min="5126" max="5126" width="9.85546875" style="1000" customWidth="1"/>
    <col min="5127" max="5127" width="11.7109375" style="1000" customWidth="1"/>
    <col min="5128" max="5128" width="12.85546875" style="1000" customWidth="1"/>
    <col min="5129" max="5129" width="13.140625" style="1000" customWidth="1"/>
    <col min="5130" max="5130" width="9.140625" style="1000"/>
    <col min="5131" max="5131" width="9.85546875" style="1000" bestFit="1" customWidth="1"/>
    <col min="5132" max="5376" width="9.140625" style="1000"/>
    <col min="5377" max="5377" width="1.85546875" style="1000" customWidth="1"/>
    <col min="5378" max="5378" width="21.5703125" style="1000" customWidth="1"/>
    <col min="5379" max="5379" width="26" style="1000" customWidth="1"/>
    <col min="5380" max="5380" width="9.42578125" style="1000" customWidth="1"/>
    <col min="5381" max="5381" width="8.85546875" style="1000" customWidth="1"/>
    <col min="5382" max="5382" width="9.85546875" style="1000" customWidth="1"/>
    <col min="5383" max="5383" width="11.7109375" style="1000" customWidth="1"/>
    <col min="5384" max="5384" width="12.85546875" style="1000" customWidth="1"/>
    <col min="5385" max="5385" width="13.140625" style="1000" customWidth="1"/>
    <col min="5386" max="5386" width="9.140625" style="1000"/>
    <col min="5387" max="5387" width="9.85546875" style="1000" bestFit="1" customWidth="1"/>
    <col min="5388" max="5632" width="9.140625" style="1000"/>
    <col min="5633" max="5633" width="1.85546875" style="1000" customWidth="1"/>
    <col min="5634" max="5634" width="21.5703125" style="1000" customWidth="1"/>
    <col min="5635" max="5635" width="26" style="1000" customWidth="1"/>
    <col min="5636" max="5636" width="9.42578125" style="1000" customWidth="1"/>
    <col min="5637" max="5637" width="8.85546875" style="1000" customWidth="1"/>
    <col min="5638" max="5638" width="9.85546875" style="1000" customWidth="1"/>
    <col min="5639" max="5639" width="11.7109375" style="1000" customWidth="1"/>
    <col min="5640" max="5640" width="12.85546875" style="1000" customWidth="1"/>
    <col min="5641" max="5641" width="13.140625" style="1000" customWidth="1"/>
    <col min="5642" max="5642" width="9.140625" style="1000"/>
    <col min="5643" max="5643" width="9.85546875" style="1000" bestFit="1" customWidth="1"/>
    <col min="5644" max="5888" width="9.140625" style="1000"/>
    <col min="5889" max="5889" width="1.85546875" style="1000" customWidth="1"/>
    <col min="5890" max="5890" width="21.5703125" style="1000" customWidth="1"/>
    <col min="5891" max="5891" width="26" style="1000" customWidth="1"/>
    <col min="5892" max="5892" width="9.42578125" style="1000" customWidth="1"/>
    <col min="5893" max="5893" width="8.85546875" style="1000" customWidth="1"/>
    <col min="5894" max="5894" width="9.85546875" style="1000" customWidth="1"/>
    <col min="5895" max="5895" width="11.7109375" style="1000" customWidth="1"/>
    <col min="5896" max="5896" width="12.85546875" style="1000" customWidth="1"/>
    <col min="5897" max="5897" width="13.140625" style="1000" customWidth="1"/>
    <col min="5898" max="5898" width="9.140625" style="1000"/>
    <col min="5899" max="5899" width="9.85546875" style="1000" bestFit="1" customWidth="1"/>
    <col min="5900" max="6144" width="9.140625" style="1000"/>
    <col min="6145" max="6145" width="1.85546875" style="1000" customWidth="1"/>
    <col min="6146" max="6146" width="21.5703125" style="1000" customWidth="1"/>
    <col min="6147" max="6147" width="26" style="1000" customWidth="1"/>
    <col min="6148" max="6148" width="9.42578125" style="1000" customWidth="1"/>
    <col min="6149" max="6149" width="8.85546875" style="1000" customWidth="1"/>
    <col min="6150" max="6150" width="9.85546875" style="1000" customWidth="1"/>
    <col min="6151" max="6151" width="11.7109375" style="1000" customWidth="1"/>
    <col min="6152" max="6152" width="12.85546875" style="1000" customWidth="1"/>
    <col min="6153" max="6153" width="13.140625" style="1000" customWidth="1"/>
    <col min="6154" max="6154" width="9.140625" style="1000"/>
    <col min="6155" max="6155" width="9.85546875" style="1000" bestFit="1" customWidth="1"/>
    <col min="6156" max="6400" width="9.140625" style="1000"/>
    <col min="6401" max="6401" width="1.85546875" style="1000" customWidth="1"/>
    <col min="6402" max="6402" width="21.5703125" style="1000" customWidth="1"/>
    <col min="6403" max="6403" width="26" style="1000" customWidth="1"/>
    <col min="6404" max="6404" width="9.42578125" style="1000" customWidth="1"/>
    <col min="6405" max="6405" width="8.85546875" style="1000" customWidth="1"/>
    <col min="6406" max="6406" width="9.85546875" style="1000" customWidth="1"/>
    <col min="6407" max="6407" width="11.7109375" style="1000" customWidth="1"/>
    <col min="6408" max="6408" width="12.85546875" style="1000" customWidth="1"/>
    <col min="6409" max="6409" width="13.140625" style="1000" customWidth="1"/>
    <col min="6410" max="6410" width="9.140625" style="1000"/>
    <col min="6411" max="6411" width="9.85546875" style="1000" bestFit="1" customWidth="1"/>
    <col min="6412" max="6656" width="9.140625" style="1000"/>
    <col min="6657" max="6657" width="1.85546875" style="1000" customWidth="1"/>
    <col min="6658" max="6658" width="21.5703125" style="1000" customWidth="1"/>
    <col min="6659" max="6659" width="26" style="1000" customWidth="1"/>
    <col min="6660" max="6660" width="9.42578125" style="1000" customWidth="1"/>
    <col min="6661" max="6661" width="8.85546875" style="1000" customWidth="1"/>
    <col min="6662" max="6662" width="9.85546875" style="1000" customWidth="1"/>
    <col min="6663" max="6663" width="11.7109375" style="1000" customWidth="1"/>
    <col min="6664" max="6664" width="12.85546875" style="1000" customWidth="1"/>
    <col min="6665" max="6665" width="13.140625" style="1000" customWidth="1"/>
    <col min="6666" max="6666" width="9.140625" style="1000"/>
    <col min="6667" max="6667" width="9.85546875" style="1000" bestFit="1" customWidth="1"/>
    <col min="6668" max="6912" width="9.140625" style="1000"/>
    <col min="6913" max="6913" width="1.85546875" style="1000" customWidth="1"/>
    <col min="6914" max="6914" width="21.5703125" style="1000" customWidth="1"/>
    <col min="6915" max="6915" width="26" style="1000" customWidth="1"/>
    <col min="6916" max="6916" width="9.42578125" style="1000" customWidth="1"/>
    <col min="6917" max="6917" width="8.85546875" style="1000" customWidth="1"/>
    <col min="6918" max="6918" width="9.85546875" style="1000" customWidth="1"/>
    <col min="6919" max="6919" width="11.7109375" style="1000" customWidth="1"/>
    <col min="6920" max="6920" width="12.85546875" style="1000" customWidth="1"/>
    <col min="6921" max="6921" width="13.140625" style="1000" customWidth="1"/>
    <col min="6922" max="6922" width="9.140625" style="1000"/>
    <col min="6923" max="6923" width="9.85546875" style="1000" bestFit="1" customWidth="1"/>
    <col min="6924" max="7168" width="9.140625" style="1000"/>
    <col min="7169" max="7169" width="1.85546875" style="1000" customWidth="1"/>
    <col min="7170" max="7170" width="21.5703125" style="1000" customWidth="1"/>
    <col min="7171" max="7171" width="26" style="1000" customWidth="1"/>
    <col min="7172" max="7172" width="9.42578125" style="1000" customWidth="1"/>
    <col min="7173" max="7173" width="8.85546875" style="1000" customWidth="1"/>
    <col min="7174" max="7174" width="9.85546875" style="1000" customWidth="1"/>
    <col min="7175" max="7175" width="11.7109375" style="1000" customWidth="1"/>
    <col min="7176" max="7176" width="12.85546875" style="1000" customWidth="1"/>
    <col min="7177" max="7177" width="13.140625" style="1000" customWidth="1"/>
    <col min="7178" max="7178" width="9.140625" style="1000"/>
    <col min="7179" max="7179" width="9.85546875" style="1000" bestFit="1" customWidth="1"/>
    <col min="7180" max="7424" width="9.140625" style="1000"/>
    <col min="7425" max="7425" width="1.85546875" style="1000" customWidth="1"/>
    <col min="7426" max="7426" width="21.5703125" style="1000" customWidth="1"/>
    <col min="7427" max="7427" width="26" style="1000" customWidth="1"/>
    <col min="7428" max="7428" width="9.42578125" style="1000" customWidth="1"/>
    <col min="7429" max="7429" width="8.85546875" style="1000" customWidth="1"/>
    <col min="7430" max="7430" width="9.85546875" style="1000" customWidth="1"/>
    <col min="7431" max="7431" width="11.7109375" style="1000" customWidth="1"/>
    <col min="7432" max="7432" width="12.85546875" style="1000" customWidth="1"/>
    <col min="7433" max="7433" width="13.140625" style="1000" customWidth="1"/>
    <col min="7434" max="7434" width="9.140625" style="1000"/>
    <col min="7435" max="7435" width="9.85546875" style="1000" bestFit="1" customWidth="1"/>
    <col min="7436" max="7680" width="9.140625" style="1000"/>
    <col min="7681" max="7681" width="1.85546875" style="1000" customWidth="1"/>
    <col min="7682" max="7682" width="21.5703125" style="1000" customWidth="1"/>
    <col min="7683" max="7683" width="26" style="1000" customWidth="1"/>
    <col min="7684" max="7684" width="9.42578125" style="1000" customWidth="1"/>
    <col min="7685" max="7685" width="8.85546875" style="1000" customWidth="1"/>
    <col min="7686" max="7686" width="9.85546875" style="1000" customWidth="1"/>
    <col min="7687" max="7687" width="11.7109375" style="1000" customWidth="1"/>
    <col min="7688" max="7688" width="12.85546875" style="1000" customWidth="1"/>
    <col min="7689" max="7689" width="13.140625" style="1000" customWidth="1"/>
    <col min="7690" max="7690" width="9.140625" style="1000"/>
    <col min="7691" max="7691" width="9.85546875" style="1000" bestFit="1" customWidth="1"/>
    <col min="7692" max="7936" width="9.140625" style="1000"/>
    <col min="7937" max="7937" width="1.85546875" style="1000" customWidth="1"/>
    <col min="7938" max="7938" width="21.5703125" style="1000" customWidth="1"/>
    <col min="7939" max="7939" width="26" style="1000" customWidth="1"/>
    <col min="7940" max="7940" width="9.42578125" style="1000" customWidth="1"/>
    <col min="7941" max="7941" width="8.85546875" style="1000" customWidth="1"/>
    <col min="7942" max="7942" width="9.85546875" style="1000" customWidth="1"/>
    <col min="7943" max="7943" width="11.7109375" style="1000" customWidth="1"/>
    <col min="7944" max="7944" width="12.85546875" style="1000" customWidth="1"/>
    <col min="7945" max="7945" width="13.140625" style="1000" customWidth="1"/>
    <col min="7946" max="7946" width="9.140625" style="1000"/>
    <col min="7947" max="7947" width="9.85546875" style="1000" bestFit="1" customWidth="1"/>
    <col min="7948" max="8192" width="9.140625" style="1000"/>
    <col min="8193" max="8193" width="1.85546875" style="1000" customWidth="1"/>
    <col min="8194" max="8194" width="21.5703125" style="1000" customWidth="1"/>
    <col min="8195" max="8195" width="26" style="1000" customWidth="1"/>
    <col min="8196" max="8196" width="9.42578125" style="1000" customWidth="1"/>
    <col min="8197" max="8197" width="8.85546875" style="1000" customWidth="1"/>
    <col min="8198" max="8198" width="9.85546875" style="1000" customWidth="1"/>
    <col min="8199" max="8199" width="11.7109375" style="1000" customWidth="1"/>
    <col min="8200" max="8200" width="12.85546875" style="1000" customWidth="1"/>
    <col min="8201" max="8201" width="13.140625" style="1000" customWidth="1"/>
    <col min="8202" max="8202" width="9.140625" style="1000"/>
    <col min="8203" max="8203" width="9.85546875" style="1000" bestFit="1" customWidth="1"/>
    <col min="8204" max="8448" width="9.140625" style="1000"/>
    <col min="8449" max="8449" width="1.85546875" style="1000" customWidth="1"/>
    <col min="8450" max="8450" width="21.5703125" style="1000" customWidth="1"/>
    <col min="8451" max="8451" width="26" style="1000" customWidth="1"/>
    <col min="8452" max="8452" width="9.42578125" style="1000" customWidth="1"/>
    <col min="8453" max="8453" width="8.85546875" style="1000" customWidth="1"/>
    <col min="8454" max="8454" width="9.85546875" style="1000" customWidth="1"/>
    <col min="8455" max="8455" width="11.7109375" style="1000" customWidth="1"/>
    <col min="8456" max="8456" width="12.85546875" style="1000" customWidth="1"/>
    <col min="8457" max="8457" width="13.140625" style="1000" customWidth="1"/>
    <col min="8458" max="8458" width="9.140625" style="1000"/>
    <col min="8459" max="8459" width="9.85546875" style="1000" bestFit="1" customWidth="1"/>
    <col min="8460" max="8704" width="9.140625" style="1000"/>
    <col min="8705" max="8705" width="1.85546875" style="1000" customWidth="1"/>
    <col min="8706" max="8706" width="21.5703125" style="1000" customWidth="1"/>
    <col min="8707" max="8707" width="26" style="1000" customWidth="1"/>
    <col min="8708" max="8708" width="9.42578125" style="1000" customWidth="1"/>
    <col min="8709" max="8709" width="8.85546875" style="1000" customWidth="1"/>
    <col min="8710" max="8710" width="9.85546875" style="1000" customWidth="1"/>
    <col min="8711" max="8711" width="11.7109375" style="1000" customWidth="1"/>
    <col min="8712" max="8712" width="12.85546875" style="1000" customWidth="1"/>
    <col min="8713" max="8713" width="13.140625" style="1000" customWidth="1"/>
    <col min="8714" max="8714" width="9.140625" style="1000"/>
    <col min="8715" max="8715" width="9.85546875" style="1000" bestFit="1" customWidth="1"/>
    <col min="8716" max="8960" width="9.140625" style="1000"/>
    <col min="8961" max="8961" width="1.85546875" style="1000" customWidth="1"/>
    <col min="8962" max="8962" width="21.5703125" style="1000" customWidth="1"/>
    <col min="8963" max="8963" width="26" style="1000" customWidth="1"/>
    <col min="8964" max="8964" width="9.42578125" style="1000" customWidth="1"/>
    <col min="8965" max="8965" width="8.85546875" style="1000" customWidth="1"/>
    <col min="8966" max="8966" width="9.85546875" style="1000" customWidth="1"/>
    <col min="8967" max="8967" width="11.7109375" style="1000" customWidth="1"/>
    <col min="8968" max="8968" width="12.85546875" style="1000" customWidth="1"/>
    <col min="8969" max="8969" width="13.140625" style="1000" customWidth="1"/>
    <col min="8970" max="8970" width="9.140625" style="1000"/>
    <col min="8971" max="8971" width="9.85546875" style="1000" bestFit="1" customWidth="1"/>
    <col min="8972" max="9216" width="9.140625" style="1000"/>
    <col min="9217" max="9217" width="1.85546875" style="1000" customWidth="1"/>
    <col min="9218" max="9218" width="21.5703125" style="1000" customWidth="1"/>
    <col min="9219" max="9219" width="26" style="1000" customWidth="1"/>
    <col min="9220" max="9220" width="9.42578125" style="1000" customWidth="1"/>
    <col min="9221" max="9221" width="8.85546875" style="1000" customWidth="1"/>
    <col min="9222" max="9222" width="9.85546875" style="1000" customWidth="1"/>
    <col min="9223" max="9223" width="11.7109375" style="1000" customWidth="1"/>
    <col min="9224" max="9224" width="12.85546875" style="1000" customWidth="1"/>
    <col min="9225" max="9225" width="13.140625" style="1000" customWidth="1"/>
    <col min="9226" max="9226" width="9.140625" style="1000"/>
    <col min="9227" max="9227" width="9.85546875" style="1000" bestFit="1" customWidth="1"/>
    <col min="9228" max="9472" width="9.140625" style="1000"/>
    <col min="9473" max="9473" width="1.85546875" style="1000" customWidth="1"/>
    <col min="9474" max="9474" width="21.5703125" style="1000" customWidth="1"/>
    <col min="9475" max="9475" width="26" style="1000" customWidth="1"/>
    <col min="9476" max="9476" width="9.42578125" style="1000" customWidth="1"/>
    <col min="9477" max="9477" width="8.85546875" style="1000" customWidth="1"/>
    <col min="9478" max="9478" width="9.85546875" style="1000" customWidth="1"/>
    <col min="9479" max="9479" width="11.7109375" style="1000" customWidth="1"/>
    <col min="9480" max="9480" width="12.85546875" style="1000" customWidth="1"/>
    <col min="9481" max="9481" width="13.140625" style="1000" customWidth="1"/>
    <col min="9482" max="9482" width="9.140625" style="1000"/>
    <col min="9483" max="9483" width="9.85546875" style="1000" bestFit="1" customWidth="1"/>
    <col min="9484" max="9728" width="9.140625" style="1000"/>
    <col min="9729" max="9729" width="1.85546875" style="1000" customWidth="1"/>
    <col min="9730" max="9730" width="21.5703125" style="1000" customWidth="1"/>
    <col min="9731" max="9731" width="26" style="1000" customWidth="1"/>
    <col min="9732" max="9732" width="9.42578125" style="1000" customWidth="1"/>
    <col min="9733" max="9733" width="8.85546875" style="1000" customWidth="1"/>
    <col min="9734" max="9734" width="9.85546875" style="1000" customWidth="1"/>
    <col min="9735" max="9735" width="11.7109375" style="1000" customWidth="1"/>
    <col min="9736" max="9736" width="12.85546875" style="1000" customWidth="1"/>
    <col min="9737" max="9737" width="13.140625" style="1000" customWidth="1"/>
    <col min="9738" max="9738" width="9.140625" style="1000"/>
    <col min="9739" max="9739" width="9.85546875" style="1000" bestFit="1" customWidth="1"/>
    <col min="9740" max="9984" width="9.140625" style="1000"/>
    <col min="9985" max="9985" width="1.85546875" style="1000" customWidth="1"/>
    <col min="9986" max="9986" width="21.5703125" style="1000" customWidth="1"/>
    <col min="9987" max="9987" width="26" style="1000" customWidth="1"/>
    <col min="9988" max="9988" width="9.42578125" style="1000" customWidth="1"/>
    <col min="9989" max="9989" width="8.85546875" style="1000" customWidth="1"/>
    <col min="9990" max="9990" width="9.85546875" style="1000" customWidth="1"/>
    <col min="9991" max="9991" width="11.7109375" style="1000" customWidth="1"/>
    <col min="9992" max="9992" width="12.85546875" style="1000" customWidth="1"/>
    <col min="9993" max="9993" width="13.140625" style="1000" customWidth="1"/>
    <col min="9994" max="9994" width="9.140625" style="1000"/>
    <col min="9995" max="9995" width="9.85546875" style="1000" bestFit="1" customWidth="1"/>
    <col min="9996" max="10240" width="9.140625" style="1000"/>
    <col min="10241" max="10241" width="1.85546875" style="1000" customWidth="1"/>
    <col min="10242" max="10242" width="21.5703125" style="1000" customWidth="1"/>
    <col min="10243" max="10243" width="26" style="1000" customWidth="1"/>
    <col min="10244" max="10244" width="9.42578125" style="1000" customWidth="1"/>
    <col min="10245" max="10245" width="8.85546875" style="1000" customWidth="1"/>
    <col min="10246" max="10246" width="9.85546875" style="1000" customWidth="1"/>
    <col min="10247" max="10247" width="11.7109375" style="1000" customWidth="1"/>
    <col min="10248" max="10248" width="12.85546875" style="1000" customWidth="1"/>
    <col min="10249" max="10249" width="13.140625" style="1000" customWidth="1"/>
    <col min="10250" max="10250" width="9.140625" style="1000"/>
    <col min="10251" max="10251" width="9.85546875" style="1000" bestFit="1" customWidth="1"/>
    <col min="10252" max="10496" width="9.140625" style="1000"/>
    <col min="10497" max="10497" width="1.85546875" style="1000" customWidth="1"/>
    <col min="10498" max="10498" width="21.5703125" style="1000" customWidth="1"/>
    <col min="10499" max="10499" width="26" style="1000" customWidth="1"/>
    <col min="10500" max="10500" width="9.42578125" style="1000" customWidth="1"/>
    <col min="10501" max="10501" width="8.85546875" style="1000" customWidth="1"/>
    <col min="10502" max="10502" width="9.85546875" style="1000" customWidth="1"/>
    <col min="10503" max="10503" width="11.7109375" style="1000" customWidth="1"/>
    <col min="10504" max="10504" width="12.85546875" style="1000" customWidth="1"/>
    <col min="10505" max="10505" width="13.140625" style="1000" customWidth="1"/>
    <col min="10506" max="10506" width="9.140625" style="1000"/>
    <col min="10507" max="10507" width="9.85546875" style="1000" bestFit="1" customWidth="1"/>
    <col min="10508" max="10752" width="9.140625" style="1000"/>
    <col min="10753" max="10753" width="1.85546875" style="1000" customWidth="1"/>
    <col min="10754" max="10754" width="21.5703125" style="1000" customWidth="1"/>
    <col min="10755" max="10755" width="26" style="1000" customWidth="1"/>
    <col min="10756" max="10756" width="9.42578125" style="1000" customWidth="1"/>
    <col min="10757" max="10757" width="8.85546875" style="1000" customWidth="1"/>
    <col min="10758" max="10758" width="9.85546875" style="1000" customWidth="1"/>
    <col min="10759" max="10759" width="11.7109375" style="1000" customWidth="1"/>
    <col min="10760" max="10760" width="12.85546875" style="1000" customWidth="1"/>
    <col min="10761" max="10761" width="13.140625" style="1000" customWidth="1"/>
    <col min="10762" max="10762" width="9.140625" style="1000"/>
    <col min="10763" max="10763" width="9.85546875" style="1000" bestFit="1" customWidth="1"/>
    <col min="10764" max="11008" width="9.140625" style="1000"/>
    <col min="11009" max="11009" width="1.85546875" style="1000" customWidth="1"/>
    <col min="11010" max="11010" width="21.5703125" style="1000" customWidth="1"/>
    <col min="11011" max="11011" width="26" style="1000" customWidth="1"/>
    <col min="11012" max="11012" width="9.42578125" style="1000" customWidth="1"/>
    <col min="11013" max="11013" width="8.85546875" style="1000" customWidth="1"/>
    <col min="11014" max="11014" width="9.85546875" style="1000" customWidth="1"/>
    <col min="11015" max="11015" width="11.7109375" style="1000" customWidth="1"/>
    <col min="11016" max="11016" width="12.85546875" style="1000" customWidth="1"/>
    <col min="11017" max="11017" width="13.140625" style="1000" customWidth="1"/>
    <col min="11018" max="11018" width="9.140625" style="1000"/>
    <col min="11019" max="11019" width="9.85546875" style="1000" bestFit="1" customWidth="1"/>
    <col min="11020" max="11264" width="9.140625" style="1000"/>
    <col min="11265" max="11265" width="1.85546875" style="1000" customWidth="1"/>
    <col min="11266" max="11266" width="21.5703125" style="1000" customWidth="1"/>
    <col min="11267" max="11267" width="26" style="1000" customWidth="1"/>
    <col min="11268" max="11268" width="9.42578125" style="1000" customWidth="1"/>
    <col min="11269" max="11269" width="8.85546875" style="1000" customWidth="1"/>
    <col min="11270" max="11270" width="9.85546875" style="1000" customWidth="1"/>
    <col min="11271" max="11271" width="11.7109375" style="1000" customWidth="1"/>
    <col min="11272" max="11272" width="12.85546875" style="1000" customWidth="1"/>
    <col min="11273" max="11273" width="13.140625" style="1000" customWidth="1"/>
    <col min="11274" max="11274" width="9.140625" style="1000"/>
    <col min="11275" max="11275" width="9.85546875" style="1000" bestFit="1" customWidth="1"/>
    <col min="11276" max="11520" width="9.140625" style="1000"/>
    <col min="11521" max="11521" width="1.85546875" style="1000" customWidth="1"/>
    <col min="11522" max="11522" width="21.5703125" style="1000" customWidth="1"/>
    <col min="11523" max="11523" width="26" style="1000" customWidth="1"/>
    <col min="11524" max="11524" width="9.42578125" style="1000" customWidth="1"/>
    <col min="11525" max="11525" width="8.85546875" style="1000" customWidth="1"/>
    <col min="11526" max="11526" width="9.85546875" style="1000" customWidth="1"/>
    <col min="11527" max="11527" width="11.7109375" style="1000" customWidth="1"/>
    <col min="11528" max="11528" width="12.85546875" style="1000" customWidth="1"/>
    <col min="11529" max="11529" width="13.140625" style="1000" customWidth="1"/>
    <col min="11530" max="11530" width="9.140625" style="1000"/>
    <col min="11531" max="11531" width="9.85546875" style="1000" bestFit="1" customWidth="1"/>
    <col min="11532" max="11776" width="9.140625" style="1000"/>
    <col min="11777" max="11777" width="1.85546875" style="1000" customWidth="1"/>
    <col min="11778" max="11778" width="21.5703125" style="1000" customWidth="1"/>
    <col min="11779" max="11779" width="26" style="1000" customWidth="1"/>
    <col min="11780" max="11780" width="9.42578125" style="1000" customWidth="1"/>
    <col min="11781" max="11781" width="8.85546875" style="1000" customWidth="1"/>
    <col min="11782" max="11782" width="9.85546875" style="1000" customWidth="1"/>
    <col min="11783" max="11783" width="11.7109375" style="1000" customWidth="1"/>
    <col min="11784" max="11784" width="12.85546875" style="1000" customWidth="1"/>
    <col min="11785" max="11785" width="13.140625" style="1000" customWidth="1"/>
    <col min="11786" max="11786" width="9.140625" style="1000"/>
    <col min="11787" max="11787" width="9.85546875" style="1000" bestFit="1" customWidth="1"/>
    <col min="11788" max="12032" width="9.140625" style="1000"/>
    <col min="12033" max="12033" width="1.85546875" style="1000" customWidth="1"/>
    <col min="12034" max="12034" width="21.5703125" style="1000" customWidth="1"/>
    <col min="12035" max="12035" width="26" style="1000" customWidth="1"/>
    <col min="12036" max="12036" width="9.42578125" style="1000" customWidth="1"/>
    <col min="12037" max="12037" width="8.85546875" style="1000" customWidth="1"/>
    <col min="12038" max="12038" width="9.85546875" style="1000" customWidth="1"/>
    <col min="12039" max="12039" width="11.7109375" style="1000" customWidth="1"/>
    <col min="12040" max="12040" width="12.85546875" style="1000" customWidth="1"/>
    <col min="12041" max="12041" width="13.140625" style="1000" customWidth="1"/>
    <col min="12042" max="12042" width="9.140625" style="1000"/>
    <col min="12043" max="12043" width="9.85546875" style="1000" bestFit="1" customWidth="1"/>
    <col min="12044" max="12288" width="9.140625" style="1000"/>
    <col min="12289" max="12289" width="1.85546875" style="1000" customWidth="1"/>
    <col min="12290" max="12290" width="21.5703125" style="1000" customWidth="1"/>
    <col min="12291" max="12291" width="26" style="1000" customWidth="1"/>
    <col min="12292" max="12292" width="9.42578125" style="1000" customWidth="1"/>
    <col min="12293" max="12293" width="8.85546875" style="1000" customWidth="1"/>
    <col min="12294" max="12294" width="9.85546875" style="1000" customWidth="1"/>
    <col min="12295" max="12295" width="11.7109375" style="1000" customWidth="1"/>
    <col min="12296" max="12296" width="12.85546875" style="1000" customWidth="1"/>
    <col min="12297" max="12297" width="13.140625" style="1000" customWidth="1"/>
    <col min="12298" max="12298" width="9.140625" style="1000"/>
    <col min="12299" max="12299" width="9.85546875" style="1000" bestFit="1" customWidth="1"/>
    <col min="12300" max="12544" width="9.140625" style="1000"/>
    <col min="12545" max="12545" width="1.85546875" style="1000" customWidth="1"/>
    <col min="12546" max="12546" width="21.5703125" style="1000" customWidth="1"/>
    <col min="12547" max="12547" width="26" style="1000" customWidth="1"/>
    <col min="12548" max="12548" width="9.42578125" style="1000" customWidth="1"/>
    <col min="12549" max="12549" width="8.85546875" style="1000" customWidth="1"/>
    <col min="12550" max="12550" width="9.85546875" style="1000" customWidth="1"/>
    <col min="12551" max="12551" width="11.7109375" style="1000" customWidth="1"/>
    <col min="12552" max="12552" width="12.85546875" style="1000" customWidth="1"/>
    <col min="12553" max="12553" width="13.140625" style="1000" customWidth="1"/>
    <col min="12554" max="12554" width="9.140625" style="1000"/>
    <col min="12555" max="12555" width="9.85546875" style="1000" bestFit="1" customWidth="1"/>
    <col min="12556" max="12800" width="9.140625" style="1000"/>
    <col min="12801" max="12801" width="1.85546875" style="1000" customWidth="1"/>
    <col min="12802" max="12802" width="21.5703125" style="1000" customWidth="1"/>
    <col min="12803" max="12803" width="26" style="1000" customWidth="1"/>
    <col min="12804" max="12804" width="9.42578125" style="1000" customWidth="1"/>
    <col min="12805" max="12805" width="8.85546875" style="1000" customWidth="1"/>
    <col min="12806" max="12806" width="9.85546875" style="1000" customWidth="1"/>
    <col min="12807" max="12807" width="11.7109375" style="1000" customWidth="1"/>
    <col min="12808" max="12808" width="12.85546875" style="1000" customWidth="1"/>
    <col min="12809" max="12809" width="13.140625" style="1000" customWidth="1"/>
    <col min="12810" max="12810" width="9.140625" style="1000"/>
    <col min="12811" max="12811" width="9.85546875" style="1000" bestFit="1" customWidth="1"/>
    <col min="12812" max="13056" width="9.140625" style="1000"/>
    <col min="13057" max="13057" width="1.85546875" style="1000" customWidth="1"/>
    <col min="13058" max="13058" width="21.5703125" style="1000" customWidth="1"/>
    <col min="13059" max="13059" width="26" style="1000" customWidth="1"/>
    <col min="13060" max="13060" width="9.42578125" style="1000" customWidth="1"/>
    <col min="13061" max="13061" width="8.85546875" style="1000" customWidth="1"/>
    <col min="13062" max="13062" width="9.85546875" style="1000" customWidth="1"/>
    <col min="13063" max="13063" width="11.7109375" style="1000" customWidth="1"/>
    <col min="13064" max="13064" width="12.85546875" style="1000" customWidth="1"/>
    <col min="13065" max="13065" width="13.140625" style="1000" customWidth="1"/>
    <col min="13066" max="13066" width="9.140625" style="1000"/>
    <col min="13067" max="13067" width="9.85546875" style="1000" bestFit="1" customWidth="1"/>
    <col min="13068" max="13312" width="9.140625" style="1000"/>
    <col min="13313" max="13313" width="1.85546875" style="1000" customWidth="1"/>
    <col min="13314" max="13314" width="21.5703125" style="1000" customWidth="1"/>
    <col min="13315" max="13315" width="26" style="1000" customWidth="1"/>
    <col min="13316" max="13316" width="9.42578125" style="1000" customWidth="1"/>
    <col min="13317" max="13317" width="8.85546875" style="1000" customWidth="1"/>
    <col min="13318" max="13318" width="9.85546875" style="1000" customWidth="1"/>
    <col min="13319" max="13319" width="11.7109375" style="1000" customWidth="1"/>
    <col min="13320" max="13320" width="12.85546875" style="1000" customWidth="1"/>
    <col min="13321" max="13321" width="13.140625" style="1000" customWidth="1"/>
    <col min="13322" max="13322" width="9.140625" style="1000"/>
    <col min="13323" max="13323" width="9.85546875" style="1000" bestFit="1" customWidth="1"/>
    <col min="13324" max="13568" width="9.140625" style="1000"/>
    <col min="13569" max="13569" width="1.85546875" style="1000" customWidth="1"/>
    <col min="13570" max="13570" width="21.5703125" style="1000" customWidth="1"/>
    <col min="13571" max="13571" width="26" style="1000" customWidth="1"/>
    <col min="13572" max="13572" width="9.42578125" style="1000" customWidth="1"/>
    <col min="13573" max="13573" width="8.85546875" style="1000" customWidth="1"/>
    <col min="13574" max="13574" width="9.85546875" style="1000" customWidth="1"/>
    <col min="13575" max="13575" width="11.7109375" style="1000" customWidth="1"/>
    <col min="13576" max="13576" width="12.85546875" style="1000" customWidth="1"/>
    <col min="13577" max="13577" width="13.140625" style="1000" customWidth="1"/>
    <col min="13578" max="13578" width="9.140625" style="1000"/>
    <col min="13579" max="13579" width="9.85546875" style="1000" bestFit="1" customWidth="1"/>
    <col min="13580" max="13824" width="9.140625" style="1000"/>
    <col min="13825" max="13825" width="1.85546875" style="1000" customWidth="1"/>
    <col min="13826" max="13826" width="21.5703125" style="1000" customWidth="1"/>
    <col min="13827" max="13827" width="26" style="1000" customWidth="1"/>
    <col min="13828" max="13828" width="9.42578125" style="1000" customWidth="1"/>
    <col min="13829" max="13829" width="8.85546875" style="1000" customWidth="1"/>
    <col min="13830" max="13830" width="9.85546875" style="1000" customWidth="1"/>
    <col min="13831" max="13831" width="11.7109375" style="1000" customWidth="1"/>
    <col min="13832" max="13832" width="12.85546875" style="1000" customWidth="1"/>
    <col min="13833" max="13833" width="13.140625" style="1000" customWidth="1"/>
    <col min="13834" max="13834" width="9.140625" style="1000"/>
    <col min="13835" max="13835" width="9.85546875" style="1000" bestFit="1" customWidth="1"/>
    <col min="13836" max="14080" width="9.140625" style="1000"/>
    <col min="14081" max="14081" width="1.85546875" style="1000" customWidth="1"/>
    <col min="14082" max="14082" width="21.5703125" style="1000" customWidth="1"/>
    <col min="14083" max="14083" width="26" style="1000" customWidth="1"/>
    <col min="14084" max="14084" width="9.42578125" style="1000" customWidth="1"/>
    <col min="14085" max="14085" width="8.85546875" style="1000" customWidth="1"/>
    <col min="14086" max="14086" width="9.85546875" style="1000" customWidth="1"/>
    <col min="14087" max="14087" width="11.7109375" style="1000" customWidth="1"/>
    <col min="14088" max="14088" width="12.85546875" style="1000" customWidth="1"/>
    <col min="14089" max="14089" width="13.140625" style="1000" customWidth="1"/>
    <col min="14090" max="14090" width="9.140625" style="1000"/>
    <col min="14091" max="14091" width="9.85546875" style="1000" bestFit="1" customWidth="1"/>
    <col min="14092" max="14336" width="9.140625" style="1000"/>
    <col min="14337" max="14337" width="1.85546875" style="1000" customWidth="1"/>
    <col min="14338" max="14338" width="21.5703125" style="1000" customWidth="1"/>
    <col min="14339" max="14339" width="26" style="1000" customWidth="1"/>
    <col min="14340" max="14340" width="9.42578125" style="1000" customWidth="1"/>
    <col min="14341" max="14341" width="8.85546875" style="1000" customWidth="1"/>
    <col min="14342" max="14342" width="9.85546875" style="1000" customWidth="1"/>
    <col min="14343" max="14343" width="11.7109375" style="1000" customWidth="1"/>
    <col min="14344" max="14344" width="12.85546875" style="1000" customWidth="1"/>
    <col min="14345" max="14345" width="13.140625" style="1000" customWidth="1"/>
    <col min="14346" max="14346" width="9.140625" style="1000"/>
    <col min="14347" max="14347" width="9.85546875" style="1000" bestFit="1" customWidth="1"/>
    <col min="14348" max="14592" width="9.140625" style="1000"/>
    <col min="14593" max="14593" width="1.85546875" style="1000" customWidth="1"/>
    <col min="14594" max="14594" width="21.5703125" style="1000" customWidth="1"/>
    <col min="14595" max="14595" width="26" style="1000" customWidth="1"/>
    <col min="14596" max="14596" width="9.42578125" style="1000" customWidth="1"/>
    <col min="14597" max="14597" width="8.85546875" style="1000" customWidth="1"/>
    <col min="14598" max="14598" width="9.85546875" style="1000" customWidth="1"/>
    <col min="14599" max="14599" width="11.7109375" style="1000" customWidth="1"/>
    <col min="14600" max="14600" width="12.85546875" style="1000" customWidth="1"/>
    <col min="14601" max="14601" width="13.140625" style="1000" customWidth="1"/>
    <col min="14602" max="14602" width="9.140625" style="1000"/>
    <col min="14603" max="14603" width="9.85546875" style="1000" bestFit="1" customWidth="1"/>
    <col min="14604" max="14848" width="9.140625" style="1000"/>
    <col min="14849" max="14849" width="1.85546875" style="1000" customWidth="1"/>
    <col min="14850" max="14850" width="21.5703125" style="1000" customWidth="1"/>
    <col min="14851" max="14851" width="26" style="1000" customWidth="1"/>
    <col min="14852" max="14852" width="9.42578125" style="1000" customWidth="1"/>
    <col min="14853" max="14853" width="8.85546875" style="1000" customWidth="1"/>
    <col min="14854" max="14854" width="9.85546875" style="1000" customWidth="1"/>
    <col min="14855" max="14855" width="11.7109375" style="1000" customWidth="1"/>
    <col min="14856" max="14856" width="12.85546875" style="1000" customWidth="1"/>
    <col min="14857" max="14857" width="13.140625" style="1000" customWidth="1"/>
    <col min="14858" max="14858" width="9.140625" style="1000"/>
    <col min="14859" max="14859" width="9.85546875" style="1000" bestFit="1" customWidth="1"/>
    <col min="14860" max="15104" width="9.140625" style="1000"/>
    <col min="15105" max="15105" width="1.85546875" style="1000" customWidth="1"/>
    <col min="15106" max="15106" width="21.5703125" style="1000" customWidth="1"/>
    <col min="15107" max="15107" width="26" style="1000" customWidth="1"/>
    <col min="15108" max="15108" width="9.42578125" style="1000" customWidth="1"/>
    <col min="15109" max="15109" width="8.85546875" style="1000" customWidth="1"/>
    <col min="15110" max="15110" width="9.85546875" style="1000" customWidth="1"/>
    <col min="15111" max="15111" width="11.7109375" style="1000" customWidth="1"/>
    <col min="15112" max="15112" width="12.85546875" style="1000" customWidth="1"/>
    <col min="15113" max="15113" width="13.140625" style="1000" customWidth="1"/>
    <col min="15114" max="15114" width="9.140625" style="1000"/>
    <col min="15115" max="15115" width="9.85546875" style="1000" bestFit="1" customWidth="1"/>
    <col min="15116" max="15360" width="9.140625" style="1000"/>
    <col min="15361" max="15361" width="1.85546875" style="1000" customWidth="1"/>
    <col min="15362" max="15362" width="21.5703125" style="1000" customWidth="1"/>
    <col min="15363" max="15363" width="26" style="1000" customWidth="1"/>
    <col min="15364" max="15364" width="9.42578125" style="1000" customWidth="1"/>
    <col min="15365" max="15365" width="8.85546875" style="1000" customWidth="1"/>
    <col min="15366" max="15366" width="9.85546875" style="1000" customWidth="1"/>
    <col min="15367" max="15367" width="11.7109375" style="1000" customWidth="1"/>
    <col min="15368" max="15368" width="12.85546875" style="1000" customWidth="1"/>
    <col min="15369" max="15369" width="13.140625" style="1000" customWidth="1"/>
    <col min="15370" max="15370" width="9.140625" style="1000"/>
    <col min="15371" max="15371" width="9.85546875" style="1000" bestFit="1" customWidth="1"/>
    <col min="15372" max="15616" width="9.140625" style="1000"/>
    <col min="15617" max="15617" width="1.85546875" style="1000" customWidth="1"/>
    <col min="15618" max="15618" width="21.5703125" style="1000" customWidth="1"/>
    <col min="15619" max="15619" width="26" style="1000" customWidth="1"/>
    <col min="15620" max="15620" width="9.42578125" style="1000" customWidth="1"/>
    <col min="15621" max="15621" width="8.85546875" style="1000" customWidth="1"/>
    <col min="15622" max="15622" width="9.85546875" style="1000" customWidth="1"/>
    <col min="15623" max="15623" width="11.7109375" style="1000" customWidth="1"/>
    <col min="15624" max="15624" width="12.85546875" style="1000" customWidth="1"/>
    <col min="15625" max="15625" width="13.140625" style="1000" customWidth="1"/>
    <col min="15626" max="15626" width="9.140625" style="1000"/>
    <col min="15627" max="15627" width="9.85546875" style="1000" bestFit="1" customWidth="1"/>
    <col min="15628" max="15872" width="9.140625" style="1000"/>
    <col min="15873" max="15873" width="1.85546875" style="1000" customWidth="1"/>
    <col min="15874" max="15874" width="21.5703125" style="1000" customWidth="1"/>
    <col min="15875" max="15875" width="26" style="1000" customWidth="1"/>
    <col min="15876" max="15876" width="9.42578125" style="1000" customWidth="1"/>
    <col min="15877" max="15877" width="8.85546875" style="1000" customWidth="1"/>
    <col min="15878" max="15878" width="9.85546875" style="1000" customWidth="1"/>
    <col min="15879" max="15879" width="11.7109375" style="1000" customWidth="1"/>
    <col min="15880" max="15880" width="12.85546875" style="1000" customWidth="1"/>
    <col min="15881" max="15881" width="13.140625" style="1000" customWidth="1"/>
    <col min="15882" max="15882" width="9.140625" style="1000"/>
    <col min="15883" max="15883" width="9.85546875" style="1000" bestFit="1" customWidth="1"/>
    <col min="15884" max="16128" width="9.140625" style="1000"/>
    <col min="16129" max="16129" width="1.85546875" style="1000" customWidth="1"/>
    <col min="16130" max="16130" width="21.5703125" style="1000" customWidth="1"/>
    <col min="16131" max="16131" width="26" style="1000" customWidth="1"/>
    <col min="16132" max="16132" width="9.42578125" style="1000" customWidth="1"/>
    <col min="16133" max="16133" width="8.85546875" style="1000" customWidth="1"/>
    <col min="16134" max="16134" width="9.85546875" style="1000" customWidth="1"/>
    <col min="16135" max="16135" width="11.7109375" style="1000" customWidth="1"/>
    <col min="16136" max="16136" width="12.85546875" style="1000" customWidth="1"/>
    <col min="16137" max="16137" width="13.140625" style="1000" customWidth="1"/>
    <col min="16138" max="16138" width="9.140625" style="1000"/>
    <col min="16139" max="16139" width="9.85546875" style="1000" bestFit="1" customWidth="1"/>
    <col min="16140" max="16384" width="9.140625" style="1000"/>
  </cols>
  <sheetData>
    <row r="1" spans="2:12" ht="20.25">
      <c r="B1" s="1048" t="s">
        <v>1871</v>
      </c>
      <c r="C1" s="1049"/>
      <c r="D1" s="1049"/>
      <c r="E1" s="1049"/>
      <c r="F1" s="1049"/>
      <c r="G1" s="1049"/>
      <c r="H1" s="1049"/>
      <c r="L1" s="1050"/>
    </row>
    <row r="2" spans="2:12" ht="20.25">
      <c r="B2" s="1048"/>
      <c r="C2" s="1049"/>
      <c r="D2" s="1049"/>
      <c r="E2" s="1049"/>
      <c r="F2" s="1049"/>
      <c r="G2" s="1049"/>
      <c r="H2" s="1049"/>
      <c r="L2" s="1050"/>
    </row>
    <row r="3" spans="2:12" ht="21.75" customHeight="1" thickBot="1">
      <c r="H3" s="999"/>
    </row>
    <row r="4" spans="2:12" ht="40.5" customHeight="1">
      <c r="B4" s="1476" t="s">
        <v>1848</v>
      </c>
      <c r="C4" s="1479" t="s">
        <v>1872</v>
      </c>
      <c r="D4" s="1479" t="s">
        <v>1873</v>
      </c>
      <c r="E4" s="1492" t="s">
        <v>1874</v>
      </c>
      <c r="F4" s="1492" t="s">
        <v>1875</v>
      </c>
      <c r="G4" s="1494" t="s">
        <v>1876</v>
      </c>
      <c r="H4" s="1051" t="s">
        <v>1854</v>
      </c>
      <c r="I4" s="1496" t="s">
        <v>1877</v>
      </c>
      <c r="L4" s="1050"/>
    </row>
    <row r="5" spans="2:12" ht="30.75" customHeight="1" thickBot="1">
      <c r="B5" s="1489"/>
      <c r="C5" s="1490"/>
      <c r="D5" s="1491"/>
      <c r="E5" s="1493"/>
      <c r="F5" s="1493"/>
      <c r="G5" s="1495"/>
      <c r="H5" s="1052" t="s">
        <v>1878</v>
      </c>
      <c r="I5" s="1496"/>
      <c r="K5" s="1050"/>
    </row>
    <row r="6" spans="2:12" ht="40.15" customHeight="1">
      <c r="B6" s="1053" t="s">
        <v>1879</v>
      </c>
      <c r="C6" s="1468" t="s">
        <v>1880</v>
      </c>
      <c r="D6" s="1054">
        <f>5.3+30</f>
        <v>35.299999999999997</v>
      </c>
      <c r="E6" s="1055">
        <f>6305+11150</f>
        <v>17455</v>
      </c>
      <c r="F6" s="1056">
        <v>42180</v>
      </c>
      <c r="G6" s="1057">
        <f>F6/43894</f>
        <v>0.96095138287693083</v>
      </c>
      <c r="H6" s="1058">
        <f>F6*32.35</f>
        <v>1364523</v>
      </c>
      <c r="I6" s="1059">
        <v>43894</v>
      </c>
      <c r="J6" s="1059"/>
    </row>
    <row r="7" spans="2:12" ht="41.45" customHeight="1">
      <c r="B7" s="1060" t="s">
        <v>1881</v>
      </c>
      <c r="C7" s="1468"/>
      <c r="D7" s="1061">
        <f>2.2+3.7</f>
        <v>5.9</v>
      </c>
      <c r="E7" s="1055">
        <v>1903</v>
      </c>
      <c r="F7" s="1056">
        <v>2362</v>
      </c>
      <c r="G7" s="1057">
        <f>F7/6095</f>
        <v>0.3875307629204266</v>
      </c>
      <c r="H7" s="1058">
        <f>F7*32.56</f>
        <v>76906.720000000001</v>
      </c>
      <c r="I7" s="1059">
        <v>6095</v>
      </c>
      <c r="J7" s="1059">
        <v>6000</v>
      </c>
    </row>
    <row r="8" spans="2:12" ht="40.9" customHeight="1">
      <c r="B8" s="1060" t="s">
        <v>1882</v>
      </c>
      <c r="C8" s="1468"/>
      <c r="D8" s="1062">
        <v>3.2</v>
      </c>
      <c r="E8" s="1055">
        <v>3252</v>
      </c>
      <c r="F8" s="1056">
        <v>3243</v>
      </c>
      <c r="G8" s="1057">
        <f>F8/10846</f>
        <v>0.29900424119491059</v>
      </c>
      <c r="H8" s="1058">
        <f>F8*32.4</f>
        <v>105073.2</v>
      </c>
      <c r="I8" s="1059">
        <v>10846</v>
      </c>
      <c r="J8" s="1059"/>
    </row>
    <row r="9" spans="2:12" ht="37.9" customHeight="1">
      <c r="B9" s="1060" t="s">
        <v>1883</v>
      </c>
      <c r="C9" s="1468"/>
      <c r="D9" s="1061">
        <v>35.9</v>
      </c>
      <c r="E9" s="1055">
        <v>17828</v>
      </c>
      <c r="F9" s="1056">
        <v>19961</v>
      </c>
      <c r="G9" s="1057">
        <f>F9/70000</f>
        <v>0.28515714285714283</v>
      </c>
      <c r="H9" s="1058">
        <f>F9*39.94</f>
        <v>797242.34</v>
      </c>
      <c r="I9" s="1059">
        <v>70000</v>
      </c>
      <c r="J9" s="1059">
        <v>35428</v>
      </c>
      <c r="L9" s="1063"/>
    </row>
    <row r="10" spans="2:12" ht="37.15" customHeight="1">
      <c r="B10" s="1060" t="s">
        <v>1884</v>
      </c>
      <c r="C10" s="1468"/>
      <c r="D10" s="1062">
        <v>15.9</v>
      </c>
      <c r="E10" s="1055">
        <v>18384</v>
      </c>
      <c r="F10" s="1056">
        <v>18409</v>
      </c>
      <c r="G10" s="1057">
        <f>F10/107000</f>
        <v>0.1720467289719626</v>
      </c>
      <c r="H10" s="1058">
        <f>F10*35.34</f>
        <v>650574.06000000006</v>
      </c>
      <c r="I10" s="1059">
        <v>107000</v>
      </c>
      <c r="J10" s="1059"/>
    </row>
    <row r="11" spans="2:12" ht="39" customHeight="1">
      <c r="B11" s="1060" t="s">
        <v>1885</v>
      </c>
      <c r="C11" s="1468"/>
      <c r="D11" s="1062">
        <v>34.200000000000003</v>
      </c>
      <c r="E11" s="1064">
        <v>39425</v>
      </c>
      <c r="F11" s="1065">
        <v>39285</v>
      </c>
      <c r="G11" s="1066">
        <f>F11/89851</f>
        <v>0.43722384837119233</v>
      </c>
      <c r="H11" s="1067">
        <f>F11*38</f>
        <v>1492830</v>
      </c>
      <c r="I11" s="1059">
        <v>89851</v>
      </c>
      <c r="J11" s="1059"/>
      <c r="L11" s="1050"/>
    </row>
    <row r="12" spans="2:12" ht="34.15" customHeight="1">
      <c r="B12" s="1060" t="s">
        <v>1886</v>
      </c>
      <c r="C12" s="1468"/>
      <c r="D12" s="1062">
        <v>10.3</v>
      </c>
      <c r="E12" s="1055">
        <v>10942</v>
      </c>
      <c r="F12" s="1056">
        <v>10997</v>
      </c>
      <c r="G12" s="1057">
        <f>F12/16701</f>
        <v>0.65846356505598469</v>
      </c>
      <c r="H12" s="1058">
        <f>F12*32.45</f>
        <v>356852.65</v>
      </c>
      <c r="I12" s="1059">
        <v>16701</v>
      </c>
      <c r="J12" s="1059"/>
    </row>
    <row r="13" spans="2:12" ht="38.450000000000003" customHeight="1" thickBot="1">
      <c r="B13" s="1053" t="s">
        <v>1887</v>
      </c>
      <c r="C13" s="1468"/>
      <c r="D13" s="1068">
        <v>34</v>
      </c>
      <c r="E13" s="1069">
        <v>12630</v>
      </c>
      <c r="F13" s="1070">
        <v>37210</v>
      </c>
      <c r="G13" s="1071">
        <f>F13/38333</f>
        <v>0.97070409307907024</v>
      </c>
      <c r="H13" s="1072">
        <f>F13*32.33</f>
        <v>1202999.3</v>
      </c>
      <c r="I13" s="1059">
        <v>38333</v>
      </c>
      <c r="J13" s="1059"/>
    </row>
    <row r="14" spans="2:12" ht="25.15" customHeight="1" thickBot="1">
      <c r="B14" s="1450" t="s">
        <v>1888</v>
      </c>
      <c r="C14" s="1452"/>
      <c r="D14" s="1073">
        <f>SUM(D6:D13)</f>
        <v>174.70000000000002</v>
      </c>
      <c r="E14" s="1074">
        <f>SUM(E6:E13)-E11</f>
        <v>82394</v>
      </c>
      <c r="F14" s="1075">
        <f>SUM(F6:F13)-F11</f>
        <v>134362</v>
      </c>
      <c r="G14" s="1076">
        <f>F14/I14</f>
        <v>0.45877849823641287</v>
      </c>
      <c r="H14" s="1077">
        <f>SUM(H6:H13)-H11</f>
        <v>4554171.2700000005</v>
      </c>
      <c r="I14" s="1059">
        <f>SUM(I6:I13)-I11</f>
        <v>292869</v>
      </c>
      <c r="J14" s="1059"/>
    </row>
    <row r="15" spans="2:12" ht="28.5" customHeight="1" thickBot="1">
      <c r="G15" s="1059">
        <f>F14/I14</f>
        <v>0.45877849823641287</v>
      </c>
      <c r="H15" s="1002"/>
      <c r="I15" s="1059"/>
      <c r="J15" s="1059"/>
    </row>
    <row r="16" spans="2:12" ht="19.5" thickBot="1">
      <c r="B16" s="1078" t="s">
        <v>1889</v>
      </c>
      <c r="C16" s="1497"/>
      <c r="D16" s="1498"/>
      <c r="E16" s="1498"/>
      <c r="F16" s="1498"/>
      <c r="G16" s="1498"/>
      <c r="H16" s="1499"/>
    </row>
    <row r="17" spans="2:12" ht="90" customHeight="1" thickBot="1">
      <c r="B17" s="1079" t="s">
        <v>1890</v>
      </c>
      <c r="C17" s="1080" t="s">
        <v>1891</v>
      </c>
      <c r="D17" s="1081"/>
      <c r="E17" s="1500"/>
      <c r="F17" s="1500"/>
      <c r="G17" s="1500"/>
      <c r="H17" s="1082">
        <f>'[1]Összesítő-megtakarítás'!$D$19</f>
        <v>4260209.3770999992</v>
      </c>
    </row>
    <row r="18" spans="2:12" ht="21" customHeight="1" thickBot="1">
      <c r="B18" s="1083"/>
      <c r="C18" s="1084"/>
      <c r="D18" s="1084"/>
      <c r="E18" s="1084"/>
      <c r="F18" s="1084"/>
      <c r="G18" s="1084"/>
      <c r="H18" s="1085"/>
    </row>
    <row r="19" spans="2:12" ht="34.15" customHeight="1" thickBot="1">
      <c r="B19" s="1486" t="s">
        <v>1869</v>
      </c>
      <c r="C19" s="1487"/>
      <c r="D19" s="1487"/>
      <c r="E19" s="1487"/>
      <c r="F19" s="1487"/>
      <c r="G19" s="1488"/>
      <c r="H19" s="1086">
        <f>H14+H17</f>
        <v>8814380.6470999997</v>
      </c>
    </row>
    <row r="20" spans="2:12" ht="18.75">
      <c r="B20" s="1087"/>
      <c r="C20" s="1088"/>
      <c r="D20" s="1088"/>
      <c r="E20" s="1043"/>
      <c r="F20" s="1043"/>
      <c r="G20" s="1089"/>
      <c r="H20" s="1090"/>
    </row>
    <row r="21" spans="2:12" ht="19.5" customHeight="1">
      <c r="B21" s="1087" t="s">
        <v>1892</v>
      </c>
      <c r="C21" s="1088"/>
      <c r="D21" s="1088"/>
      <c r="E21" s="1043"/>
      <c r="F21" s="1043"/>
      <c r="G21" s="1089"/>
    </row>
    <row r="22" spans="2:12" ht="15.75">
      <c r="B22" s="999"/>
      <c r="C22" s="999"/>
      <c r="D22" s="999"/>
      <c r="E22" s="1091"/>
      <c r="F22" s="1091"/>
      <c r="G22" s="1089"/>
      <c r="H22" s="1092"/>
      <c r="I22" s="1090"/>
      <c r="J22" s="1090"/>
      <c r="K22" s="1090"/>
      <c r="L22" s="1090"/>
    </row>
    <row r="23" spans="2:12">
      <c r="B23" s="999"/>
      <c r="C23" s="999"/>
      <c r="D23" s="999"/>
      <c r="E23" s="1043"/>
      <c r="F23" s="1043"/>
      <c r="G23" s="1089"/>
    </row>
    <row r="24" spans="2:12">
      <c r="B24" s="999"/>
      <c r="C24" s="999"/>
      <c r="D24" s="999"/>
      <c r="E24" s="1043"/>
      <c r="F24" s="1043"/>
      <c r="G24" s="1089"/>
    </row>
    <row r="25" spans="2:12">
      <c r="E25" s="1090"/>
      <c r="F25" s="1090"/>
      <c r="G25" s="1089"/>
    </row>
    <row r="26" spans="2:12">
      <c r="E26" s="1090"/>
      <c r="F26" s="1090"/>
      <c r="G26" s="1093"/>
    </row>
    <row r="27" spans="2:12">
      <c r="E27" s="1090"/>
      <c r="F27" s="1090"/>
      <c r="G27" s="1090"/>
    </row>
  </sheetData>
  <mergeCells count="12">
    <mergeCell ref="I4:I5"/>
    <mergeCell ref="C6:C13"/>
    <mergeCell ref="B14:C14"/>
    <mergeCell ref="C16:H16"/>
    <mergeCell ref="E17:G17"/>
    <mergeCell ref="B19:G19"/>
    <mergeCell ref="B4:B5"/>
    <mergeCell ref="C4:C5"/>
    <mergeCell ref="D4:D5"/>
    <mergeCell ref="E4:E5"/>
    <mergeCell ref="F4:F5"/>
    <mergeCell ref="G4:G5"/>
  </mergeCells>
  <pageMargins left="0.74803149606299213" right="0.47244094488188981" top="1.0629921259842521" bottom="1.1811023622047245" header="0.39370078740157483" footer="0.43307086614173229"/>
  <pageSetup paperSize="9" scale="90" orientation="portrait" r:id="rId1"/>
  <headerFooter alignWithMargins="0">
    <oddHeader>&amp;R&amp;A melléklet a ...2017/.(..) önkormányzati rendelethez /&amp;P. oldal</oddHeader>
    <oddFooter xml:space="preserve">&amp;CEnergetikai költség megtakarítások
2016.év
Bázis 2015.év&amp;RKészült: 2017.04.10
</oddFooter>
  </headerFooter>
  <colBreaks count="1" manualBreakCount="1">
    <brk id="8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37"/>
  <sheetViews>
    <sheetView workbookViewId="0">
      <selection activeCell="G4" sqref="G4"/>
    </sheetView>
  </sheetViews>
  <sheetFormatPr defaultRowHeight="12.75"/>
  <cols>
    <col min="1" max="1" width="4.140625" style="499" customWidth="1"/>
    <col min="2" max="2" width="39.28515625" style="499" customWidth="1"/>
    <col min="3" max="3" width="12.42578125" style="499" bestFit="1" customWidth="1"/>
    <col min="4" max="4" width="11.85546875" style="499" customWidth="1"/>
    <col min="5" max="5" width="12.42578125" style="499" bestFit="1" customWidth="1"/>
    <col min="6" max="6" width="10.42578125" style="648" customWidth="1"/>
  </cols>
  <sheetData>
    <row r="1" spans="1:7" ht="15.75">
      <c r="A1" s="700"/>
      <c r="B1" s="700"/>
      <c r="C1" s="700"/>
      <c r="D1" s="700"/>
      <c r="E1" s="700"/>
      <c r="F1" s="701"/>
      <c r="G1" s="209"/>
    </row>
    <row r="2" spans="1:7" ht="15.75">
      <c r="A2" s="700"/>
      <c r="B2" s="700"/>
      <c r="C2" s="700"/>
      <c r="D2" s="700"/>
      <c r="E2" s="700"/>
      <c r="F2" s="701"/>
      <c r="G2" s="209"/>
    </row>
    <row r="3" spans="1:7" ht="18.75">
      <c r="A3" s="1261" t="s">
        <v>1665</v>
      </c>
      <c r="B3" s="1261"/>
      <c r="C3" s="1261"/>
      <c r="D3" s="1261"/>
      <c r="E3" s="1261"/>
      <c r="F3" s="1261"/>
      <c r="G3" s="209"/>
    </row>
    <row r="4" spans="1:7" ht="18.75">
      <c r="A4" s="702"/>
      <c r="B4" s="702"/>
      <c r="C4" s="702"/>
      <c r="D4" s="702"/>
      <c r="E4" s="702"/>
      <c r="F4" s="703"/>
      <c r="G4" s="209"/>
    </row>
    <row r="5" spans="1:7" ht="18.75">
      <c r="A5" s="702"/>
      <c r="B5" s="702"/>
      <c r="C5" s="702"/>
      <c r="D5" s="702"/>
      <c r="E5" s="702"/>
      <c r="F5" s="703"/>
      <c r="G5" s="209"/>
    </row>
    <row r="6" spans="1:7" ht="15.75">
      <c r="A6" s="704"/>
      <c r="B6" s="704"/>
      <c r="C6" s="704"/>
      <c r="D6" s="704"/>
      <c r="E6" s="704"/>
      <c r="F6" s="701"/>
      <c r="G6" s="209"/>
    </row>
    <row r="7" spans="1:7" ht="15.75">
      <c r="A7" s="704"/>
      <c r="B7" s="705"/>
      <c r="C7" s="704"/>
      <c r="D7" s="700"/>
      <c r="E7" s="706"/>
      <c r="F7" s="46" t="s">
        <v>130</v>
      </c>
      <c r="G7" s="209"/>
    </row>
    <row r="8" spans="1:7" ht="15.75">
      <c r="A8" s="700"/>
      <c r="B8" s="700"/>
      <c r="C8" s="700"/>
      <c r="D8" s="700"/>
      <c r="E8" s="700"/>
      <c r="F8" s="701"/>
      <c r="G8" s="209"/>
    </row>
    <row r="9" spans="1:7" ht="31.5">
      <c r="A9" s="1262" t="s">
        <v>61</v>
      </c>
      <c r="B9" s="1262"/>
      <c r="C9" s="707" t="s">
        <v>303</v>
      </c>
      <c r="D9" s="707" t="s">
        <v>298</v>
      </c>
      <c r="E9" s="707" t="s">
        <v>299</v>
      </c>
      <c r="F9" s="708" t="s">
        <v>300</v>
      </c>
      <c r="G9" s="210"/>
    </row>
    <row r="10" spans="1:7" ht="15.75">
      <c r="A10" s="709"/>
      <c r="B10" s="709"/>
      <c r="C10" s="709"/>
      <c r="D10" s="709"/>
      <c r="E10" s="709"/>
      <c r="F10" s="701"/>
      <c r="G10" s="209"/>
    </row>
    <row r="11" spans="1:7" ht="15.75">
      <c r="A11" s="1258" t="s">
        <v>52</v>
      </c>
      <c r="B11" s="1258"/>
      <c r="C11" s="710"/>
      <c r="D11" s="710"/>
      <c r="E11" s="710"/>
      <c r="F11" s="701"/>
      <c r="G11" s="211"/>
    </row>
    <row r="12" spans="1:7" ht="15.75">
      <c r="A12" s="709" t="s">
        <v>60</v>
      </c>
      <c r="B12" s="700"/>
      <c r="C12" s="710"/>
      <c r="D12" s="710"/>
      <c r="E12" s="710"/>
      <c r="F12" s="701"/>
      <c r="G12" s="211"/>
    </row>
    <row r="13" spans="1:7" ht="15.75">
      <c r="A13" s="709"/>
      <c r="B13" s="711" t="s">
        <v>340</v>
      </c>
      <c r="C13" s="710">
        <v>321958</v>
      </c>
      <c r="D13" s="710">
        <v>391691</v>
      </c>
      <c r="E13" s="710">
        <v>377738</v>
      </c>
      <c r="F13" s="701">
        <f t="shared" ref="F13:F19" si="0">(E13/D13)</f>
        <v>0.96437753228948331</v>
      </c>
      <c r="G13" s="209"/>
    </row>
    <row r="14" spans="1:7" ht="15.75">
      <c r="A14" s="709"/>
      <c r="B14" s="709" t="s">
        <v>341</v>
      </c>
      <c r="C14" s="710">
        <v>85052</v>
      </c>
      <c r="D14" s="710">
        <v>99119</v>
      </c>
      <c r="E14" s="710">
        <v>96434</v>
      </c>
      <c r="F14" s="701">
        <f t="shared" si="0"/>
        <v>0.97291134898455389</v>
      </c>
      <c r="G14" s="209"/>
    </row>
    <row r="15" spans="1:7" ht="15.75">
      <c r="A15" s="709"/>
      <c r="B15" s="709" t="s">
        <v>342</v>
      </c>
      <c r="C15" s="710">
        <v>273954</v>
      </c>
      <c r="D15" s="710">
        <v>307927</v>
      </c>
      <c r="E15" s="710">
        <v>268334</v>
      </c>
      <c r="F15" s="701">
        <f t="shared" si="0"/>
        <v>0.87142082376667196</v>
      </c>
      <c r="G15" s="209"/>
    </row>
    <row r="16" spans="1:7" ht="15.75">
      <c r="A16" s="709"/>
      <c r="B16" s="709" t="s">
        <v>343</v>
      </c>
      <c r="C16" s="710">
        <v>22155</v>
      </c>
      <c r="D16" s="710">
        <v>23450</v>
      </c>
      <c r="E16" s="710">
        <v>17334</v>
      </c>
      <c r="F16" s="701">
        <f t="shared" si="0"/>
        <v>0.73918976545842219</v>
      </c>
      <c r="G16" s="209"/>
    </row>
    <row r="17" spans="1:7" ht="15.75">
      <c r="A17" s="709"/>
      <c r="B17" s="709" t="s">
        <v>344</v>
      </c>
      <c r="C17" s="710">
        <v>97589</v>
      </c>
      <c r="D17" s="710">
        <v>102804</v>
      </c>
      <c r="E17" s="710">
        <v>101888</v>
      </c>
      <c r="F17" s="701">
        <f t="shared" si="0"/>
        <v>0.99108984086222329</v>
      </c>
      <c r="G17" s="209"/>
    </row>
    <row r="18" spans="1:7" ht="15.75">
      <c r="A18" s="709"/>
      <c r="B18" s="709" t="s">
        <v>53</v>
      </c>
      <c r="C18" s="710">
        <v>31869</v>
      </c>
      <c r="D18" s="710">
        <v>6759</v>
      </c>
      <c r="E18" s="712">
        <v>0</v>
      </c>
      <c r="F18" s="701">
        <f t="shared" si="0"/>
        <v>0</v>
      </c>
      <c r="G18" s="209"/>
    </row>
    <row r="19" spans="1:7" ht="15.75">
      <c r="A19" s="709"/>
      <c r="B19" s="709" t="s">
        <v>339</v>
      </c>
      <c r="C19" s="710">
        <v>142636</v>
      </c>
      <c r="D19" s="710">
        <v>36380</v>
      </c>
      <c r="E19" s="712">
        <v>0</v>
      </c>
      <c r="F19" s="701">
        <f t="shared" si="0"/>
        <v>0</v>
      </c>
      <c r="G19" s="209"/>
    </row>
    <row r="20" spans="1:7" ht="15.75">
      <c r="A20" s="709"/>
      <c r="B20" s="713"/>
      <c r="C20" s="710"/>
      <c r="D20" s="710"/>
      <c r="E20" s="710"/>
      <c r="F20" s="701"/>
      <c r="G20" s="209"/>
    </row>
    <row r="21" spans="1:7" ht="15.75">
      <c r="A21" s="1259" t="s">
        <v>301</v>
      </c>
      <c r="B21" s="1259"/>
      <c r="C21" s="714">
        <f>SUM(C13:C20)</f>
        <v>975213</v>
      </c>
      <c r="D21" s="714">
        <f>SUM(D13:D20)</f>
        <v>968130</v>
      </c>
      <c r="E21" s="714">
        <f>SUM(E13:E20)</f>
        <v>861728</v>
      </c>
      <c r="F21" s="715">
        <f>(E21/D21)</f>
        <v>0.8900953384359539</v>
      </c>
      <c r="G21" s="212"/>
    </row>
    <row r="22" spans="1:7" ht="15.75">
      <c r="A22" s="709"/>
      <c r="B22" s="709"/>
      <c r="C22" s="710"/>
      <c r="D22" s="710"/>
      <c r="E22" s="710"/>
      <c r="F22" s="715"/>
      <c r="G22" s="209"/>
    </row>
    <row r="23" spans="1:7" ht="15.75">
      <c r="A23" s="1258" t="s">
        <v>56</v>
      </c>
      <c r="B23" s="1258"/>
      <c r="C23" s="710"/>
      <c r="D23" s="710"/>
      <c r="E23" s="710"/>
      <c r="F23" s="715"/>
      <c r="G23" s="209"/>
    </row>
    <row r="24" spans="1:7" ht="15.75">
      <c r="A24" s="709" t="s">
        <v>60</v>
      </c>
      <c r="B24" s="700"/>
      <c r="C24" s="710"/>
      <c r="D24" s="710"/>
      <c r="E24" s="710"/>
      <c r="F24" s="715"/>
      <c r="G24" s="209"/>
    </row>
    <row r="25" spans="1:7" ht="15.75">
      <c r="A25" s="709"/>
      <c r="B25" s="711" t="s">
        <v>345</v>
      </c>
      <c r="C25" s="716">
        <v>251822</v>
      </c>
      <c r="D25" s="716">
        <v>309738</v>
      </c>
      <c r="E25" s="716">
        <v>194130</v>
      </c>
      <c r="F25" s="701">
        <f>(E25/D25)</f>
        <v>0.62675551595219181</v>
      </c>
      <c r="G25" s="213"/>
    </row>
    <row r="26" spans="1:7" ht="15.75">
      <c r="A26" s="709"/>
      <c r="B26" s="711" t="s">
        <v>346</v>
      </c>
      <c r="C26" s="716">
        <v>72854</v>
      </c>
      <c r="D26" s="716">
        <v>106934</v>
      </c>
      <c r="E26" s="716">
        <v>71644</v>
      </c>
      <c r="F26" s="701">
        <f>(E26/D26)</f>
        <v>0.66998335421848987</v>
      </c>
      <c r="G26" s="209"/>
    </row>
    <row r="27" spans="1:7" ht="15.75">
      <c r="A27" s="709"/>
      <c r="B27" s="794" t="s">
        <v>347</v>
      </c>
      <c r="C27" s="716">
        <v>2000</v>
      </c>
      <c r="D27" s="716">
        <v>5278</v>
      </c>
      <c r="E27" s="716">
        <v>4778</v>
      </c>
      <c r="F27" s="701">
        <f>(E27/D27)</f>
        <v>0.90526714664645702</v>
      </c>
      <c r="G27" s="213"/>
    </row>
    <row r="28" spans="1:7" ht="15.75">
      <c r="A28" s="709"/>
      <c r="B28" s="794" t="s">
        <v>1541</v>
      </c>
      <c r="C28" s="716">
        <v>0</v>
      </c>
      <c r="D28" s="716">
        <v>281260</v>
      </c>
      <c r="E28" s="716"/>
      <c r="F28" s="701">
        <v>0</v>
      </c>
      <c r="G28" s="213"/>
    </row>
    <row r="29" spans="1:7" ht="15.75">
      <c r="A29" s="1259" t="s">
        <v>302</v>
      </c>
      <c r="B29" s="1259"/>
      <c r="C29" s="717">
        <f>SUM(C25:C28)</f>
        <v>326676</v>
      </c>
      <c r="D29" s="717">
        <f>SUM(D25:D28)</f>
        <v>703210</v>
      </c>
      <c r="E29" s="717">
        <f>SUM(E25:E28)</f>
        <v>270552</v>
      </c>
      <c r="F29" s="715">
        <f>(E29/D29)</f>
        <v>0.38473855605011303</v>
      </c>
      <c r="G29" s="212"/>
    </row>
    <row r="30" spans="1:7" ht="15.75">
      <c r="A30" s="718"/>
      <c r="B30" s="718"/>
      <c r="C30" s="717"/>
      <c r="D30" s="717"/>
      <c r="E30" s="717"/>
      <c r="F30" s="715"/>
      <c r="G30" s="212"/>
    </row>
    <row r="31" spans="1:7" ht="15.75">
      <c r="A31" s="1260" t="s">
        <v>1542</v>
      </c>
      <c r="B31" s="1260"/>
      <c r="C31" s="719">
        <f>SUM(C21,C29)</f>
        <v>1301889</v>
      </c>
      <c r="D31" s="719">
        <f>SUM(D21,D29)</f>
        <v>1671340</v>
      </c>
      <c r="E31" s="719">
        <f>SUM(E21,E29)</f>
        <v>1132280</v>
      </c>
      <c r="F31" s="720">
        <f>(E31/D31)</f>
        <v>0.67746837866621989</v>
      </c>
      <c r="G31" s="212"/>
    </row>
    <row r="32" spans="1:7" ht="15.75">
      <c r="A32" s="709"/>
      <c r="B32" s="711"/>
      <c r="C32" s="721"/>
      <c r="D32" s="721"/>
      <c r="E32" s="710"/>
      <c r="F32" s="715"/>
      <c r="G32" s="213"/>
    </row>
    <row r="33" spans="1:7" ht="15.75">
      <c r="A33" s="795" t="s">
        <v>78</v>
      </c>
      <c r="B33" s="796" t="s">
        <v>1543</v>
      </c>
      <c r="C33" s="721"/>
      <c r="D33" s="721"/>
      <c r="E33" s="710"/>
      <c r="F33" s="715"/>
      <c r="G33" s="213"/>
    </row>
    <row r="34" spans="1:7" ht="15.75">
      <c r="A34" s="709"/>
      <c r="B34" s="797" t="s">
        <v>1666</v>
      </c>
      <c r="C34" s="798">
        <v>0</v>
      </c>
      <c r="D34" s="798">
        <v>4949</v>
      </c>
      <c r="E34" s="714">
        <v>4949</v>
      </c>
      <c r="F34" s="715">
        <f t="shared" ref="F34" si="1">(E34/D34)</f>
        <v>1</v>
      </c>
      <c r="G34" s="213"/>
    </row>
    <row r="35" spans="1:7" ht="15.75">
      <c r="A35" s="709"/>
      <c r="B35" s="709"/>
      <c r="C35" s="710"/>
      <c r="D35" s="710"/>
      <c r="E35" s="710"/>
      <c r="F35" s="715"/>
      <c r="G35" s="211"/>
    </row>
    <row r="36" spans="1:7" ht="17.25" thickBot="1">
      <c r="A36" s="722"/>
      <c r="B36" s="723" t="s">
        <v>8</v>
      </c>
      <c r="C36" s="724">
        <f>SUM(C31,C34)</f>
        <v>1301889</v>
      </c>
      <c r="D36" s="724">
        <f t="shared" ref="D36:E36" si="2">SUM(D31,D34)</f>
        <v>1676289</v>
      </c>
      <c r="E36" s="724">
        <f t="shared" si="2"/>
        <v>1137229</v>
      </c>
      <c r="F36" s="725">
        <f>(E36/D36)</f>
        <v>0.67842060647060265</v>
      </c>
      <c r="G36" s="214"/>
    </row>
    <row r="37" spans="1:7" ht="13.5" thickTop="1"/>
  </sheetData>
  <mergeCells count="7">
    <mergeCell ref="A23:B23"/>
    <mergeCell ref="A29:B29"/>
    <mergeCell ref="A31:B31"/>
    <mergeCell ref="A3:F3"/>
    <mergeCell ref="A9:B9"/>
    <mergeCell ref="A11:B11"/>
    <mergeCell ref="A21:B21"/>
  </mergeCells>
  <phoneticPr fontId="14" type="noConversion"/>
  <pageMargins left="0.55118110236220474" right="0.55118110236220474" top="0.98425196850393704" bottom="0.98425196850393704" header="0.31496062992125984" footer="0.51181102362204722"/>
  <pageSetup paperSize="9" orientation="portrait" r:id="rId1"/>
  <headerFooter alignWithMargins="0">
    <oddHeader>&amp;R3. melléklet a .../2017.(..) önkormányzati rendelethez /&amp;P. oldal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Z51"/>
  <sheetViews>
    <sheetView zoomScaleNormal="100" zoomScaleSheetLayoutView="100" workbookViewId="0">
      <selection activeCell="N4" sqref="N4"/>
    </sheetView>
  </sheetViews>
  <sheetFormatPr defaultRowHeight="15.75"/>
  <cols>
    <col min="1" max="1" width="4.7109375" style="10" customWidth="1"/>
    <col min="2" max="2" width="37.42578125" style="2" customWidth="1"/>
    <col min="3" max="5" width="10.42578125" style="2" customWidth="1"/>
    <col min="6" max="6" width="10.85546875" style="2" customWidth="1"/>
    <col min="7" max="7" width="11.28515625" style="2" customWidth="1"/>
    <col min="8" max="8" width="10.28515625" style="2" customWidth="1"/>
    <col min="9" max="9" width="11.140625" style="2" customWidth="1"/>
    <col min="10" max="14" width="10.7109375" style="2" customWidth="1"/>
    <col min="15" max="15" width="5.5703125" style="2" customWidth="1"/>
    <col min="16" max="16" width="41.7109375" style="2" customWidth="1"/>
    <col min="17" max="22" width="11.7109375" style="2" customWidth="1"/>
    <col min="23" max="23" width="12" style="2" customWidth="1"/>
    <col min="24" max="24" width="15.5703125" style="2" hidden="1" customWidth="1"/>
    <col min="25" max="25" width="14.28515625" style="2" customWidth="1"/>
    <col min="26" max="26" width="14.28515625" style="2" bestFit="1" customWidth="1"/>
    <col min="27" max="16384" width="9.140625" style="2"/>
  </cols>
  <sheetData>
    <row r="1" spans="1:25">
      <c r="C1" s="1"/>
      <c r="D1" s="1"/>
      <c r="E1" s="1"/>
      <c r="F1" s="1"/>
      <c r="G1" s="1"/>
      <c r="H1" s="1"/>
      <c r="V1" s="1"/>
    </row>
    <row r="2" spans="1:25">
      <c r="C2" s="1"/>
      <c r="D2" s="1"/>
      <c r="E2" s="1"/>
      <c r="F2" s="1"/>
      <c r="G2" s="1"/>
      <c r="H2" s="1"/>
      <c r="V2" s="1"/>
    </row>
    <row r="3" spans="1:25" ht="15.75" customHeight="1">
      <c r="A3" s="1264" t="s">
        <v>1668</v>
      </c>
      <c r="B3" s="1264"/>
      <c r="C3" s="1264"/>
      <c r="D3" s="1264"/>
      <c r="E3" s="1264"/>
      <c r="F3" s="1264"/>
      <c r="G3" s="1264"/>
      <c r="H3" s="1264"/>
      <c r="I3" s="1264"/>
      <c r="J3" s="1264"/>
      <c r="K3" s="1264"/>
      <c r="L3" s="1264"/>
      <c r="M3" s="1264"/>
      <c r="N3" s="1264"/>
      <c r="O3" s="1264" t="s">
        <v>1668</v>
      </c>
      <c r="P3" s="1264"/>
      <c r="Q3" s="1264"/>
      <c r="R3" s="1264"/>
      <c r="S3" s="1264"/>
      <c r="T3" s="1264"/>
      <c r="U3" s="1264"/>
      <c r="V3" s="1264"/>
    </row>
    <row r="4" spans="1:25" ht="15.75" customHeight="1">
      <c r="A4" s="77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</row>
    <row r="5" spans="1:25">
      <c r="V5" s="170" t="s">
        <v>130</v>
      </c>
      <c r="W5" s="70"/>
    </row>
    <row r="6" spans="1:25" s="10" customFormat="1" ht="51" customHeight="1" thickBot="1">
      <c r="A6" s="33"/>
      <c r="B6" s="16" t="s">
        <v>61</v>
      </c>
      <c r="C6" s="1250" t="s">
        <v>89</v>
      </c>
      <c r="D6" s="1251"/>
      <c r="E6" s="1252"/>
      <c r="F6" s="1250" t="s">
        <v>90</v>
      </c>
      <c r="G6" s="1254"/>
      <c r="H6" s="1255"/>
      <c r="I6" s="1250" t="s">
        <v>91</v>
      </c>
      <c r="J6" s="1251"/>
      <c r="K6" s="1252"/>
      <c r="L6" s="1247" t="s">
        <v>0</v>
      </c>
      <c r="M6" s="1254"/>
      <c r="N6" s="1255"/>
      <c r="O6" s="33"/>
      <c r="P6" s="16" t="s">
        <v>61</v>
      </c>
      <c r="Q6" s="1250" t="s">
        <v>132</v>
      </c>
      <c r="R6" s="1254"/>
      <c r="S6" s="1254"/>
      <c r="T6" s="1247" t="s">
        <v>133</v>
      </c>
      <c r="U6" s="1248"/>
      <c r="V6" s="1263"/>
      <c r="W6" s="66"/>
      <c r="Y6" s="22"/>
    </row>
    <row r="7" spans="1:25" ht="39.75" customHeight="1" thickTop="1">
      <c r="A7" s="1225"/>
      <c r="B7" s="24"/>
      <c r="C7" s="255" t="s">
        <v>311</v>
      </c>
      <c r="D7" s="255" t="s">
        <v>298</v>
      </c>
      <c r="E7" s="256" t="s">
        <v>299</v>
      </c>
      <c r="F7" s="255" t="s">
        <v>311</v>
      </c>
      <c r="G7" s="255" t="s">
        <v>298</v>
      </c>
      <c r="H7" s="256" t="s">
        <v>299</v>
      </c>
      <c r="I7" s="255" t="s">
        <v>311</v>
      </c>
      <c r="J7" s="255" t="s">
        <v>298</v>
      </c>
      <c r="K7" s="256" t="s">
        <v>299</v>
      </c>
      <c r="L7" s="255" t="s">
        <v>311</v>
      </c>
      <c r="M7" s="255" t="s">
        <v>298</v>
      </c>
      <c r="N7" s="267" t="s">
        <v>299</v>
      </c>
      <c r="O7" s="1225"/>
      <c r="P7" s="24"/>
      <c r="Q7" s="255" t="s">
        <v>311</v>
      </c>
      <c r="R7" s="255" t="s">
        <v>298</v>
      </c>
      <c r="S7" s="257" t="s">
        <v>299</v>
      </c>
      <c r="T7" s="255" t="s">
        <v>311</v>
      </c>
      <c r="U7" s="255" t="s">
        <v>298</v>
      </c>
      <c r="V7" s="263" t="s">
        <v>299</v>
      </c>
      <c r="W7" s="24"/>
      <c r="Y7" s="24"/>
    </row>
    <row r="8" spans="1:25" ht="18" customHeight="1">
      <c r="A8" s="28"/>
      <c r="B8" s="73" t="s">
        <v>52</v>
      </c>
      <c r="C8" s="171"/>
      <c r="D8" s="171"/>
      <c r="E8" s="171"/>
      <c r="F8" s="172"/>
      <c r="G8" s="171"/>
      <c r="H8" s="171"/>
      <c r="I8" s="171"/>
      <c r="J8" s="171"/>
      <c r="K8" s="171"/>
      <c r="L8" s="171"/>
      <c r="M8" s="201"/>
      <c r="N8" s="172"/>
      <c r="O8" s="28"/>
      <c r="P8" s="73" t="s">
        <v>52</v>
      </c>
      <c r="Q8" s="201"/>
      <c r="R8" s="172"/>
      <c r="S8" s="172"/>
      <c r="T8" s="172"/>
      <c r="U8" s="172"/>
      <c r="V8" s="172"/>
      <c r="W8" s="24"/>
      <c r="Y8" s="27"/>
    </row>
    <row r="9" spans="1:25" ht="18" customHeight="1">
      <c r="A9" s="13"/>
      <c r="B9" s="13" t="s">
        <v>60</v>
      </c>
      <c r="C9" s="172"/>
      <c r="D9" s="172"/>
      <c r="E9" s="172"/>
      <c r="F9" s="172"/>
      <c r="G9" s="172"/>
      <c r="H9" s="172"/>
      <c r="I9" s="172"/>
      <c r="J9" s="172"/>
      <c r="K9" s="172"/>
      <c r="L9" s="172"/>
      <c r="M9" s="173"/>
      <c r="N9" s="172"/>
      <c r="O9" s="13"/>
      <c r="P9" s="13" t="s">
        <v>60</v>
      </c>
      <c r="Q9" s="173"/>
      <c r="R9" s="172"/>
      <c r="S9" s="172"/>
      <c r="T9" s="172"/>
      <c r="U9" s="172"/>
      <c r="V9" s="172"/>
      <c r="W9" s="24"/>
      <c r="Y9" s="27"/>
    </row>
    <row r="10" spans="1:25" ht="18" customHeight="1">
      <c r="A10" s="13" t="s">
        <v>38</v>
      </c>
      <c r="B10" s="205" t="s">
        <v>245</v>
      </c>
      <c r="C10" s="241">
        <v>29592000</v>
      </c>
      <c r="D10" s="241">
        <v>32337000</v>
      </c>
      <c r="E10" s="241">
        <v>31623000</v>
      </c>
      <c r="F10" s="241">
        <v>114056000</v>
      </c>
      <c r="G10" s="241">
        <v>117141000</v>
      </c>
      <c r="H10" s="241">
        <v>116133000</v>
      </c>
      <c r="I10" s="241">
        <v>33940000</v>
      </c>
      <c r="J10" s="241">
        <v>34277000</v>
      </c>
      <c r="K10" s="241">
        <v>32109000</v>
      </c>
      <c r="L10" s="241">
        <v>74711000</v>
      </c>
      <c r="M10" s="242">
        <v>71007000</v>
      </c>
      <c r="N10" s="241">
        <v>67937000</v>
      </c>
      <c r="O10" s="13" t="s">
        <v>38</v>
      </c>
      <c r="P10" s="205" t="s">
        <v>245</v>
      </c>
      <c r="Q10" s="242">
        <v>69659000</v>
      </c>
      <c r="R10" s="241">
        <v>136929000</v>
      </c>
      <c r="S10" s="241">
        <v>129936000</v>
      </c>
      <c r="T10" s="241">
        <f>SUM(C10,F10,I10,L10,Q10)</f>
        <v>321958000</v>
      </c>
      <c r="U10" s="241">
        <f>SUM(D10,G10,J10,M10,R10)</f>
        <v>391691000</v>
      </c>
      <c r="V10" s="241">
        <f>SUM(E10,H10,K10,N10,S10)</f>
        <v>377738000</v>
      </c>
      <c r="W10" s="24"/>
      <c r="X10" s="44"/>
      <c r="Y10" s="24"/>
    </row>
    <row r="11" spans="1:25" ht="18" customHeight="1">
      <c r="A11" s="13" t="s">
        <v>39</v>
      </c>
      <c r="B11" s="206" t="s">
        <v>276</v>
      </c>
      <c r="C11" s="241">
        <v>8066000</v>
      </c>
      <c r="D11" s="241">
        <v>9332000</v>
      </c>
      <c r="E11" s="241">
        <v>9302000</v>
      </c>
      <c r="F11" s="241">
        <v>32777000</v>
      </c>
      <c r="G11" s="241">
        <v>34712000</v>
      </c>
      <c r="H11" s="241">
        <v>34401000</v>
      </c>
      <c r="I11" s="241">
        <v>9710000</v>
      </c>
      <c r="J11" s="241">
        <v>9818000</v>
      </c>
      <c r="K11" s="241">
        <v>9271000</v>
      </c>
      <c r="L11" s="241">
        <v>20474000</v>
      </c>
      <c r="M11" s="242">
        <v>20091000</v>
      </c>
      <c r="N11" s="241">
        <v>19592000</v>
      </c>
      <c r="O11" s="13" t="s">
        <v>39</v>
      </c>
      <c r="P11" s="206" t="s">
        <v>276</v>
      </c>
      <c r="Q11" s="242">
        <v>14025000</v>
      </c>
      <c r="R11" s="241">
        <v>25166000</v>
      </c>
      <c r="S11" s="241">
        <v>23868000</v>
      </c>
      <c r="T11" s="241">
        <f t="shared" ref="T11:T16" si="0">SUM(C11,F11,I11,L11,Q11)</f>
        <v>85052000</v>
      </c>
      <c r="U11" s="241">
        <f t="shared" ref="U11:V16" si="1">SUM(D11,G11,J11,M11,R11)</f>
        <v>99119000</v>
      </c>
      <c r="V11" s="241">
        <f>SUM(E11,H11,K11,N11,S11)</f>
        <v>96434000</v>
      </c>
      <c r="W11" s="24"/>
      <c r="X11" s="44"/>
      <c r="Y11" s="24"/>
    </row>
    <row r="12" spans="1:25" ht="18" customHeight="1">
      <c r="A12" s="13" t="s">
        <v>40</v>
      </c>
      <c r="B12" s="206" t="s">
        <v>234</v>
      </c>
      <c r="C12" s="241">
        <v>75019000</v>
      </c>
      <c r="D12" s="241">
        <v>78898000</v>
      </c>
      <c r="E12" s="241">
        <v>69136000</v>
      </c>
      <c r="F12" s="241">
        <v>18165000</v>
      </c>
      <c r="G12" s="241">
        <v>18195000</v>
      </c>
      <c r="H12" s="241">
        <v>14281000</v>
      </c>
      <c r="I12" s="241">
        <v>47378000</v>
      </c>
      <c r="J12" s="241">
        <v>55909000</v>
      </c>
      <c r="K12" s="241">
        <v>54577000</v>
      </c>
      <c r="L12" s="241">
        <v>25587000</v>
      </c>
      <c r="M12" s="242">
        <v>26067000</v>
      </c>
      <c r="N12" s="241">
        <v>21557000</v>
      </c>
      <c r="O12" s="13" t="s">
        <v>40</v>
      </c>
      <c r="P12" s="206" t="s">
        <v>234</v>
      </c>
      <c r="Q12" s="242">
        <v>107805000</v>
      </c>
      <c r="R12" s="241">
        <v>128858000</v>
      </c>
      <c r="S12" s="241">
        <v>108783000</v>
      </c>
      <c r="T12" s="241">
        <f t="shared" si="0"/>
        <v>273954000</v>
      </c>
      <c r="U12" s="241">
        <f t="shared" si="1"/>
        <v>307927000</v>
      </c>
      <c r="V12" s="241">
        <f t="shared" si="1"/>
        <v>268334000</v>
      </c>
      <c r="W12" s="24"/>
      <c r="X12" s="44"/>
      <c r="Y12" s="24"/>
    </row>
    <row r="13" spans="1:25" ht="18" customHeight="1">
      <c r="A13" s="13" t="s">
        <v>41</v>
      </c>
      <c r="B13" s="206" t="s">
        <v>277</v>
      </c>
      <c r="C13" s="241"/>
      <c r="D13" s="241"/>
      <c r="E13" s="241"/>
      <c r="F13" s="241"/>
      <c r="G13" s="241"/>
      <c r="H13" s="241"/>
      <c r="I13" s="241">
        <v>0</v>
      </c>
      <c r="J13" s="241"/>
      <c r="K13" s="241"/>
      <c r="L13" s="241">
        <v>5000</v>
      </c>
      <c r="M13" s="242">
        <v>1240000</v>
      </c>
      <c r="N13" s="241">
        <v>1229000</v>
      </c>
      <c r="O13" s="13" t="s">
        <v>41</v>
      </c>
      <c r="P13" s="206" t="s">
        <v>277</v>
      </c>
      <c r="Q13" s="242">
        <v>22150000</v>
      </c>
      <c r="R13" s="241">
        <v>22210000</v>
      </c>
      <c r="S13" s="241">
        <v>16105000</v>
      </c>
      <c r="T13" s="241">
        <f t="shared" si="0"/>
        <v>22155000</v>
      </c>
      <c r="U13" s="241">
        <f t="shared" si="1"/>
        <v>23450000</v>
      </c>
      <c r="V13" s="241">
        <f t="shared" si="1"/>
        <v>17334000</v>
      </c>
      <c r="W13" s="24"/>
      <c r="X13" s="44"/>
      <c r="Y13" s="24"/>
    </row>
    <row r="14" spans="1:25" ht="18" customHeight="1">
      <c r="A14" s="13" t="s">
        <v>42</v>
      </c>
      <c r="B14" s="206" t="s">
        <v>235</v>
      </c>
      <c r="C14" s="241"/>
      <c r="D14" s="241"/>
      <c r="E14" s="241"/>
      <c r="F14" s="241"/>
      <c r="G14" s="241"/>
      <c r="H14" s="241"/>
      <c r="I14" s="241">
        <v>0</v>
      </c>
      <c r="J14" s="241"/>
      <c r="K14" s="241"/>
      <c r="L14" s="241"/>
      <c r="M14" s="242"/>
      <c r="N14" s="241"/>
      <c r="O14" s="13" t="s">
        <v>42</v>
      </c>
      <c r="P14" s="206" t="s">
        <v>235</v>
      </c>
      <c r="Q14" s="242">
        <v>97589000</v>
      </c>
      <c r="R14" s="241">
        <v>102804000</v>
      </c>
      <c r="S14" s="241">
        <v>101888000</v>
      </c>
      <c r="T14" s="241">
        <f t="shared" si="0"/>
        <v>97589000</v>
      </c>
      <c r="U14" s="241">
        <f t="shared" si="1"/>
        <v>102804000</v>
      </c>
      <c r="V14" s="241">
        <f t="shared" si="1"/>
        <v>101888000</v>
      </c>
      <c r="W14" s="24"/>
      <c r="X14" s="44"/>
      <c r="Y14" s="24"/>
    </row>
    <row r="15" spans="1:25" ht="18" customHeight="1">
      <c r="A15" s="13" t="s">
        <v>43</v>
      </c>
      <c r="B15" s="190" t="s">
        <v>53</v>
      </c>
      <c r="C15" s="241"/>
      <c r="D15" s="241"/>
      <c r="E15" s="241"/>
      <c r="F15" s="241"/>
      <c r="G15" s="241"/>
      <c r="H15" s="241"/>
      <c r="I15" s="241">
        <v>0</v>
      </c>
      <c r="J15" s="241"/>
      <c r="K15" s="241"/>
      <c r="L15" s="241"/>
      <c r="M15" s="242"/>
      <c r="N15" s="241"/>
      <c r="O15" s="13" t="s">
        <v>43</v>
      </c>
      <c r="P15" s="190" t="s">
        <v>53</v>
      </c>
      <c r="Q15" s="242">
        <v>31869000</v>
      </c>
      <c r="R15" s="241">
        <v>6759000</v>
      </c>
      <c r="S15" s="241"/>
      <c r="T15" s="241">
        <f t="shared" si="0"/>
        <v>31869000</v>
      </c>
      <c r="U15" s="241">
        <f t="shared" si="1"/>
        <v>6759000</v>
      </c>
      <c r="V15" s="241">
        <f t="shared" si="1"/>
        <v>0</v>
      </c>
      <c r="W15" s="24"/>
      <c r="X15" s="44"/>
      <c r="Y15" s="24"/>
    </row>
    <row r="16" spans="1:25" ht="18" customHeight="1" thickBot="1">
      <c r="A16" s="13" t="s">
        <v>44</v>
      </c>
      <c r="B16" s="191" t="s">
        <v>54</v>
      </c>
      <c r="C16" s="243"/>
      <c r="D16" s="243"/>
      <c r="E16" s="243"/>
      <c r="F16" s="243"/>
      <c r="G16" s="243"/>
      <c r="H16" s="243"/>
      <c r="I16" s="243">
        <v>0</v>
      </c>
      <c r="J16" s="243"/>
      <c r="K16" s="243"/>
      <c r="L16" s="243"/>
      <c r="M16" s="244"/>
      <c r="N16" s="262"/>
      <c r="O16" s="13" t="s">
        <v>44</v>
      </c>
      <c r="P16" s="191" t="s">
        <v>54</v>
      </c>
      <c r="Q16" s="262">
        <v>142636000</v>
      </c>
      <c r="R16" s="261">
        <v>36380000</v>
      </c>
      <c r="S16" s="262"/>
      <c r="T16" s="241">
        <f t="shared" si="0"/>
        <v>142636000</v>
      </c>
      <c r="U16" s="241">
        <f t="shared" si="1"/>
        <v>36380000</v>
      </c>
      <c r="V16" s="241">
        <f t="shared" si="1"/>
        <v>0</v>
      </c>
      <c r="W16" s="24"/>
      <c r="X16" s="71"/>
      <c r="Y16" s="24"/>
    </row>
    <row r="17" spans="1:26" ht="18" customHeight="1" thickBot="1">
      <c r="A17" s="179"/>
      <c r="B17" s="179" t="s">
        <v>55</v>
      </c>
      <c r="C17" s="245">
        <f t="shared" ref="C17:V17" si="2">SUM(C10:C16)</f>
        <v>112677000</v>
      </c>
      <c r="D17" s="245">
        <f t="shared" si="2"/>
        <v>120567000</v>
      </c>
      <c r="E17" s="245">
        <f t="shared" si="2"/>
        <v>110061000</v>
      </c>
      <c r="F17" s="245">
        <f t="shared" si="2"/>
        <v>164998000</v>
      </c>
      <c r="G17" s="245">
        <f t="shared" si="2"/>
        <v>170048000</v>
      </c>
      <c r="H17" s="245">
        <f t="shared" si="2"/>
        <v>164815000</v>
      </c>
      <c r="I17" s="245">
        <f t="shared" si="2"/>
        <v>91028000</v>
      </c>
      <c r="J17" s="245">
        <f t="shared" si="2"/>
        <v>100004000</v>
      </c>
      <c r="K17" s="245">
        <f t="shared" si="2"/>
        <v>95957000</v>
      </c>
      <c r="L17" s="245">
        <f>SUM(L10:L16)</f>
        <v>120777000</v>
      </c>
      <c r="M17" s="245">
        <f t="shared" si="2"/>
        <v>118405000</v>
      </c>
      <c r="N17" s="245">
        <f t="shared" si="2"/>
        <v>110315000</v>
      </c>
      <c r="O17" s="179"/>
      <c r="P17" s="179" t="s">
        <v>55</v>
      </c>
      <c r="Q17" s="246">
        <f t="shared" si="2"/>
        <v>485733000</v>
      </c>
      <c r="R17" s="246">
        <f t="shared" si="2"/>
        <v>459106000</v>
      </c>
      <c r="S17" s="246">
        <f t="shared" si="2"/>
        <v>380580000</v>
      </c>
      <c r="T17" s="246">
        <f t="shared" si="2"/>
        <v>975213000</v>
      </c>
      <c r="U17" s="246">
        <f t="shared" si="2"/>
        <v>968130000</v>
      </c>
      <c r="V17" s="245">
        <f t="shared" si="2"/>
        <v>861728000</v>
      </c>
      <c r="W17" s="24"/>
      <c r="X17" s="34"/>
      <c r="Y17" s="24"/>
    </row>
    <row r="18" spans="1:26" ht="18" customHeight="1">
      <c r="A18" s="28"/>
      <c r="B18" s="75" t="s">
        <v>56</v>
      </c>
      <c r="C18" s="247"/>
      <c r="D18" s="247"/>
      <c r="E18" s="247"/>
      <c r="F18" s="247"/>
      <c r="G18" s="247"/>
      <c r="H18" s="247"/>
      <c r="I18" s="247"/>
      <c r="J18" s="247"/>
      <c r="K18" s="247"/>
      <c r="L18" s="247"/>
      <c r="M18" s="248"/>
      <c r="N18" s="264"/>
      <c r="O18" s="28"/>
      <c r="P18" s="75" t="s">
        <v>56</v>
      </c>
      <c r="Q18" s="248"/>
      <c r="R18" s="264"/>
      <c r="S18" s="259"/>
      <c r="T18" s="264"/>
      <c r="U18" s="259"/>
      <c r="V18" s="260">
        <f>SUM(I18,L18,Q18,F18,C18)</f>
        <v>0</v>
      </c>
      <c r="W18" s="24"/>
      <c r="X18" s="69"/>
      <c r="Y18" s="24"/>
    </row>
    <row r="19" spans="1:26" ht="18" customHeight="1">
      <c r="A19" s="13"/>
      <c r="B19" s="13" t="s">
        <v>60</v>
      </c>
      <c r="C19" s="241"/>
      <c r="D19" s="241"/>
      <c r="E19" s="241"/>
      <c r="F19" s="241"/>
      <c r="G19" s="241"/>
      <c r="H19" s="241"/>
      <c r="I19" s="249">
        <v>0</v>
      </c>
      <c r="J19" s="249"/>
      <c r="K19" s="249"/>
      <c r="L19" s="241"/>
      <c r="M19" s="242"/>
      <c r="N19" s="241"/>
      <c r="O19" s="13"/>
      <c r="P19" s="13" t="s">
        <v>60</v>
      </c>
      <c r="Q19" s="242"/>
      <c r="R19" s="241"/>
      <c r="S19" s="241"/>
      <c r="T19" s="241"/>
      <c r="U19" s="241"/>
      <c r="V19" s="249">
        <f>SUM(I19,L19,Q19,F19,C19)</f>
        <v>0</v>
      </c>
      <c r="W19" s="24"/>
      <c r="X19" s="44"/>
      <c r="Y19" s="24"/>
    </row>
    <row r="20" spans="1:26" ht="18" customHeight="1">
      <c r="A20" s="13" t="s">
        <v>45</v>
      </c>
      <c r="B20" s="205" t="s">
        <v>236</v>
      </c>
      <c r="C20" s="241">
        <v>1167000</v>
      </c>
      <c r="D20" s="254">
        <v>1167000</v>
      </c>
      <c r="E20" s="241">
        <v>547000</v>
      </c>
      <c r="F20" s="250">
        <v>1910000</v>
      </c>
      <c r="G20" s="251">
        <v>1837000</v>
      </c>
      <c r="H20" s="250">
        <v>1370000</v>
      </c>
      <c r="I20" s="241">
        <v>3460000</v>
      </c>
      <c r="J20" s="241">
        <v>5025000</v>
      </c>
      <c r="K20" s="241">
        <v>4884000</v>
      </c>
      <c r="L20" s="241">
        <v>0</v>
      </c>
      <c r="M20" s="242">
        <v>497000</v>
      </c>
      <c r="N20" s="241">
        <v>497000</v>
      </c>
      <c r="O20" s="13" t="s">
        <v>45</v>
      </c>
      <c r="P20" s="205" t="s">
        <v>236</v>
      </c>
      <c r="Q20" s="242">
        <v>245285000</v>
      </c>
      <c r="R20" s="241">
        <v>301212000</v>
      </c>
      <c r="S20" s="241">
        <v>186832000</v>
      </c>
      <c r="T20" s="241">
        <f t="shared" ref="T20:V22" si="3">SUM(C20,F20,I20,L20,Q20)</f>
        <v>251822000</v>
      </c>
      <c r="U20" s="241">
        <f t="shared" si="3"/>
        <v>309738000</v>
      </c>
      <c r="V20" s="241">
        <f t="shared" si="3"/>
        <v>194130000</v>
      </c>
      <c r="W20" s="24"/>
      <c r="X20" s="44"/>
      <c r="Y20" s="24"/>
    </row>
    <row r="21" spans="1:26" ht="18" customHeight="1">
      <c r="A21" s="13" t="s">
        <v>46</v>
      </c>
      <c r="B21" s="205" t="s">
        <v>237</v>
      </c>
      <c r="C21" s="241"/>
      <c r="D21" s="241">
        <v>0</v>
      </c>
      <c r="E21" s="241"/>
      <c r="F21" s="241"/>
      <c r="G21" s="241">
        <v>73000</v>
      </c>
      <c r="H21" s="241">
        <v>73000</v>
      </c>
      <c r="I21" s="241"/>
      <c r="J21" s="241">
        <v>0</v>
      </c>
      <c r="K21" s="241"/>
      <c r="L21" s="241"/>
      <c r="M21" s="242"/>
      <c r="N21" s="241"/>
      <c r="O21" s="13" t="s">
        <v>46</v>
      </c>
      <c r="P21" s="205" t="s">
        <v>237</v>
      </c>
      <c r="Q21" s="242">
        <v>72854000</v>
      </c>
      <c r="R21" s="241">
        <v>106861000</v>
      </c>
      <c r="S21" s="241">
        <v>71571000</v>
      </c>
      <c r="T21" s="241">
        <f t="shared" si="3"/>
        <v>72854000</v>
      </c>
      <c r="U21" s="241">
        <f t="shared" si="3"/>
        <v>106934000</v>
      </c>
      <c r="V21" s="241">
        <f t="shared" si="3"/>
        <v>71644000</v>
      </c>
      <c r="W21" s="24"/>
      <c r="X21" s="44"/>
      <c r="Y21" s="24"/>
    </row>
    <row r="22" spans="1:26" ht="18" customHeight="1">
      <c r="A22" s="13" t="s">
        <v>47</v>
      </c>
      <c r="B22" s="205" t="s">
        <v>238</v>
      </c>
      <c r="C22" s="241"/>
      <c r="D22" s="241"/>
      <c r="E22" s="241"/>
      <c r="F22" s="251"/>
      <c r="G22" s="251"/>
      <c r="H22" s="251"/>
      <c r="I22" s="249">
        <v>0</v>
      </c>
      <c r="J22" s="249"/>
      <c r="K22" s="249"/>
      <c r="L22" s="241"/>
      <c r="M22" s="242"/>
      <c r="N22" s="241"/>
      <c r="O22" s="13" t="s">
        <v>47</v>
      </c>
      <c r="P22" s="205" t="s">
        <v>238</v>
      </c>
      <c r="Q22" s="242">
        <v>2000000</v>
      </c>
      <c r="R22" s="241">
        <v>5278000</v>
      </c>
      <c r="S22" s="241">
        <v>4778000</v>
      </c>
      <c r="T22" s="241">
        <f t="shared" si="3"/>
        <v>2000000</v>
      </c>
      <c r="U22" s="241">
        <f t="shared" si="3"/>
        <v>5278000</v>
      </c>
      <c r="V22" s="241">
        <f t="shared" si="3"/>
        <v>4778000</v>
      </c>
      <c r="W22" s="24"/>
      <c r="X22" s="44"/>
      <c r="Y22" s="24"/>
    </row>
    <row r="23" spans="1:26" s="24" customFormat="1" ht="18" customHeight="1">
      <c r="A23" s="13" t="s">
        <v>48</v>
      </c>
      <c r="B23" s="205" t="s">
        <v>1546</v>
      </c>
      <c r="C23" s="241"/>
      <c r="D23" s="241"/>
      <c r="E23" s="241"/>
      <c r="F23" s="251"/>
      <c r="G23" s="251"/>
      <c r="H23" s="251"/>
      <c r="I23" s="249"/>
      <c r="J23" s="249"/>
      <c r="K23" s="249"/>
      <c r="L23" s="241"/>
      <c r="M23" s="242"/>
      <c r="N23" s="241"/>
      <c r="O23" s="801" t="s">
        <v>48</v>
      </c>
      <c r="P23" s="205" t="s">
        <v>1546</v>
      </c>
      <c r="Q23" s="258">
        <v>0</v>
      </c>
      <c r="R23" s="241">
        <v>281260000</v>
      </c>
      <c r="S23" s="241"/>
      <c r="T23" s="241">
        <f>SUM(C23,F23,I23,L23,Q23)</f>
        <v>0</v>
      </c>
      <c r="U23" s="241">
        <f>SUM(D23,G23,J23,M23,R23)</f>
        <v>281260000</v>
      </c>
      <c r="V23" s="241"/>
    </row>
    <row r="24" spans="1:26" ht="18" customHeight="1">
      <c r="A24" s="800"/>
      <c r="B24" s="799" t="s">
        <v>57</v>
      </c>
      <c r="C24" s="252">
        <f t="shared" ref="C24:N24" si="4">SUM(C20:C22)</f>
        <v>1167000</v>
      </c>
      <c r="D24" s="252">
        <f t="shared" si="4"/>
        <v>1167000</v>
      </c>
      <c r="E24" s="252">
        <f t="shared" si="4"/>
        <v>547000</v>
      </c>
      <c r="F24" s="252">
        <f t="shared" si="4"/>
        <v>1910000</v>
      </c>
      <c r="G24" s="252">
        <f t="shared" si="4"/>
        <v>1910000</v>
      </c>
      <c r="H24" s="252">
        <f t="shared" si="4"/>
        <v>1443000</v>
      </c>
      <c r="I24" s="252">
        <f t="shared" si="4"/>
        <v>3460000</v>
      </c>
      <c r="J24" s="252">
        <f t="shared" si="4"/>
        <v>5025000</v>
      </c>
      <c r="K24" s="252">
        <f t="shared" si="4"/>
        <v>4884000</v>
      </c>
      <c r="L24" s="252">
        <f t="shared" si="4"/>
        <v>0</v>
      </c>
      <c r="M24" s="252">
        <f t="shared" si="4"/>
        <v>497000</v>
      </c>
      <c r="N24" s="1204">
        <f t="shared" si="4"/>
        <v>497000</v>
      </c>
      <c r="O24" s="1205"/>
      <c r="P24" s="799" t="s">
        <v>57</v>
      </c>
      <c r="Q24" s="252">
        <f t="shared" ref="Q24:V24" si="5">SUM(Q20:Q23)</f>
        <v>320139000</v>
      </c>
      <c r="R24" s="252">
        <f t="shared" si="5"/>
        <v>694611000</v>
      </c>
      <c r="S24" s="252">
        <f t="shared" si="5"/>
        <v>263181000</v>
      </c>
      <c r="T24" s="252">
        <f t="shared" si="5"/>
        <v>326676000</v>
      </c>
      <c r="U24" s="252">
        <f t="shared" si="5"/>
        <v>703210000</v>
      </c>
      <c r="V24" s="252">
        <f t="shared" si="5"/>
        <v>270552000</v>
      </c>
      <c r="W24" s="24"/>
      <c r="Y24" s="24"/>
    </row>
    <row r="25" spans="1:26" ht="18" customHeight="1" thickBot="1">
      <c r="A25" s="13" t="s">
        <v>49</v>
      </c>
      <c r="B25" s="205" t="s">
        <v>239</v>
      </c>
      <c r="C25" s="241"/>
      <c r="D25" s="241"/>
      <c r="E25" s="241"/>
      <c r="F25" s="241"/>
      <c r="G25" s="241"/>
      <c r="H25" s="241"/>
      <c r="I25" s="249">
        <v>0</v>
      </c>
      <c r="J25" s="249"/>
      <c r="K25" s="249"/>
      <c r="L25" s="241"/>
      <c r="M25" s="242"/>
      <c r="N25" s="262"/>
      <c r="O25" s="13" t="s">
        <v>49</v>
      </c>
      <c r="P25" s="205" t="s">
        <v>239</v>
      </c>
      <c r="Q25" s="242"/>
      <c r="R25" s="265">
        <v>4949000</v>
      </c>
      <c r="S25" s="243">
        <v>4949000</v>
      </c>
      <c r="T25" s="258">
        <f>SUM(C25,F25,I25,L25,Q25)</f>
        <v>0</v>
      </c>
      <c r="U25" s="262">
        <f t="shared" ref="U25:V25" si="6">SUM(D25,G25,J25,M25,R25)</f>
        <v>4949000</v>
      </c>
      <c r="V25" s="262">
        <f t="shared" si="6"/>
        <v>4949000</v>
      </c>
      <c r="W25" s="24"/>
      <c r="X25" s="44"/>
      <c r="Y25" s="24"/>
    </row>
    <row r="26" spans="1:26" s="5" customFormat="1" ht="18" customHeight="1" thickBot="1">
      <c r="A26" s="36"/>
      <c r="B26" s="180" t="s">
        <v>58</v>
      </c>
      <c r="C26" s="253">
        <f t="shared" ref="C26:V26" si="7">SUM(C17,C24)+C25</f>
        <v>113844000</v>
      </c>
      <c r="D26" s="253">
        <f t="shared" si="7"/>
        <v>121734000</v>
      </c>
      <c r="E26" s="253">
        <f t="shared" si="7"/>
        <v>110608000</v>
      </c>
      <c r="F26" s="253">
        <f t="shared" si="7"/>
        <v>166908000</v>
      </c>
      <c r="G26" s="253">
        <f t="shared" si="7"/>
        <v>171958000</v>
      </c>
      <c r="H26" s="253">
        <f t="shared" si="7"/>
        <v>166258000</v>
      </c>
      <c r="I26" s="253">
        <f t="shared" si="7"/>
        <v>94488000</v>
      </c>
      <c r="J26" s="253">
        <f t="shared" si="7"/>
        <v>105029000</v>
      </c>
      <c r="K26" s="253">
        <f t="shared" si="7"/>
        <v>100841000</v>
      </c>
      <c r="L26" s="253">
        <f t="shared" si="7"/>
        <v>120777000</v>
      </c>
      <c r="M26" s="253">
        <f t="shared" si="7"/>
        <v>118902000</v>
      </c>
      <c r="N26" s="253">
        <f t="shared" si="7"/>
        <v>110812000</v>
      </c>
      <c r="O26" s="1226"/>
      <c r="P26" s="180" t="s">
        <v>58</v>
      </c>
      <c r="Q26" s="266">
        <f t="shared" si="7"/>
        <v>805872000</v>
      </c>
      <c r="R26" s="266">
        <f t="shared" si="7"/>
        <v>1158666000</v>
      </c>
      <c r="S26" s="266">
        <f t="shared" si="7"/>
        <v>648710000</v>
      </c>
      <c r="T26" s="266">
        <f t="shared" si="7"/>
        <v>1301889000</v>
      </c>
      <c r="U26" s="850">
        <f t="shared" si="7"/>
        <v>1676289000</v>
      </c>
      <c r="V26" s="253">
        <f t="shared" si="7"/>
        <v>1137229000</v>
      </c>
      <c r="W26" s="24"/>
      <c r="X26" s="3"/>
      <c r="Y26" s="43"/>
    </row>
    <row r="27" spans="1:26" ht="18" customHeight="1">
      <c r="A27" s="28" t="s">
        <v>50</v>
      </c>
      <c r="B27" s="28" t="s">
        <v>59</v>
      </c>
      <c r="C27" s="174">
        <v>14</v>
      </c>
      <c r="D27" s="174">
        <v>14</v>
      </c>
      <c r="E27" s="174">
        <v>14</v>
      </c>
      <c r="F27" s="174">
        <v>40</v>
      </c>
      <c r="G27" s="174">
        <v>41</v>
      </c>
      <c r="H27" s="174">
        <v>40</v>
      </c>
      <c r="I27" s="174">
        <v>12</v>
      </c>
      <c r="J27" s="174">
        <v>12</v>
      </c>
      <c r="K27" s="174">
        <v>12</v>
      </c>
      <c r="L27" s="174">
        <v>24</v>
      </c>
      <c r="M27" s="175">
        <v>23</v>
      </c>
      <c r="N27" s="268">
        <v>23</v>
      </c>
      <c r="O27" s="28" t="s">
        <v>50</v>
      </c>
      <c r="P27" s="75" t="s">
        <v>59</v>
      </c>
      <c r="Q27" s="175">
        <v>5</v>
      </c>
      <c r="R27" s="174">
        <v>6</v>
      </c>
      <c r="S27" s="174">
        <v>6</v>
      </c>
      <c r="T27" s="174">
        <f t="shared" ref="T27:V30" si="8">SUM(C27,F27,I27,L27,Q27)</f>
        <v>95</v>
      </c>
      <c r="U27" s="174">
        <f t="shared" si="8"/>
        <v>96</v>
      </c>
      <c r="V27" s="174">
        <f t="shared" si="8"/>
        <v>95</v>
      </c>
      <c r="W27" s="24"/>
      <c r="X27" s="72"/>
      <c r="Y27" s="27"/>
      <c r="Z27" s="7"/>
    </row>
    <row r="28" spans="1:26" ht="18" customHeight="1">
      <c r="A28" s="28" t="s">
        <v>51</v>
      </c>
      <c r="B28" s="13" t="s">
        <v>16</v>
      </c>
      <c r="C28" s="176"/>
      <c r="D28" s="176"/>
      <c r="E28" s="176"/>
      <c r="F28" s="176"/>
      <c r="G28" s="174"/>
      <c r="H28" s="174"/>
      <c r="I28" s="174">
        <v>0</v>
      </c>
      <c r="J28" s="174"/>
      <c r="K28" s="174"/>
      <c r="L28" s="176">
        <v>0</v>
      </c>
      <c r="M28" s="175">
        <v>0</v>
      </c>
      <c r="N28" s="174">
        <v>0</v>
      </c>
      <c r="O28" s="28" t="s">
        <v>51</v>
      </c>
      <c r="P28" s="13" t="s">
        <v>16</v>
      </c>
      <c r="Q28" s="175" t="s">
        <v>1</v>
      </c>
      <c r="R28" s="176"/>
      <c r="S28" s="176"/>
      <c r="T28" s="174">
        <f t="shared" si="8"/>
        <v>0</v>
      </c>
      <c r="U28" s="174">
        <f t="shared" si="8"/>
        <v>0</v>
      </c>
      <c r="V28" s="174">
        <f t="shared" si="8"/>
        <v>0</v>
      </c>
      <c r="W28" s="24"/>
      <c r="X28" s="72"/>
      <c r="Y28" s="27"/>
    </row>
    <row r="29" spans="1:26" ht="18" customHeight="1">
      <c r="A29" s="28" t="s">
        <v>62</v>
      </c>
      <c r="B29" s="35" t="s">
        <v>86</v>
      </c>
      <c r="C29" s="177"/>
      <c r="D29" s="177"/>
      <c r="E29" s="177"/>
      <c r="F29" s="177"/>
      <c r="G29" s="176"/>
      <c r="H29" s="176"/>
      <c r="I29" s="174">
        <v>0</v>
      </c>
      <c r="J29" s="174">
        <v>0</v>
      </c>
      <c r="K29" s="174">
        <v>0</v>
      </c>
      <c r="L29" s="174"/>
      <c r="M29" s="175"/>
      <c r="N29" s="174"/>
      <c r="O29" s="28" t="s">
        <v>62</v>
      </c>
      <c r="P29" s="35" t="s">
        <v>86</v>
      </c>
      <c r="Q29" s="175">
        <v>0</v>
      </c>
      <c r="R29" s="176">
        <v>0</v>
      </c>
      <c r="S29" s="176">
        <v>1</v>
      </c>
      <c r="T29" s="174">
        <f t="shared" si="8"/>
        <v>0</v>
      </c>
      <c r="U29" s="174">
        <f t="shared" si="8"/>
        <v>0</v>
      </c>
      <c r="V29" s="174">
        <f t="shared" si="8"/>
        <v>1</v>
      </c>
      <c r="W29" s="24"/>
      <c r="X29" s="72"/>
      <c r="Y29" s="27"/>
    </row>
    <row r="30" spans="1:26" ht="18" customHeight="1">
      <c r="A30" s="28" t="s">
        <v>63</v>
      </c>
      <c r="B30" s="35" t="s">
        <v>1669</v>
      </c>
      <c r="C30" s="177"/>
      <c r="D30" s="177"/>
      <c r="E30" s="177"/>
      <c r="F30" s="177">
        <v>0</v>
      </c>
      <c r="G30" s="176"/>
      <c r="H30" s="176"/>
      <c r="I30" s="178">
        <v>0</v>
      </c>
      <c r="J30" s="178"/>
      <c r="K30" s="178"/>
      <c r="L30" s="174">
        <v>0</v>
      </c>
      <c r="M30" s="175"/>
      <c r="N30" s="174"/>
      <c r="O30" s="28" t="s">
        <v>63</v>
      </c>
      <c r="P30" s="35" t="s">
        <v>1669</v>
      </c>
      <c r="Q30" s="175">
        <v>137</v>
      </c>
      <c r="R30" s="176">
        <v>137</v>
      </c>
      <c r="S30" s="176">
        <v>98</v>
      </c>
      <c r="T30" s="174">
        <f t="shared" si="8"/>
        <v>137</v>
      </c>
      <c r="U30" s="174">
        <f t="shared" si="8"/>
        <v>137</v>
      </c>
      <c r="V30" s="174">
        <f t="shared" si="8"/>
        <v>98</v>
      </c>
      <c r="W30" s="24"/>
      <c r="X30" s="72"/>
      <c r="Y30" s="27"/>
    </row>
    <row r="31" spans="1:26" ht="18" customHeight="1">
      <c r="A31" s="28" t="s">
        <v>478</v>
      </c>
      <c r="B31" s="13" t="s">
        <v>1670</v>
      </c>
      <c r="C31" s="176">
        <f t="shared" ref="C31:H31" si="9">SUM(C27:C30)</f>
        <v>14</v>
      </c>
      <c r="D31" s="176">
        <f t="shared" si="9"/>
        <v>14</v>
      </c>
      <c r="E31" s="176">
        <f t="shared" si="9"/>
        <v>14</v>
      </c>
      <c r="F31" s="176">
        <f t="shared" si="9"/>
        <v>40</v>
      </c>
      <c r="G31" s="176">
        <f t="shared" si="9"/>
        <v>41</v>
      </c>
      <c r="H31" s="176">
        <f t="shared" si="9"/>
        <v>40</v>
      </c>
      <c r="I31" s="176">
        <f t="shared" ref="I31:N31" si="10">SUM(I27:I30)</f>
        <v>12</v>
      </c>
      <c r="J31" s="176">
        <f t="shared" si="10"/>
        <v>12</v>
      </c>
      <c r="K31" s="176">
        <f t="shared" si="10"/>
        <v>12</v>
      </c>
      <c r="L31" s="176">
        <f t="shared" si="10"/>
        <v>24</v>
      </c>
      <c r="M31" s="176">
        <f t="shared" si="10"/>
        <v>23</v>
      </c>
      <c r="N31" s="176">
        <f t="shared" si="10"/>
        <v>23</v>
      </c>
      <c r="O31" s="28" t="s">
        <v>478</v>
      </c>
      <c r="P31" s="13" t="s">
        <v>1670</v>
      </c>
      <c r="Q31" s="175">
        <f>SUM(Q27:Q30)</f>
        <v>142</v>
      </c>
      <c r="R31" s="175">
        <f>SUM(R27:R30)</f>
        <v>143</v>
      </c>
      <c r="S31" s="175">
        <f>SUM(S27:S30)</f>
        <v>105</v>
      </c>
      <c r="T31" s="175">
        <f>SUM(T27:T30)</f>
        <v>232</v>
      </c>
      <c r="U31" s="174">
        <f>SUM(D31,G31,J31,M31,R31)</f>
        <v>233</v>
      </c>
      <c r="V31" s="174">
        <f>SUM(E31,H31,K31,N31,S31)</f>
        <v>194</v>
      </c>
      <c r="W31" s="27"/>
      <c r="X31" s="72"/>
      <c r="Y31" s="27"/>
    </row>
    <row r="32" spans="1:26">
      <c r="B32" s="2" t="s">
        <v>365</v>
      </c>
      <c r="W32" s="24"/>
      <c r="Y32" s="7"/>
    </row>
    <row r="33" spans="25:25">
      <c r="Y33" s="7"/>
    </row>
    <row r="34" spans="25:25">
      <c r="Y34" s="7"/>
    </row>
    <row r="35" spans="25:25">
      <c r="Y35" s="7"/>
    </row>
    <row r="36" spans="25:25">
      <c r="Y36" s="7"/>
    </row>
    <row r="37" spans="25:25">
      <c r="Y37" s="7"/>
    </row>
    <row r="38" spans="25:25">
      <c r="Y38" s="7"/>
    </row>
    <row r="39" spans="25:25">
      <c r="Y39" s="7"/>
    </row>
    <row r="40" spans="25:25">
      <c r="Y40" s="7"/>
    </row>
    <row r="41" spans="25:25">
      <c r="Y41" s="7"/>
    </row>
    <row r="42" spans="25:25">
      <c r="Y42" s="7"/>
    </row>
    <row r="43" spans="25:25">
      <c r="Y43" s="7"/>
    </row>
    <row r="44" spans="25:25">
      <c r="Y44" s="7"/>
    </row>
    <row r="45" spans="25:25">
      <c r="Y45" s="7"/>
    </row>
    <row r="46" spans="25:25">
      <c r="Y46" s="7"/>
    </row>
    <row r="47" spans="25:25">
      <c r="Y47" s="7"/>
    </row>
    <row r="48" spans="25:25">
      <c r="Y48" s="7"/>
    </row>
    <row r="49" spans="25:25">
      <c r="Y49" s="7"/>
    </row>
    <row r="50" spans="25:25">
      <c r="Y50" s="7"/>
    </row>
    <row r="51" spans="25:25">
      <c r="Y51" s="7"/>
    </row>
  </sheetData>
  <mergeCells count="8">
    <mergeCell ref="Q6:S6"/>
    <mergeCell ref="T6:V6"/>
    <mergeCell ref="A3:N3"/>
    <mergeCell ref="C6:E6"/>
    <mergeCell ref="F6:H6"/>
    <mergeCell ref="I6:K6"/>
    <mergeCell ref="L6:N6"/>
    <mergeCell ref="O3:V3"/>
  </mergeCells>
  <phoneticPr fontId="0" type="noConversion"/>
  <pageMargins left="0.59055118110236227" right="0.59055118110236227" top="0.39370078740157483" bottom="0.39370078740157483" header="0.11811023622047245" footer="0.31496062992125984"/>
  <pageSetup paperSize="9" scale="80" orientation="landscape" r:id="rId1"/>
  <headerFooter alignWithMargins="0">
    <oddHeader>&amp;R4. melléklet a .../2017.(..) önkormányzati rendelethez /&amp;P. oldal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5"/>
  <sheetViews>
    <sheetView zoomScaleNormal="100" workbookViewId="0">
      <selection activeCell="G5" sqref="G5"/>
    </sheetView>
  </sheetViews>
  <sheetFormatPr defaultRowHeight="15"/>
  <cols>
    <col min="1" max="1" width="3.28515625" style="529" customWidth="1"/>
    <col min="2" max="2" width="60" style="1241" customWidth="1"/>
    <col min="3" max="3" width="11.7109375" style="1241" customWidth="1"/>
    <col min="4" max="4" width="12" style="1241" customWidth="1"/>
    <col min="5" max="5" width="11.7109375" style="1241" customWidth="1"/>
    <col min="6" max="6" width="11.28515625" style="1242" customWidth="1"/>
  </cols>
  <sheetData>
    <row r="1" spans="1:11">
      <c r="A1" s="650"/>
      <c r="B1" s="651"/>
      <c r="C1" s="652"/>
      <c r="D1" s="651"/>
      <c r="E1" s="651"/>
      <c r="F1" s="1227"/>
    </row>
    <row r="2" spans="1:11" ht="15.75">
      <c r="A2" s="1265" t="s">
        <v>1751</v>
      </c>
      <c r="B2" s="1265"/>
      <c r="C2" s="1265"/>
      <c r="D2" s="1265"/>
      <c r="E2" s="1265"/>
      <c r="F2" s="1265"/>
    </row>
    <row r="3" spans="1:11">
      <c r="A3" s="650"/>
      <c r="B3" s="651"/>
      <c r="C3" s="652"/>
      <c r="D3" s="651"/>
      <c r="E3" s="651"/>
      <c r="F3" s="1228" t="s">
        <v>130</v>
      </c>
    </row>
    <row r="4" spans="1:11">
      <c r="A4" s="650"/>
      <c r="B4" s="651"/>
      <c r="C4" s="652"/>
      <c r="D4" s="651"/>
      <c r="E4" s="653"/>
      <c r="F4" s="1227"/>
    </row>
    <row r="5" spans="1:11" ht="31.5">
      <c r="A5" s="993"/>
      <c r="B5" s="1202" t="s">
        <v>61</v>
      </c>
      <c r="C5" s="707" t="s">
        <v>313</v>
      </c>
      <c r="D5" s="707" t="s">
        <v>314</v>
      </c>
      <c r="E5" s="707" t="s">
        <v>299</v>
      </c>
      <c r="F5" s="708" t="s">
        <v>300</v>
      </c>
    </row>
    <row r="6" spans="1:11" ht="20.100000000000001" customHeight="1">
      <c r="A6" s="654" t="s">
        <v>315</v>
      </c>
      <c r="B6" s="645"/>
      <c r="C6" s="655"/>
      <c r="D6" s="655"/>
      <c r="E6" s="655"/>
      <c r="F6" s="1227"/>
    </row>
    <row r="7" spans="1:11" ht="20.100000000000001" customHeight="1">
      <c r="A7" s="654"/>
      <c r="B7" s="651"/>
      <c r="C7" s="655"/>
      <c r="D7" s="655"/>
      <c r="E7" s="655"/>
      <c r="F7" s="1227"/>
    </row>
    <row r="8" spans="1:11" ht="20.100000000000001" customHeight="1">
      <c r="A8" s="645" t="s">
        <v>38</v>
      </c>
      <c r="B8" s="814" t="s">
        <v>316</v>
      </c>
      <c r="C8" s="655"/>
      <c r="D8" s="655"/>
      <c r="E8" s="655"/>
      <c r="F8" s="1227"/>
    </row>
    <row r="9" spans="1:11" ht="20.100000000000001" customHeight="1">
      <c r="A9" s="656"/>
      <c r="B9" s="646" t="s">
        <v>1703</v>
      </c>
      <c r="C9" s="1229">
        <v>3000</v>
      </c>
      <c r="D9" s="1229">
        <v>3000</v>
      </c>
      <c r="E9" s="1229">
        <v>0</v>
      </c>
      <c r="F9" s="1227">
        <f>(E9/D9)</f>
        <v>0</v>
      </c>
      <c r="J9" s="343"/>
      <c r="K9" s="343"/>
    </row>
    <row r="10" spans="1:11" ht="20.100000000000001" customHeight="1">
      <c r="A10" s="656"/>
      <c r="B10" s="646" t="s">
        <v>1825</v>
      </c>
      <c r="C10" s="1229">
        <v>4700</v>
      </c>
      <c r="D10" s="1229">
        <v>4700</v>
      </c>
      <c r="E10" s="1229">
        <v>3238</v>
      </c>
      <c r="F10" s="1227">
        <f t="shared" ref="F10:F41" si="0">(E10/D10)</f>
        <v>0.68893617021276599</v>
      </c>
      <c r="J10" s="343"/>
    </row>
    <row r="11" spans="1:11" ht="20.100000000000001" customHeight="1">
      <c r="A11" s="656"/>
      <c r="B11" s="646" t="s">
        <v>1704</v>
      </c>
      <c r="C11" s="1229">
        <v>2500</v>
      </c>
      <c r="D11" s="1229">
        <v>976</v>
      </c>
      <c r="E11" s="1229">
        <v>0</v>
      </c>
      <c r="F11" s="1227">
        <f t="shared" si="0"/>
        <v>0</v>
      </c>
    </row>
    <row r="12" spans="1:11" ht="20.100000000000001" customHeight="1">
      <c r="A12" s="656"/>
      <c r="B12" s="646" t="s">
        <v>1705</v>
      </c>
      <c r="C12" s="1229">
        <v>1000</v>
      </c>
      <c r="D12" s="1229">
        <v>1000</v>
      </c>
      <c r="E12" s="1229">
        <v>0</v>
      </c>
      <c r="F12" s="1227">
        <f t="shared" si="0"/>
        <v>0</v>
      </c>
    </row>
    <row r="13" spans="1:11" ht="20.100000000000001" customHeight="1">
      <c r="A13" s="656"/>
      <c r="B13" s="646" t="s">
        <v>1743</v>
      </c>
      <c r="C13" s="1229">
        <v>0</v>
      </c>
      <c r="D13" s="1229">
        <v>48961</v>
      </c>
      <c r="E13" s="1229">
        <v>43252</v>
      </c>
      <c r="F13" s="1227">
        <f t="shared" si="0"/>
        <v>0.8833969894405751</v>
      </c>
    </row>
    <row r="14" spans="1:11" ht="20.100000000000001" customHeight="1">
      <c r="A14" s="656"/>
      <c r="B14" s="646" t="s">
        <v>1706</v>
      </c>
      <c r="C14" s="1229">
        <v>68700</v>
      </c>
      <c r="D14" s="1229">
        <v>31421</v>
      </c>
      <c r="E14" s="1229">
        <v>21719</v>
      </c>
      <c r="F14" s="1227">
        <f t="shared" si="0"/>
        <v>0.69122561344323863</v>
      </c>
    </row>
    <row r="15" spans="1:11" ht="20.100000000000001" customHeight="1">
      <c r="A15" s="656"/>
      <c r="B15" s="646" t="s">
        <v>1707</v>
      </c>
      <c r="C15" s="1229">
        <v>25600</v>
      </c>
      <c r="D15" s="1229">
        <v>39022</v>
      </c>
      <c r="E15" s="1229">
        <v>39022</v>
      </c>
      <c r="F15" s="1227">
        <f t="shared" si="0"/>
        <v>1</v>
      </c>
      <c r="H15" s="343"/>
    </row>
    <row r="16" spans="1:11" ht="20.100000000000001" customHeight="1">
      <c r="A16" s="656"/>
      <c r="B16" s="994" t="s">
        <v>1708</v>
      </c>
      <c r="C16" s="1229">
        <v>36000</v>
      </c>
      <c r="D16" s="1229">
        <v>36000</v>
      </c>
      <c r="E16" s="1229">
        <v>9657</v>
      </c>
      <c r="F16" s="1227">
        <f t="shared" si="0"/>
        <v>0.26824999999999999</v>
      </c>
      <c r="H16" s="343"/>
    </row>
    <row r="17" spans="1:10" ht="20.100000000000001" customHeight="1">
      <c r="A17" s="656"/>
      <c r="B17" s="646" t="s">
        <v>1709</v>
      </c>
      <c r="C17" s="1229">
        <v>25000</v>
      </c>
      <c r="D17" s="1229">
        <v>24250</v>
      </c>
      <c r="E17" s="1229">
        <v>0</v>
      </c>
      <c r="F17" s="1227">
        <f t="shared" si="0"/>
        <v>0</v>
      </c>
      <c r="H17" s="343"/>
    </row>
    <row r="18" spans="1:10" ht="20.100000000000001" customHeight="1">
      <c r="A18" s="656"/>
      <c r="B18" s="646" t="s">
        <v>1710</v>
      </c>
      <c r="C18" s="1229">
        <v>12700</v>
      </c>
      <c r="D18" s="1229">
        <v>7200</v>
      </c>
      <c r="E18" s="1229">
        <v>2276</v>
      </c>
      <c r="F18" s="1227">
        <f t="shared" si="0"/>
        <v>0.31611111111111112</v>
      </c>
    </row>
    <row r="19" spans="1:10" ht="20.100000000000001" customHeight="1">
      <c r="A19" s="656"/>
      <c r="B19" s="646" t="s">
        <v>1711</v>
      </c>
      <c r="C19" s="1229">
        <v>38000</v>
      </c>
      <c r="D19" s="1229">
        <v>15000</v>
      </c>
      <c r="E19" s="1229">
        <v>12493</v>
      </c>
      <c r="F19" s="1227">
        <f t="shared" si="0"/>
        <v>0.83286666666666664</v>
      </c>
    </row>
    <row r="20" spans="1:10" ht="20.100000000000001" customHeight="1">
      <c r="A20" s="656"/>
      <c r="B20" s="646" t="s">
        <v>1712</v>
      </c>
      <c r="C20" s="1229">
        <v>15000</v>
      </c>
      <c r="D20" s="1229">
        <v>5000</v>
      </c>
      <c r="E20" s="1229">
        <v>0</v>
      </c>
      <c r="F20" s="1227">
        <f t="shared" si="0"/>
        <v>0</v>
      </c>
    </row>
    <row r="21" spans="1:10" ht="20.100000000000001" customHeight="1">
      <c r="A21" s="656"/>
      <c r="B21" s="646" t="s">
        <v>1713</v>
      </c>
      <c r="C21" s="1229">
        <v>120</v>
      </c>
      <c r="D21" s="1229">
        <v>120</v>
      </c>
      <c r="E21" s="1229">
        <v>0</v>
      </c>
      <c r="F21" s="1227">
        <f t="shared" si="0"/>
        <v>0</v>
      </c>
    </row>
    <row r="22" spans="1:10" ht="20.100000000000001" customHeight="1">
      <c r="A22" s="656"/>
      <c r="B22" s="646" t="s">
        <v>1714</v>
      </c>
      <c r="C22" s="1229">
        <v>900</v>
      </c>
      <c r="D22" s="1229">
        <v>900</v>
      </c>
      <c r="E22" s="1229">
        <v>828</v>
      </c>
      <c r="F22" s="1227">
        <f t="shared" si="0"/>
        <v>0.92</v>
      </c>
    </row>
    <row r="23" spans="1:10" ht="20.100000000000001" customHeight="1">
      <c r="A23" s="656"/>
      <c r="B23" s="646" t="s">
        <v>1715</v>
      </c>
      <c r="C23" s="1229">
        <v>0</v>
      </c>
      <c r="D23" s="1229">
        <v>2732</v>
      </c>
      <c r="E23" s="1229">
        <v>2731</v>
      </c>
      <c r="F23" s="1227">
        <f t="shared" si="0"/>
        <v>0.99963396778916547</v>
      </c>
    </row>
    <row r="24" spans="1:10" ht="20.100000000000001" customHeight="1">
      <c r="A24" s="656"/>
      <c r="B24" s="646" t="s">
        <v>1716</v>
      </c>
      <c r="C24" s="1229">
        <v>0</v>
      </c>
      <c r="D24" s="1229">
        <v>10000</v>
      </c>
      <c r="E24" s="1229">
        <v>0</v>
      </c>
      <c r="F24" s="1227">
        <f t="shared" si="0"/>
        <v>0</v>
      </c>
      <c r="J24" s="343"/>
    </row>
    <row r="25" spans="1:10" ht="20.100000000000001" customHeight="1">
      <c r="A25" s="656"/>
      <c r="B25" s="646" t="s">
        <v>1717</v>
      </c>
      <c r="C25" s="1229">
        <v>0</v>
      </c>
      <c r="D25" s="1229">
        <v>1000</v>
      </c>
      <c r="E25" s="1229">
        <v>899</v>
      </c>
      <c r="F25" s="1227">
        <f t="shared" si="0"/>
        <v>0.89900000000000002</v>
      </c>
    </row>
    <row r="26" spans="1:10" ht="20.100000000000001" customHeight="1">
      <c r="A26" s="656"/>
      <c r="B26" s="646" t="s">
        <v>1719</v>
      </c>
      <c r="C26" s="1229">
        <v>0</v>
      </c>
      <c r="D26" s="1229">
        <v>6985</v>
      </c>
      <c r="E26" s="1229">
        <v>0</v>
      </c>
      <c r="F26" s="1227">
        <f t="shared" si="0"/>
        <v>0</v>
      </c>
    </row>
    <row r="27" spans="1:10" ht="20.100000000000001" customHeight="1">
      <c r="A27" s="656"/>
      <c r="B27" s="646" t="s">
        <v>1755</v>
      </c>
      <c r="C27" s="1229">
        <v>0</v>
      </c>
      <c r="D27" s="1229">
        <v>508</v>
      </c>
      <c r="E27" s="1229">
        <v>508</v>
      </c>
      <c r="F27" s="1227">
        <f t="shared" si="0"/>
        <v>1</v>
      </c>
    </row>
    <row r="28" spans="1:10" ht="20.100000000000001" customHeight="1">
      <c r="A28" s="656"/>
      <c r="B28" s="646" t="s">
        <v>1756</v>
      </c>
      <c r="C28" s="1229">
        <v>0</v>
      </c>
      <c r="D28" s="1229">
        <v>1400</v>
      </c>
      <c r="E28" s="1229">
        <v>1400</v>
      </c>
      <c r="F28" s="1227">
        <f t="shared" si="0"/>
        <v>1</v>
      </c>
    </row>
    <row r="29" spans="1:10" ht="20.100000000000001" customHeight="1">
      <c r="A29" s="656"/>
      <c r="B29" s="646" t="s">
        <v>1757</v>
      </c>
      <c r="C29" s="1229">
        <v>0</v>
      </c>
      <c r="D29" s="1229">
        <v>22329</v>
      </c>
      <c r="E29" s="1229">
        <v>22329</v>
      </c>
      <c r="F29" s="1227">
        <f t="shared" si="0"/>
        <v>1</v>
      </c>
    </row>
    <row r="30" spans="1:10" ht="45">
      <c r="A30" s="656"/>
      <c r="B30" s="646" t="s">
        <v>1826</v>
      </c>
      <c r="C30" s="1229">
        <v>0</v>
      </c>
      <c r="D30" s="1229">
        <v>3162</v>
      </c>
      <c r="E30" s="1229">
        <v>2756</v>
      </c>
      <c r="F30" s="1227">
        <f t="shared" si="0"/>
        <v>0.87160025300442756</v>
      </c>
    </row>
    <row r="31" spans="1:10" ht="20.100000000000001" customHeight="1">
      <c r="A31" s="656"/>
      <c r="B31" s="646" t="s">
        <v>1759</v>
      </c>
      <c r="C31" s="1229">
        <v>0</v>
      </c>
      <c r="D31" s="1229">
        <v>610</v>
      </c>
      <c r="E31" s="1229">
        <v>610</v>
      </c>
      <c r="F31" s="1227">
        <f t="shared" si="0"/>
        <v>1</v>
      </c>
      <c r="J31" s="343"/>
    </row>
    <row r="32" spans="1:10" ht="20.100000000000001" customHeight="1">
      <c r="A32" s="656"/>
      <c r="B32" s="646" t="s">
        <v>1760</v>
      </c>
      <c r="C32" s="1229">
        <v>0</v>
      </c>
      <c r="D32" s="1229">
        <v>1638</v>
      </c>
      <c r="E32" s="1229">
        <v>0</v>
      </c>
      <c r="F32" s="1227">
        <f t="shared" si="0"/>
        <v>0</v>
      </c>
      <c r="J32" s="343"/>
    </row>
    <row r="33" spans="1:10" ht="20.100000000000001" customHeight="1">
      <c r="A33" s="656"/>
      <c r="B33" s="646" t="s">
        <v>1761</v>
      </c>
      <c r="C33" s="1229">
        <v>0</v>
      </c>
      <c r="D33" s="1229">
        <v>660</v>
      </c>
      <c r="E33" s="1229">
        <v>660</v>
      </c>
      <c r="F33" s="1227">
        <f t="shared" si="0"/>
        <v>1</v>
      </c>
      <c r="J33" s="343"/>
    </row>
    <row r="34" spans="1:10" ht="20.100000000000001" customHeight="1">
      <c r="A34" s="656"/>
      <c r="B34" s="646" t="s">
        <v>1762</v>
      </c>
      <c r="C34" s="1229">
        <v>0</v>
      </c>
      <c r="D34" s="1229">
        <v>3087</v>
      </c>
      <c r="E34" s="1229">
        <v>3087</v>
      </c>
      <c r="F34" s="1227">
        <f t="shared" si="0"/>
        <v>1</v>
      </c>
      <c r="J34" s="343"/>
    </row>
    <row r="35" spans="1:10" ht="20.100000000000001" customHeight="1">
      <c r="A35" s="656"/>
      <c r="B35" s="646" t="s">
        <v>1764</v>
      </c>
      <c r="C35" s="1229">
        <v>0</v>
      </c>
      <c r="D35" s="1229">
        <v>1397</v>
      </c>
      <c r="E35" s="1229">
        <v>0</v>
      </c>
      <c r="F35" s="1227">
        <f t="shared" si="0"/>
        <v>0</v>
      </c>
      <c r="J35" s="343"/>
    </row>
    <row r="36" spans="1:10" ht="20.100000000000001" customHeight="1">
      <c r="A36" s="656"/>
      <c r="B36" s="646" t="s">
        <v>1765</v>
      </c>
      <c r="C36" s="1229">
        <v>0</v>
      </c>
      <c r="D36" s="1229">
        <v>1663</v>
      </c>
      <c r="E36" s="1229">
        <v>1663</v>
      </c>
      <c r="F36" s="1227">
        <f t="shared" si="0"/>
        <v>1</v>
      </c>
      <c r="J36" s="343"/>
    </row>
    <row r="37" spans="1:10" ht="20.100000000000001" customHeight="1">
      <c r="A37" s="656"/>
      <c r="B37" s="646" t="s">
        <v>1767</v>
      </c>
      <c r="C37" s="1229">
        <v>0</v>
      </c>
      <c r="D37" s="1229">
        <v>503</v>
      </c>
      <c r="E37" s="1229">
        <v>503</v>
      </c>
      <c r="F37" s="1227">
        <f t="shared" si="0"/>
        <v>1</v>
      </c>
      <c r="J37" s="343"/>
    </row>
    <row r="38" spans="1:10" ht="20.100000000000001" customHeight="1">
      <c r="A38" s="656"/>
      <c r="B38" s="646" t="s">
        <v>1768</v>
      </c>
      <c r="C38" s="1229">
        <v>0</v>
      </c>
      <c r="D38" s="1229">
        <v>584</v>
      </c>
      <c r="E38" s="1229">
        <v>584</v>
      </c>
      <c r="F38" s="1227">
        <f t="shared" si="0"/>
        <v>1</v>
      </c>
      <c r="J38" s="343"/>
    </row>
    <row r="39" spans="1:10" ht="20.100000000000001" customHeight="1">
      <c r="A39" s="656"/>
      <c r="B39" s="646" t="s">
        <v>1770</v>
      </c>
      <c r="C39" s="1229">
        <v>0</v>
      </c>
      <c r="D39" s="1229">
        <v>1119</v>
      </c>
      <c r="E39" s="1229">
        <v>1119</v>
      </c>
      <c r="F39" s="1227">
        <f t="shared" si="0"/>
        <v>1</v>
      </c>
      <c r="J39" s="343"/>
    </row>
    <row r="40" spans="1:10" ht="20.100000000000001" customHeight="1">
      <c r="A40" s="656"/>
      <c r="B40" s="646" t="s">
        <v>1771</v>
      </c>
      <c r="C40" s="1229">
        <v>0</v>
      </c>
      <c r="D40" s="1229">
        <v>317</v>
      </c>
      <c r="E40" s="1229">
        <v>317</v>
      </c>
      <c r="F40" s="1227">
        <f t="shared" si="0"/>
        <v>1</v>
      </c>
      <c r="J40" s="343"/>
    </row>
    <row r="41" spans="1:10" ht="20.100000000000001" customHeight="1">
      <c r="A41" s="656"/>
      <c r="B41" s="646" t="s">
        <v>1772</v>
      </c>
      <c r="C41" s="1229">
        <v>0</v>
      </c>
      <c r="D41" s="1229">
        <v>200</v>
      </c>
      <c r="E41" s="1229">
        <v>200</v>
      </c>
      <c r="F41" s="1227">
        <f t="shared" si="0"/>
        <v>1</v>
      </c>
      <c r="J41" s="343"/>
    </row>
    <row r="42" spans="1:10" ht="20.100000000000001" customHeight="1">
      <c r="A42" s="656"/>
      <c r="B42" s="646" t="s">
        <v>1720</v>
      </c>
      <c r="C42" s="1229">
        <v>0</v>
      </c>
      <c r="D42" s="1229">
        <v>122</v>
      </c>
      <c r="E42" s="1229">
        <v>122</v>
      </c>
      <c r="F42" s="1227">
        <f t="shared" ref="F42" si="1">(E42/D42)</f>
        <v>1</v>
      </c>
      <c r="J42" s="343"/>
    </row>
    <row r="43" spans="1:10" ht="20.100000000000001" customHeight="1">
      <c r="A43" s="656"/>
      <c r="B43" s="857"/>
      <c r="C43" s="1229"/>
      <c r="D43" s="1229"/>
      <c r="E43" s="1230"/>
      <c r="F43" s="1227"/>
      <c r="J43" s="343"/>
    </row>
    <row r="44" spans="1:10" ht="2.25" customHeight="1">
      <c r="A44" s="656"/>
      <c r="B44" s="857"/>
      <c r="C44" s="1229"/>
      <c r="D44" s="1229"/>
      <c r="E44" s="1230"/>
      <c r="F44" s="1227"/>
      <c r="J44" s="343"/>
    </row>
    <row r="45" spans="1:10" ht="33.75" customHeight="1">
      <c r="A45" s="993"/>
      <c r="B45" s="1202" t="s">
        <v>61</v>
      </c>
      <c r="C45" s="707" t="s">
        <v>313</v>
      </c>
      <c r="D45" s="707" t="s">
        <v>314</v>
      </c>
      <c r="E45" s="707" t="s">
        <v>299</v>
      </c>
      <c r="F45" s="708" t="s">
        <v>300</v>
      </c>
      <c r="G45" s="992"/>
      <c r="J45" s="343"/>
    </row>
    <row r="46" spans="1:10" ht="21.75" customHeight="1">
      <c r="A46" s="995"/>
      <c r="B46" s="817"/>
      <c r="C46" s="996"/>
      <c r="D46" s="996"/>
      <c r="E46" s="996"/>
      <c r="F46" s="1231"/>
      <c r="G46" s="992"/>
      <c r="J46" s="343"/>
    </row>
    <row r="47" spans="1:10" ht="20.25" customHeight="1">
      <c r="A47" s="656"/>
      <c r="B47" s="811" t="s">
        <v>0</v>
      </c>
      <c r="C47" s="1229"/>
      <c r="D47" s="1229"/>
      <c r="E47" s="1229"/>
      <c r="F47" s="1227"/>
    </row>
    <row r="48" spans="1:10" ht="20.25" customHeight="1">
      <c r="A48" s="656"/>
      <c r="B48" s="646" t="s">
        <v>904</v>
      </c>
      <c r="C48" s="1229">
        <v>500</v>
      </c>
      <c r="D48" s="1229">
        <v>500</v>
      </c>
      <c r="E48" s="1229">
        <v>0</v>
      </c>
      <c r="F48" s="1227">
        <f>E48/D48</f>
        <v>0</v>
      </c>
    </row>
    <row r="49" spans="1:6">
      <c r="A49" s="656"/>
      <c r="B49" s="646"/>
      <c r="C49" s="1229"/>
      <c r="D49" s="1229"/>
      <c r="E49" s="1229"/>
      <c r="F49" s="1227"/>
    </row>
    <row r="50" spans="1:6" ht="18.75" customHeight="1">
      <c r="A50" s="656"/>
      <c r="B50" s="811" t="s">
        <v>1721</v>
      </c>
      <c r="C50" s="1229"/>
      <c r="D50" s="1229"/>
      <c r="E50" s="1229"/>
      <c r="F50" s="1227"/>
    </row>
    <row r="51" spans="1:6" ht="20.25" customHeight="1">
      <c r="A51" s="656"/>
      <c r="B51" s="646" t="s">
        <v>1722</v>
      </c>
      <c r="C51" s="1229">
        <v>1397</v>
      </c>
      <c r="D51" s="1229">
        <v>1397</v>
      </c>
      <c r="E51" s="1229">
        <v>0</v>
      </c>
      <c r="F51" s="1227">
        <f>E51/D51</f>
        <v>0</v>
      </c>
    </row>
    <row r="52" spans="1:6" ht="20.25" customHeight="1">
      <c r="A52" s="656"/>
      <c r="B52" s="646" t="s">
        <v>1723</v>
      </c>
      <c r="C52" s="1229">
        <v>318</v>
      </c>
      <c r="D52" s="1229">
        <v>318</v>
      </c>
      <c r="E52" s="1229">
        <v>0</v>
      </c>
      <c r="F52" s="1227">
        <f t="shared" ref="F52:F54" si="2">E52/D52</f>
        <v>0</v>
      </c>
    </row>
    <row r="53" spans="1:6" ht="20.25" customHeight="1">
      <c r="A53" s="656"/>
      <c r="B53" s="646" t="s">
        <v>1724</v>
      </c>
      <c r="C53" s="1229">
        <v>254</v>
      </c>
      <c r="D53" s="1229">
        <v>254</v>
      </c>
      <c r="E53" s="1229">
        <v>0</v>
      </c>
      <c r="F53" s="1227">
        <f t="shared" si="2"/>
        <v>0</v>
      </c>
    </row>
    <row r="54" spans="1:6" ht="20.25" customHeight="1">
      <c r="A54" s="656"/>
      <c r="B54" s="646" t="s">
        <v>1725</v>
      </c>
      <c r="C54" s="1229">
        <v>0</v>
      </c>
      <c r="D54" s="1229">
        <v>226</v>
      </c>
      <c r="E54" s="1229">
        <v>226</v>
      </c>
      <c r="F54" s="1227">
        <f t="shared" si="2"/>
        <v>1</v>
      </c>
    </row>
    <row r="55" spans="1:6" ht="18.75" customHeight="1">
      <c r="A55" s="656"/>
      <c r="B55" s="646"/>
      <c r="C55" s="1229"/>
      <c r="D55" s="1229"/>
      <c r="E55" s="1229"/>
      <c r="F55" s="1227"/>
    </row>
    <row r="56" spans="1:6" ht="21" customHeight="1">
      <c r="A56" s="656"/>
      <c r="B56" s="811" t="s">
        <v>1568</v>
      </c>
      <c r="C56" s="1229"/>
      <c r="D56" s="1229"/>
      <c r="E56" s="1229"/>
      <c r="F56" s="1227"/>
    </row>
    <row r="57" spans="1:6" ht="20.25" customHeight="1">
      <c r="A57" s="656"/>
      <c r="B57" s="646" t="s">
        <v>1726</v>
      </c>
      <c r="C57" s="1229">
        <v>3000</v>
      </c>
      <c r="D57" s="1229">
        <v>3000</v>
      </c>
      <c r="E57" s="1229">
        <v>0</v>
      </c>
      <c r="F57" s="1227">
        <f t="shared" ref="F57:F67" si="3">(E57/D57)</f>
        <v>0</v>
      </c>
    </row>
    <row r="58" spans="1:6" ht="20.25" customHeight="1">
      <c r="A58" s="656"/>
      <c r="B58" s="646" t="s">
        <v>1727</v>
      </c>
      <c r="C58" s="1229">
        <v>0</v>
      </c>
      <c r="D58" s="1229">
        <v>82</v>
      </c>
      <c r="E58" s="1229">
        <v>82</v>
      </c>
      <c r="F58" s="1227">
        <f t="shared" si="3"/>
        <v>1</v>
      </c>
    </row>
    <row r="59" spans="1:6" ht="20.25" customHeight="1">
      <c r="A59" s="656"/>
      <c r="B59" s="646" t="s">
        <v>1773</v>
      </c>
      <c r="C59" s="1229">
        <v>0</v>
      </c>
      <c r="D59" s="1229">
        <v>6098</v>
      </c>
      <c r="E59" s="1229">
        <v>6098</v>
      </c>
      <c r="F59" s="1227">
        <f t="shared" si="3"/>
        <v>1</v>
      </c>
    </row>
    <row r="60" spans="1:6" ht="20.25" customHeight="1">
      <c r="A60" s="656"/>
      <c r="B60" s="646"/>
      <c r="C60" s="1229"/>
      <c r="D60" s="1229"/>
      <c r="E60" s="1229"/>
      <c r="F60" s="1227"/>
    </row>
    <row r="61" spans="1:6" ht="20.25" customHeight="1">
      <c r="A61" s="656"/>
      <c r="B61" s="811" t="s">
        <v>1569</v>
      </c>
      <c r="C61" s="1229"/>
      <c r="D61" s="1229"/>
      <c r="E61" s="1229"/>
      <c r="F61" s="1227"/>
    </row>
    <row r="62" spans="1:6" ht="20.25" customHeight="1">
      <c r="A62" s="656"/>
      <c r="B62" s="646" t="s">
        <v>1728</v>
      </c>
      <c r="C62" s="1229">
        <v>191</v>
      </c>
      <c r="D62" s="1229">
        <v>691</v>
      </c>
      <c r="E62" s="1229">
        <v>584</v>
      </c>
      <c r="F62" s="1227">
        <f t="shared" si="3"/>
        <v>0.84515195369030394</v>
      </c>
    </row>
    <row r="63" spans="1:6" ht="20.25" customHeight="1">
      <c r="A63" s="656"/>
      <c r="B63" s="646" t="s">
        <v>1729</v>
      </c>
      <c r="C63" s="1229">
        <v>762</v>
      </c>
      <c r="D63" s="1229">
        <v>1514</v>
      </c>
      <c r="E63" s="1229">
        <v>1514</v>
      </c>
      <c r="F63" s="1227">
        <f t="shared" si="3"/>
        <v>1</v>
      </c>
    </row>
    <row r="64" spans="1:6" ht="20.25" customHeight="1">
      <c r="A64" s="656"/>
      <c r="B64" s="646"/>
      <c r="C64" s="1229"/>
      <c r="D64" s="1229"/>
      <c r="E64" s="1229"/>
      <c r="F64" s="1227"/>
    </row>
    <row r="65" spans="1:6" ht="20.25" customHeight="1">
      <c r="A65" s="656"/>
      <c r="B65" s="811" t="s">
        <v>1570</v>
      </c>
      <c r="C65" s="1229"/>
      <c r="D65" s="1229"/>
      <c r="E65" s="1229"/>
      <c r="F65" s="1227"/>
    </row>
    <row r="66" spans="1:6" ht="20.25" customHeight="1">
      <c r="A66" s="656"/>
      <c r="B66" s="646" t="s">
        <v>1731</v>
      </c>
      <c r="C66" s="1229">
        <v>1000</v>
      </c>
      <c r="D66" s="1229">
        <v>625</v>
      </c>
      <c r="E66" s="1229">
        <v>0</v>
      </c>
      <c r="F66" s="1227">
        <f t="shared" si="3"/>
        <v>0</v>
      </c>
    </row>
    <row r="67" spans="1:6" ht="20.25" customHeight="1">
      <c r="A67" s="656"/>
      <c r="B67" s="646" t="s">
        <v>1732</v>
      </c>
      <c r="C67" s="1229">
        <v>0</v>
      </c>
      <c r="D67" s="1229">
        <v>166</v>
      </c>
      <c r="E67" s="1229">
        <v>166</v>
      </c>
      <c r="F67" s="1227">
        <f t="shared" si="3"/>
        <v>1</v>
      </c>
    </row>
    <row r="68" spans="1:6" ht="20.100000000000001" customHeight="1">
      <c r="A68" s="656"/>
      <c r="B68" s="657"/>
      <c r="C68" s="649"/>
      <c r="D68" s="649"/>
      <c r="E68" s="649"/>
      <c r="F68" s="1227"/>
    </row>
    <row r="69" spans="1:6" ht="20.100000000000001" customHeight="1">
      <c r="A69" s="656"/>
      <c r="B69" s="815" t="s">
        <v>1571</v>
      </c>
      <c r="C69" s="649"/>
      <c r="D69" s="649"/>
      <c r="E69" s="649"/>
      <c r="F69" s="1227"/>
    </row>
    <row r="70" spans="1:6" ht="20.100000000000001" customHeight="1">
      <c r="A70" s="656"/>
      <c r="B70" s="815" t="s">
        <v>23</v>
      </c>
      <c r="C70" s="649"/>
      <c r="D70" s="649"/>
      <c r="E70" s="649"/>
      <c r="F70" s="1227"/>
    </row>
    <row r="71" spans="1:6" ht="20.100000000000001" customHeight="1">
      <c r="A71" s="656"/>
      <c r="B71" s="657" t="s">
        <v>1733</v>
      </c>
      <c r="C71" s="1229">
        <v>2000</v>
      </c>
      <c r="D71" s="1229">
        <v>2145</v>
      </c>
      <c r="E71" s="1229">
        <v>503</v>
      </c>
      <c r="F71" s="1227">
        <f>E71/D71</f>
        <v>0.23449883449883449</v>
      </c>
    </row>
    <row r="72" spans="1:6" ht="20.100000000000001" customHeight="1">
      <c r="A72" s="656"/>
      <c r="B72" s="657" t="s">
        <v>1734</v>
      </c>
      <c r="C72" s="1229">
        <v>2000</v>
      </c>
      <c r="D72" s="1229">
        <v>3662</v>
      </c>
      <c r="E72" s="1229">
        <v>3103</v>
      </c>
      <c r="F72" s="1227">
        <f t="shared" ref="F72:F87" si="4">E72/D72</f>
        <v>0.84735117422173678</v>
      </c>
    </row>
    <row r="73" spans="1:6" ht="20.100000000000001" customHeight="1">
      <c r="A73" s="656"/>
      <c r="B73" s="657" t="s">
        <v>1829</v>
      </c>
      <c r="C73" s="1229">
        <v>150</v>
      </c>
      <c r="D73" s="1229">
        <v>442</v>
      </c>
      <c r="E73" s="1229">
        <v>442</v>
      </c>
      <c r="F73" s="1227">
        <f t="shared" si="4"/>
        <v>1</v>
      </c>
    </row>
    <row r="74" spans="1:6" ht="20.100000000000001" customHeight="1">
      <c r="A74" s="656"/>
      <c r="B74" s="657" t="s">
        <v>1735</v>
      </c>
      <c r="C74" s="1229">
        <v>0</v>
      </c>
      <c r="D74" s="1229">
        <v>110</v>
      </c>
      <c r="E74" s="1229">
        <v>110</v>
      </c>
      <c r="F74" s="1227">
        <f t="shared" si="4"/>
        <v>1</v>
      </c>
    </row>
    <row r="75" spans="1:6" ht="20.100000000000001" customHeight="1">
      <c r="A75" s="656"/>
      <c r="B75" s="657" t="s">
        <v>1736</v>
      </c>
      <c r="C75" s="1229">
        <v>0</v>
      </c>
      <c r="D75" s="1229">
        <v>828</v>
      </c>
      <c r="E75" s="1229">
        <v>828</v>
      </c>
      <c r="F75" s="1227">
        <f t="shared" si="4"/>
        <v>1</v>
      </c>
    </row>
    <row r="76" spans="1:6" ht="20.100000000000001" customHeight="1">
      <c r="A76" s="658"/>
      <c r="B76" s="657" t="s">
        <v>1737</v>
      </c>
      <c r="C76" s="1229">
        <v>0</v>
      </c>
      <c r="D76" s="1229">
        <v>579</v>
      </c>
      <c r="E76" s="1229">
        <v>579</v>
      </c>
      <c r="F76" s="1227">
        <f t="shared" si="4"/>
        <v>1</v>
      </c>
    </row>
    <row r="77" spans="1:6" ht="30" customHeight="1">
      <c r="A77" s="654"/>
      <c r="B77" s="646" t="s">
        <v>1830</v>
      </c>
      <c r="C77" s="1229">
        <v>0</v>
      </c>
      <c r="D77" s="1229">
        <v>516</v>
      </c>
      <c r="E77" s="1229">
        <v>427</v>
      </c>
      <c r="F77" s="1227">
        <f t="shared" si="4"/>
        <v>0.82751937984496127</v>
      </c>
    </row>
    <row r="78" spans="1:6" s="663" customFormat="1" ht="20.100000000000001" customHeight="1">
      <c r="A78" s="647"/>
      <c r="B78" s="646"/>
      <c r="C78" s="1229"/>
      <c r="D78" s="1229"/>
      <c r="E78" s="1229"/>
      <c r="F78" s="1227"/>
    </row>
    <row r="79" spans="1:6" ht="20.100000000000001" customHeight="1">
      <c r="A79" s="816"/>
      <c r="B79" s="811" t="s">
        <v>1567</v>
      </c>
      <c r="C79" s="659"/>
      <c r="D79" s="659"/>
      <c r="E79" s="659"/>
      <c r="F79" s="1227"/>
    </row>
    <row r="80" spans="1:6" ht="30.75" customHeight="1">
      <c r="A80" s="816"/>
      <c r="B80" s="646" t="s">
        <v>1827</v>
      </c>
      <c r="C80" s="1229">
        <v>120</v>
      </c>
      <c r="D80" s="1229">
        <v>120</v>
      </c>
      <c r="E80" s="1229">
        <v>88</v>
      </c>
      <c r="F80" s="1227">
        <f>E80/D80</f>
        <v>0.73333333333333328</v>
      </c>
    </row>
    <row r="81" spans="1:10" ht="20.100000000000001" customHeight="1">
      <c r="A81" s="656"/>
      <c r="B81" s="646"/>
      <c r="C81" s="1229"/>
      <c r="D81" s="1229"/>
      <c r="E81" s="1229"/>
      <c r="F81" s="1227"/>
    </row>
    <row r="82" spans="1:10" ht="20.100000000000001" customHeight="1">
      <c r="A82" s="656"/>
      <c r="B82" s="811" t="s">
        <v>1572</v>
      </c>
      <c r="C82" s="1229"/>
      <c r="D82" s="1229"/>
      <c r="E82" s="1229"/>
      <c r="F82" s="1227"/>
    </row>
    <row r="83" spans="1:10" s="663" customFormat="1" ht="20.100000000000001" customHeight="1">
      <c r="A83" s="813"/>
      <c r="B83" s="646" t="s">
        <v>1738</v>
      </c>
      <c r="C83" s="1229">
        <v>240</v>
      </c>
      <c r="D83" s="1229">
        <v>240</v>
      </c>
      <c r="E83" s="1229">
        <v>0</v>
      </c>
      <c r="F83" s="1227">
        <f t="shared" si="4"/>
        <v>0</v>
      </c>
    </row>
    <row r="84" spans="1:10" ht="20.100000000000001" customHeight="1">
      <c r="A84" s="656"/>
      <c r="B84" s="646"/>
      <c r="C84" s="1229"/>
      <c r="D84" s="1229"/>
      <c r="E84" s="1229"/>
      <c r="F84" s="1227"/>
    </row>
    <row r="85" spans="1:10" ht="20.100000000000001" customHeight="1">
      <c r="A85" s="656"/>
      <c r="B85" s="811" t="s">
        <v>1568</v>
      </c>
      <c r="C85" s="1229"/>
      <c r="D85" s="1229"/>
      <c r="E85" s="1229"/>
      <c r="F85" s="1227"/>
    </row>
    <row r="86" spans="1:10" s="663" customFormat="1" ht="19.5" customHeight="1">
      <c r="A86" s="817"/>
      <c r="B86" s="646" t="s">
        <v>1828</v>
      </c>
      <c r="C86" s="1232">
        <v>133</v>
      </c>
      <c r="D86" s="1232">
        <v>133</v>
      </c>
      <c r="E86" s="1232">
        <v>109</v>
      </c>
      <c r="F86" s="1233">
        <f t="shared" si="4"/>
        <v>0.81954887218045114</v>
      </c>
    </row>
    <row r="87" spans="1:10" ht="21" customHeight="1">
      <c r="A87" s="656"/>
      <c r="B87" s="662" t="s">
        <v>1573</v>
      </c>
      <c r="C87" s="1234">
        <f>SUM(C9:C86)</f>
        <v>245285</v>
      </c>
      <c r="D87" s="1234">
        <f>SUM(D9:D86)</f>
        <v>301212</v>
      </c>
      <c r="E87" s="1234">
        <f>SUM(E9:E86)</f>
        <v>186832</v>
      </c>
      <c r="F87" s="1235">
        <f t="shared" si="4"/>
        <v>0.6202674528239247</v>
      </c>
    </row>
    <row r="88" spans="1:10" ht="2.25" customHeight="1">
      <c r="A88" s="656"/>
      <c r="B88" s="646"/>
      <c r="C88" s="1229"/>
      <c r="D88" s="1229"/>
      <c r="E88" s="1229"/>
      <c r="F88" s="1227"/>
    </row>
    <row r="89" spans="1:10" s="663" customFormat="1" ht="37.5" customHeight="1">
      <c r="A89" s="993"/>
      <c r="B89" s="1202" t="s">
        <v>61</v>
      </c>
      <c r="C89" s="707" t="s">
        <v>313</v>
      </c>
      <c r="D89" s="707" t="s">
        <v>314</v>
      </c>
      <c r="E89" s="707" t="s">
        <v>299</v>
      </c>
      <c r="F89" s="708" t="s">
        <v>300</v>
      </c>
    </row>
    <row r="90" spans="1:10" ht="20.100000000000001" customHeight="1">
      <c r="A90" s="656"/>
      <c r="B90" s="646"/>
      <c r="C90" s="659"/>
      <c r="D90" s="659"/>
      <c r="E90" s="659"/>
      <c r="F90" s="1227"/>
    </row>
    <row r="91" spans="1:10" ht="20.100000000000001" customHeight="1">
      <c r="A91" s="662" t="s">
        <v>39</v>
      </c>
      <c r="B91" s="811" t="s">
        <v>317</v>
      </c>
      <c r="C91" s="659"/>
      <c r="D91" s="659"/>
      <c r="E91" s="659"/>
      <c r="F91" s="1227"/>
    </row>
    <row r="92" spans="1:10" ht="20.100000000000001" customHeight="1">
      <c r="A92" s="662"/>
      <c r="B92" s="811"/>
      <c r="C92" s="659"/>
      <c r="D92" s="659"/>
      <c r="E92" s="659"/>
      <c r="F92" s="1227"/>
    </row>
    <row r="93" spans="1:10" ht="20.100000000000001" customHeight="1">
      <c r="A93" s="656"/>
      <c r="B93" s="811" t="s">
        <v>1574</v>
      </c>
      <c r="C93" s="659"/>
      <c r="D93" s="659"/>
      <c r="E93" s="659"/>
      <c r="F93" s="1227"/>
    </row>
    <row r="94" spans="1:10" ht="41.25" customHeight="1">
      <c r="A94" s="656"/>
      <c r="B94" s="646" t="s">
        <v>1782</v>
      </c>
      <c r="C94" s="1229">
        <v>1910</v>
      </c>
      <c r="D94" s="1229">
        <v>1706</v>
      </c>
      <c r="E94" s="1229">
        <v>1239</v>
      </c>
      <c r="F94" s="1227">
        <f>E94/D94</f>
        <v>0.72626025791324733</v>
      </c>
    </row>
    <row r="95" spans="1:10" ht="20.100000000000001" customHeight="1">
      <c r="A95" s="656"/>
      <c r="B95" s="646" t="s">
        <v>1781</v>
      </c>
      <c r="C95" s="1232">
        <v>0</v>
      </c>
      <c r="D95" s="1232">
        <v>131</v>
      </c>
      <c r="E95" s="1232">
        <v>131</v>
      </c>
      <c r="F95" s="1233">
        <f>E95/D95</f>
        <v>1</v>
      </c>
    </row>
    <row r="96" spans="1:10" ht="20.100000000000001" customHeight="1">
      <c r="A96" s="656"/>
      <c r="B96" s="662" t="s">
        <v>318</v>
      </c>
      <c r="C96" s="1234">
        <f>SUM(C94:C95)</f>
        <v>1910</v>
      </c>
      <c r="D96" s="1234">
        <f>SUM(D94:D95)</f>
        <v>1837</v>
      </c>
      <c r="E96" s="1234">
        <f>SUM(E94:E95)</f>
        <v>1370</v>
      </c>
      <c r="F96" s="1235">
        <f t="shared" ref="F96:F126" si="5">E96/D96</f>
        <v>0.74578116494284163</v>
      </c>
      <c r="H96" s="343"/>
      <c r="I96" s="343"/>
      <c r="J96" s="343"/>
    </row>
    <row r="97" spans="1:6" ht="20.100000000000001" customHeight="1">
      <c r="A97" s="656"/>
      <c r="B97" s="646"/>
      <c r="C97" s="659"/>
      <c r="D97" s="659"/>
      <c r="E97" s="659"/>
      <c r="F97" s="1227"/>
    </row>
    <row r="98" spans="1:6" ht="20.100000000000001" customHeight="1">
      <c r="A98" s="662" t="s">
        <v>40</v>
      </c>
      <c r="B98" s="811" t="s">
        <v>319</v>
      </c>
      <c r="C98" s="659"/>
      <c r="D98" s="659"/>
      <c r="E98" s="659"/>
      <c r="F98" s="1227"/>
    </row>
    <row r="99" spans="1:6" ht="20.100000000000001" customHeight="1">
      <c r="A99" s="662"/>
      <c r="B99" s="811"/>
      <c r="C99" s="659"/>
      <c r="D99" s="659"/>
      <c r="E99" s="659"/>
      <c r="F99" s="1227"/>
    </row>
    <row r="100" spans="1:6" ht="20.100000000000001" customHeight="1">
      <c r="A100" s="656"/>
      <c r="B100" s="646" t="s">
        <v>1575</v>
      </c>
      <c r="C100" s="1229">
        <v>1700</v>
      </c>
      <c r="D100" s="1229">
        <v>2404</v>
      </c>
      <c r="E100" s="1229">
        <v>2404</v>
      </c>
      <c r="F100" s="1227">
        <f t="shared" si="5"/>
        <v>1</v>
      </c>
    </row>
    <row r="101" spans="1:6" ht="20.100000000000001" customHeight="1">
      <c r="A101" s="656"/>
      <c r="B101" s="646" t="s">
        <v>1739</v>
      </c>
      <c r="C101" s="1229">
        <v>300</v>
      </c>
      <c r="D101" s="1229">
        <v>300</v>
      </c>
      <c r="E101" s="1229">
        <v>297</v>
      </c>
      <c r="F101" s="1227">
        <f t="shared" si="5"/>
        <v>0.99</v>
      </c>
    </row>
    <row r="102" spans="1:6" ht="20.100000000000001" customHeight="1">
      <c r="A102" s="656"/>
      <c r="B102" s="646" t="s">
        <v>1779</v>
      </c>
      <c r="C102" s="1229">
        <v>0</v>
      </c>
      <c r="D102" s="1229">
        <v>322</v>
      </c>
      <c r="E102" s="1229">
        <v>322</v>
      </c>
      <c r="F102" s="1227">
        <f t="shared" si="5"/>
        <v>1</v>
      </c>
    </row>
    <row r="103" spans="1:6" ht="20.100000000000001" customHeight="1">
      <c r="A103" s="656"/>
      <c r="B103" s="646"/>
      <c r="C103" s="1229"/>
      <c r="D103" s="1229"/>
      <c r="E103" s="1229"/>
      <c r="F103" s="1227"/>
    </row>
    <row r="104" spans="1:6" ht="20.100000000000001" customHeight="1">
      <c r="A104" s="656"/>
      <c r="B104" s="811" t="s">
        <v>1576</v>
      </c>
      <c r="C104" s="1229"/>
      <c r="D104" s="1229"/>
      <c r="E104" s="1229"/>
      <c r="F104" s="1227"/>
    </row>
    <row r="105" spans="1:6" ht="20.100000000000001" customHeight="1">
      <c r="A105" s="656"/>
      <c r="B105" s="811"/>
      <c r="C105" s="1229"/>
      <c r="D105" s="1229"/>
      <c r="E105" s="1229"/>
      <c r="F105" s="1227"/>
    </row>
    <row r="106" spans="1:6" ht="20.100000000000001" customHeight="1">
      <c r="A106" s="656"/>
      <c r="B106" s="646" t="s">
        <v>1777</v>
      </c>
      <c r="C106" s="1229">
        <v>0</v>
      </c>
      <c r="D106" s="1229">
        <v>131</v>
      </c>
      <c r="E106" s="1229">
        <v>131</v>
      </c>
      <c r="F106" s="1227">
        <f>E106/D106</f>
        <v>1</v>
      </c>
    </row>
    <row r="107" spans="1:6" ht="42.75" customHeight="1">
      <c r="A107" s="656"/>
      <c r="B107" s="646" t="s">
        <v>1778</v>
      </c>
      <c r="C107" s="1229">
        <v>1410</v>
      </c>
      <c r="D107" s="1229">
        <v>665</v>
      </c>
      <c r="E107" s="1229">
        <v>643</v>
      </c>
      <c r="F107" s="1227">
        <f t="shared" ref="F107:F109" si="6">E107/D107</f>
        <v>0.96691729323308273</v>
      </c>
    </row>
    <row r="108" spans="1:6" ht="20.100000000000001" customHeight="1">
      <c r="A108" s="656"/>
      <c r="B108" s="646" t="s">
        <v>1776</v>
      </c>
      <c r="C108" s="1229">
        <v>0</v>
      </c>
      <c r="D108" s="1229">
        <v>1153</v>
      </c>
      <c r="E108" s="1229">
        <v>1087</v>
      </c>
      <c r="F108" s="1227">
        <f t="shared" si="6"/>
        <v>0.94275802254986996</v>
      </c>
    </row>
    <row r="109" spans="1:6" ht="20.100000000000001" customHeight="1">
      <c r="A109" s="656"/>
      <c r="B109" s="646" t="s">
        <v>1740</v>
      </c>
      <c r="C109" s="1232">
        <v>50</v>
      </c>
      <c r="D109" s="1232">
        <v>50</v>
      </c>
      <c r="E109" s="1232">
        <v>0</v>
      </c>
      <c r="F109" s="1233">
        <f t="shared" si="6"/>
        <v>0</v>
      </c>
    </row>
    <row r="110" spans="1:6" s="663" customFormat="1" ht="20.100000000000001" customHeight="1">
      <c r="A110" s="813"/>
      <c r="B110" s="812" t="s">
        <v>320</v>
      </c>
      <c r="C110" s="1234">
        <f>SUM(C100:C109)</f>
        <v>3460</v>
      </c>
      <c r="D110" s="1234">
        <f>SUM(D100:D109)</f>
        <v>5025</v>
      </c>
      <c r="E110" s="1234">
        <f>SUM(E100:E109)</f>
        <v>4884</v>
      </c>
      <c r="F110" s="1235">
        <f t="shared" si="5"/>
        <v>0.97194029850746266</v>
      </c>
    </row>
    <row r="111" spans="1:6" ht="20.100000000000001" customHeight="1">
      <c r="A111" s="658"/>
      <c r="B111" s="646"/>
      <c r="C111" s="1229"/>
      <c r="D111" s="1229"/>
      <c r="E111" s="1229"/>
      <c r="F111" s="1227"/>
    </row>
    <row r="112" spans="1:6" ht="20.100000000000001" customHeight="1">
      <c r="A112" s="856" t="s">
        <v>41</v>
      </c>
      <c r="B112" s="811" t="s">
        <v>321</v>
      </c>
      <c r="C112" s="1229"/>
      <c r="D112" s="1229"/>
      <c r="E112" s="1229"/>
      <c r="F112" s="1227"/>
    </row>
    <row r="113" spans="1:6" ht="20.100000000000001" customHeight="1">
      <c r="A113" s="651"/>
      <c r="B113" s="646" t="s">
        <v>1741</v>
      </c>
      <c r="C113" s="1229">
        <v>349</v>
      </c>
      <c r="D113" s="1229">
        <v>349</v>
      </c>
      <c r="E113" s="1229">
        <v>334</v>
      </c>
      <c r="F113" s="1227">
        <f>E113/D113</f>
        <v>0.95702005730659023</v>
      </c>
    </row>
    <row r="114" spans="1:6" ht="20.100000000000001" customHeight="1">
      <c r="A114" s="651"/>
      <c r="B114" s="646" t="s">
        <v>1742</v>
      </c>
      <c r="C114" s="1229">
        <v>417</v>
      </c>
      <c r="D114" s="1229">
        <v>417</v>
      </c>
      <c r="E114" s="1229">
        <v>0</v>
      </c>
      <c r="F114" s="1227">
        <f>E114/D114</f>
        <v>0</v>
      </c>
    </row>
    <row r="115" spans="1:6" s="663" customFormat="1" ht="20.100000000000001" customHeight="1">
      <c r="A115" s="645"/>
      <c r="B115" s="646"/>
      <c r="C115" s="1229"/>
      <c r="D115" s="1229"/>
      <c r="E115" s="1229"/>
      <c r="F115" s="1227"/>
    </row>
    <row r="116" spans="1:6" ht="20.100000000000001" customHeight="1">
      <c r="A116" s="656"/>
      <c r="B116" s="811" t="s">
        <v>1576</v>
      </c>
      <c r="C116" s="1229"/>
      <c r="D116" s="1229"/>
      <c r="E116" s="1229"/>
      <c r="F116" s="1227"/>
    </row>
    <row r="117" spans="1:6" ht="20.100000000000001" customHeight="1">
      <c r="A117" s="656"/>
      <c r="B117" s="646" t="s">
        <v>1780</v>
      </c>
      <c r="C117" s="1232">
        <v>401</v>
      </c>
      <c r="D117" s="1232">
        <v>401</v>
      </c>
      <c r="E117" s="1232">
        <v>213</v>
      </c>
      <c r="F117" s="1233">
        <f>E117/D117</f>
        <v>0.53117206982543641</v>
      </c>
    </row>
    <row r="118" spans="1:6" ht="20.100000000000001" customHeight="1">
      <c r="A118" s="658"/>
      <c r="B118" s="658" t="s">
        <v>322</v>
      </c>
      <c r="C118" s="1234">
        <f>SUM(C113:C117)</f>
        <v>1167</v>
      </c>
      <c r="D118" s="1234">
        <f>SUM(D113:D117)</f>
        <v>1167</v>
      </c>
      <c r="E118" s="1234">
        <f>SUM(E113:E117)</f>
        <v>547</v>
      </c>
      <c r="F118" s="1235">
        <f t="shared" si="5"/>
        <v>0.46872322193658955</v>
      </c>
    </row>
    <row r="119" spans="1:6" ht="20.100000000000001" customHeight="1">
      <c r="A119" s="661"/>
      <c r="B119" s="646"/>
      <c r="C119" s="1229"/>
      <c r="D119" s="1229"/>
      <c r="E119" s="1229"/>
      <c r="F119" s="1227"/>
    </row>
    <row r="120" spans="1:6" s="663" customFormat="1" ht="20.100000000000001" customHeight="1">
      <c r="A120" s="817" t="s">
        <v>42</v>
      </c>
      <c r="B120" s="811" t="s">
        <v>323</v>
      </c>
      <c r="C120" s="1229"/>
      <c r="D120" s="1229"/>
      <c r="E120" s="1229"/>
      <c r="F120" s="1227"/>
    </row>
    <row r="121" spans="1:6" s="663" customFormat="1" ht="20.100000000000001" customHeight="1">
      <c r="A121" s="645"/>
      <c r="B121" s="646"/>
      <c r="C121" s="1229"/>
      <c r="D121" s="1229"/>
      <c r="E121" s="1229"/>
      <c r="F121" s="1227"/>
    </row>
    <row r="122" spans="1:6" ht="20.100000000000001" customHeight="1">
      <c r="A122" s="656"/>
      <c r="B122" s="811" t="s">
        <v>1577</v>
      </c>
      <c r="C122" s="1229"/>
      <c r="D122" s="1229"/>
      <c r="E122" s="1229"/>
      <c r="F122" s="1227"/>
    </row>
    <row r="123" spans="1:6" ht="20.100000000000001" customHeight="1">
      <c r="A123" s="656"/>
      <c r="B123" s="646" t="s">
        <v>1775</v>
      </c>
      <c r="C123" s="1232">
        <v>0</v>
      </c>
      <c r="D123" s="1232">
        <v>497</v>
      </c>
      <c r="E123" s="1232">
        <v>497</v>
      </c>
      <c r="F123" s="1233">
        <f t="shared" si="5"/>
        <v>1</v>
      </c>
    </row>
    <row r="124" spans="1:6" ht="20.100000000000001" customHeight="1">
      <c r="A124" s="656"/>
      <c r="B124" s="812" t="s">
        <v>324</v>
      </c>
      <c r="C124" s="1234">
        <f>SUM(C123:C123)</f>
        <v>0</v>
      </c>
      <c r="D124" s="1234">
        <f>SUM(D123:D123)</f>
        <v>497</v>
      </c>
      <c r="E124" s="1234">
        <f>SUM(E123:E123)</f>
        <v>497</v>
      </c>
      <c r="F124" s="1235">
        <f t="shared" si="5"/>
        <v>1</v>
      </c>
    </row>
    <row r="125" spans="1:6" ht="20.100000000000001" customHeight="1">
      <c r="A125" s="656"/>
      <c r="B125" s="646"/>
      <c r="C125" s="1229"/>
      <c r="D125" s="1229"/>
      <c r="E125" s="1229"/>
      <c r="F125" s="1227"/>
    </row>
    <row r="126" spans="1:6" ht="20.100000000000001" customHeight="1">
      <c r="A126" s="656"/>
      <c r="B126" s="812" t="s">
        <v>325</v>
      </c>
      <c r="C126" s="1234">
        <f>SUM(C87,C96,C110,C118,C124)</f>
        <v>251822</v>
      </c>
      <c r="D126" s="1234">
        <f>SUM(D87,D96,D110,D118,D124)</f>
        <v>309738</v>
      </c>
      <c r="E126" s="1234">
        <f>SUM(E87,E96,E110,E118,E124)</f>
        <v>194130</v>
      </c>
      <c r="F126" s="1235">
        <f t="shared" si="5"/>
        <v>0.62675551595219181</v>
      </c>
    </row>
    <row r="127" spans="1:6" ht="20.100000000000001" customHeight="1">
      <c r="A127" s="651"/>
      <c r="B127" s="646"/>
      <c r="C127" s="659"/>
      <c r="D127" s="659"/>
      <c r="E127" s="659"/>
      <c r="F127" s="1227"/>
    </row>
    <row r="128" spans="1:6" s="663" customFormat="1" ht="20.100000000000001" customHeight="1">
      <c r="A128" s="645"/>
      <c r="B128" s="646"/>
      <c r="C128" s="659"/>
      <c r="D128" s="659"/>
      <c r="E128" s="659"/>
      <c r="F128" s="1227"/>
    </row>
    <row r="129" spans="1:6" ht="38.25" customHeight="1">
      <c r="A129" s="993"/>
      <c r="B129" s="1202" t="s">
        <v>61</v>
      </c>
      <c r="C129" s="707" t="s">
        <v>313</v>
      </c>
      <c r="D129" s="707" t="s">
        <v>314</v>
      </c>
      <c r="E129" s="707" t="s">
        <v>299</v>
      </c>
      <c r="F129" s="708" t="s">
        <v>300</v>
      </c>
    </row>
    <row r="130" spans="1:6" ht="20.100000000000001" customHeight="1">
      <c r="A130" s="656"/>
      <c r="B130" s="646"/>
      <c r="C130" s="659"/>
      <c r="D130" s="659"/>
      <c r="E130" s="659"/>
      <c r="F130" s="1227"/>
    </row>
    <row r="131" spans="1:6" s="663" customFormat="1" ht="20.100000000000001" customHeight="1">
      <c r="A131" s="813"/>
      <c r="B131" s="810" t="s">
        <v>326</v>
      </c>
      <c r="C131" s="659"/>
      <c r="D131" s="659"/>
      <c r="E131" s="659"/>
      <c r="F131" s="1227"/>
    </row>
    <row r="132" spans="1:6" ht="20.100000000000001" customHeight="1">
      <c r="A132" s="651"/>
      <c r="B132" s="646"/>
      <c r="C132" s="659"/>
      <c r="D132" s="659"/>
      <c r="E132" s="659"/>
      <c r="F132" s="1227"/>
    </row>
    <row r="133" spans="1:6" s="663" customFormat="1" ht="20.100000000000001" customHeight="1">
      <c r="A133" s="645" t="s">
        <v>38</v>
      </c>
      <c r="B133" s="811" t="s">
        <v>327</v>
      </c>
      <c r="C133" s="659"/>
      <c r="D133" s="659"/>
      <c r="E133" s="659"/>
      <c r="F133" s="1227"/>
    </row>
    <row r="134" spans="1:6" ht="20.100000000000001" customHeight="1">
      <c r="A134" s="656"/>
      <c r="B134" s="646" t="s">
        <v>1743</v>
      </c>
      <c r="C134" s="1229">
        <v>25700</v>
      </c>
      <c r="D134" s="1229">
        <v>1207</v>
      </c>
      <c r="E134" s="1229">
        <v>1207</v>
      </c>
      <c r="F134" s="1227">
        <f>E134/D134</f>
        <v>1</v>
      </c>
    </row>
    <row r="135" spans="1:6" ht="20.100000000000001" customHeight="1">
      <c r="A135" s="656"/>
      <c r="B135" s="646" t="s">
        <v>1706</v>
      </c>
      <c r="C135" s="1229">
        <v>0</v>
      </c>
      <c r="D135" s="1229">
        <v>17161</v>
      </c>
      <c r="E135" s="1229">
        <v>0</v>
      </c>
      <c r="F135" s="1227">
        <f t="shared" ref="F135:F147" si="7">E135/D135</f>
        <v>0</v>
      </c>
    </row>
    <row r="136" spans="1:6" ht="20.100000000000001" customHeight="1">
      <c r="A136" s="656"/>
      <c r="B136" s="646" t="s">
        <v>1744</v>
      </c>
      <c r="C136" s="1229">
        <v>34600</v>
      </c>
      <c r="D136" s="1229">
        <v>34600</v>
      </c>
      <c r="E136" s="1229">
        <v>19742</v>
      </c>
      <c r="F136" s="1227">
        <f t="shared" si="7"/>
        <v>0.5705780346820809</v>
      </c>
    </row>
    <row r="137" spans="1:6" ht="20.100000000000001" customHeight="1">
      <c r="A137" s="656"/>
      <c r="B137" s="646" t="s">
        <v>1745</v>
      </c>
      <c r="C137" s="1229">
        <v>8000</v>
      </c>
      <c r="D137" s="1229">
        <v>10890</v>
      </c>
      <c r="E137" s="1229">
        <v>10878</v>
      </c>
      <c r="F137" s="1227">
        <f t="shared" si="7"/>
        <v>0.99889807162534439</v>
      </c>
    </row>
    <row r="138" spans="1:6" ht="20.100000000000001" customHeight="1">
      <c r="A138" s="656"/>
      <c r="B138" s="646" t="s">
        <v>1709</v>
      </c>
      <c r="C138" s="1229">
        <v>0</v>
      </c>
      <c r="D138" s="1229">
        <v>750</v>
      </c>
      <c r="E138" s="1229">
        <v>750</v>
      </c>
      <c r="F138" s="1227">
        <f t="shared" si="7"/>
        <v>1</v>
      </c>
    </row>
    <row r="139" spans="1:6" ht="20.100000000000001" customHeight="1">
      <c r="A139" s="656"/>
      <c r="B139" s="646" t="s">
        <v>1718</v>
      </c>
      <c r="C139" s="1229">
        <v>0</v>
      </c>
      <c r="D139" s="1229">
        <v>1524</v>
      </c>
      <c r="E139" s="1229">
        <v>1524</v>
      </c>
      <c r="F139" s="1227">
        <f t="shared" si="7"/>
        <v>1</v>
      </c>
    </row>
    <row r="140" spans="1:6" ht="20.100000000000001" customHeight="1">
      <c r="A140" s="656"/>
      <c r="B140" s="646" t="s">
        <v>1754</v>
      </c>
      <c r="C140" s="1229">
        <v>0</v>
      </c>
      <c r="D140" s="1229">
        <v>16304</v>
      </c>
      <c r="E140" s="1229">
        <v>16304</v>
      </c>
      <c r="F140" s="1227">
        <f t="shared" si="7"/>
        <v>1</v>
      </c>
    </row>
    <row r="141" spans="1:6" s="663" customFormat="1" ht="20.100000000000001" customHeight="1">
      <c r="A141" s="647"/>
      <c r="B141" s="646" t="s">
        <v>1746</v>
      </c>
      <c r="C141" s="1229">
        <v>0</v>
      </c>
      <c r="D141" s="1229">
        <v>348</v>
      </c>
      <c r="E141" s="1229">
        <v>348</v>
      </c>
      <c r="F141" s="1227">
        <f t="shared" si="7"/>
        <v>1</v>
      </c>
    </row>
    <row r="142" spans="1:6" ht="20.100000000000001" customHeight="1">
      <c r="A142" s="660"/>
      <c r="B142" s="646" t="s">
        <v>1747</v>
      </c>
      <c r="C142" s="1229">
        <v>0</v>
      </c>
      <c r="D142" s="1229">
        <v>12129</v>
      </c>
      <c r="E142" s="1229">
        <v>12129</v>
      </c>
      <c r="F142" s="1227">
        <f t="shared" si="7"/>
        <v>1</v>
      </c>
    </row>
    <row r="143" spans="1:6" ht="20.100000000000001" customHeight="1">
      <c r="A143" s="656"/>
      <c r="B143" s="646" t="s">
        <v>1755</v>
      </c>
      <c r="C143" s="1229">
        <v>0</v>
      </c>
      <c r="D143" s="1229">
        <v>2032</v>
      </c>
      <c r="E143" s="1229">
        <v>2032</v>
      </c>
      <c r="F143" s="1227">
        <f t="shared" si="7"/>
        <v>1</v>
      </c>
    </row>
    <row r="144" spans="1:6" ht="20.100000000000001" customHeight="1">
      <c r="A144" s="656"/>
      <c r="B144" s="646" t="s">
        <v>1758</v>
      </c>
      <c r="C144" s="1229">
        <v>0</v>
      </c>
      <c r="D144" s="1229">
        <v>3042</v>
      </c>
      <c r="E144" s="1229">
        <f>203+1156+286</f>
        <v>1645</v>
      </c>
      <c r="F144" s="1227">
        <f t="shared" si="7"/>
        <v>0.54076265614727148</v>
      </c>
    </row>
    <row r="145" spans="1:6" ht="20.100000000000001" customHeight="1">
      <c r="A145" s="656"/>
      <c r="B145" s="646" t="s">
        <v>1763</v>
      </c>
      <c r="C145" s="1229">
        <v>0</v>
      </c>
      <c r="D145" s="1229">
        <v>287</v>
      </c>
      <c r="E145" s="1229">
        <v>279</v>
      </c>
      <c r="F145" s="1227">
        <f t="shared" si="7"/>
        <v>0.97212543554006969</v>
      </c>
    </row>
    <row r="146" spans="1:6" ht="20.100000000000001" customHeight="1">
      <c r="A146" s="656"/>
      <c r="B146" s="646" t="s">
        <v>1767</v>
      </c>
      <c r="C146" s="1229">
        <v>0</v>
      </c>
      <c r="D146" s="1229">
        <v>593</v>
      </c>
      <c r="E146" s="1229">
        <v>593</v>
      </c>
      <c r="F146" s="1227">
        <f t="shared" si="7"/>
        <v>1</v>
      </c>
    </row>
    <row r="147" spans="1:6" ht="20.100000000000001" customHeight="1">
      <c r="A147" s="656"/>
      <c r="B147" s="646" t="s">
        <v>1769</v>
      </c>
      <c r="C147" s="1229">
        <v>0</v>
      </c>
      <c r="D147" s="1229">
        <v>1440</v>
      </c>
      <c r="E147" s="1229">
        <v>1440</v>
      </c>
      <c r="F147" s="1227">
        <f t="shared" si="7"/>
        <v>1</v>
      </c>
    </row>
    <row r="148" spans="1:6" ht="20.100000000000001" customHeight="1">
      <c r="A148" s="656"/>
      <c r="B148" s="646"/>
      <c r="C148" s="1229"/>
      <c r="D148" s="1229"/>
      <c r="E148" s="1229"/>
      <c r="F148" s="1227"/>
    </row>
    <row r="149" spans="1:6" ht="20.100000000000001" customHeight="1">
      <c r="A149" s="656"/>
      <c r="B149" s="811" t="s">
        <v>1568</v>
      </c>
      <c r="C149" s="1229"/>
      <c r="D149" s="1229"/>
      <c r="E149" s="1229"/>
      <c r="F149" s="1227"/>
    </row>
    <row r="150" spans="1:6" ht="20.100000000000001" customHeight="1">
      <c r="A150" s="656"/>
      <c r="B150" s="646" t="s">
        <v>1748</v>
      </c>
      <c r="C150" s="1229">
        <v>3810</v>
      </c>
      <c r="D150" s="1229">
        <v>3810</v>
      </c>
      <c r="E150" s="1229">
        <v>2700</v>
      </c>
      <c r="F150" s="1227">
        <f t="shared" ref="F150:F157" si="8">E150/D150</f>
        <v>0.70866141732283461</v>
      </c>
    </row>
    <row r="151" spans="1:6" ht="20.100000000000001" customHeight="1">
      <c r="A151" s="656"/>
      <c r="B151" s="646"/>
      <c r="C151" s="1229"/>
      <c r="D151" s="1229"/>
      <c r="E151" s="1229"/>
      <c r="F151" s="1227"/>
    </row>
    <row r="152" spans="1:6" ht="20.100000000000001" customHeight="1">
      <c r="B152" s="811" t="s">
        <v>1578</v>
      </c>
      <c r="C152" s="1229"/>
      <c r="D152" s="1229"/>
      <c r="E152" s="1229"/>
      <c r="F152" s="1227"/>
    </row>
    <row r="153" spans="1:6" ht="20.100000000000001" customHeight="1">
      <c r="B153" s="646" t="s">
        <v>1749</v>
      </c>
      <c r="C153" s="1229">
        <v>300</v>
      </c>
      <c r="D153" s="1229">
        <v>300</v>
      </c>
      <c r="E153" s="1229">
        <v>0</v>
      </c>
      <c r="F153" s="1227">
        <f t="shared" si="8"/>
        <v>0</v>
      </c>
    </row>
    <row r="154" spans="1:6" ht="20.100000000000001" customHeight="1">
      <c r="B154" s="646"/>
      <c r="C154" s="1229"/>
      <c r="D154" s="1229"/>
      <c r="E154" s="1229"/>
      <c r="F154" s="1227"/>
    </row>
    <row r="155" spans="1:6" ht="20.100000000000001" customHeight="1">
      <c r="B155" s="811" t="s">
        <v>1569</v>
      </c>
      <c r="C155" s="1229"/>
      <c r="D155" s="1229"/>
      <c r="E155" s="1229"/>
      <c r="F155" s="1227"/>
    </row>
    <row r="156" spans="1:6" ht="20.100000000000001" customHeight="1">
      <c r="B156" s="646" t="s">
        <v>1750</v>
      </c>
      <c r="C156" s="1232">
        <v>444</v>
      </c>
      <c r="D156" s="1232">
        <v>444</v>
      </c>
      <c r="E156" s="1232">
        <v>0</v>
      </c>
      <c r="F156" s="1233">
        <f t="shared" si="8"/>
        <v>0</v>
      </c>
    </row>
    <row r="157" spans="1:6" ht="20.100000000000001" customHeight="1">
      <c r="B157" s="1236" t="s">
        <v>328</v>
      </c>
      <c r="C157" s="1234">
        <f>SUM(C134:C156)</f>
        <v>72854</v>
      </c>
      <c r="D157" s="1234">
        <f>SUM(D134:D156)</f>
        <v>106861</v>
      </c>
      <c r="E157" s="1234">
        <f>SUM(E134:E156)</f>
        <v>71571</v>
      </c>
      <c r="F157" s="1235">
        <f t="shared" si="8"/>
        <v>0.66975790980806837</v>
      </c>
    </row>
    <row r="158" spans="1:6" ht="20.100000000000001" customHeight="1">
      <c r="B158" s="646"/>
      <c r="C158" s="1229"/>
      <c r="D158" s="1229"/>
      <c r="E158" s="1229"/>
      <c r="F158" s="1227"/>
    </row>
    <row r="159" spans="1:6" ht="20.100000000000001" customHeight="1">
      <c r="A159" s="818" t="s">
        <v>39</v>
      </c>
      <c r="B159" s="811" t="s">
        <v>329</v>
      </c>
      <c r="C159" s="1229"/>
      <c r="D159" s="1229"/>
      <c r="E159" s="1229"/>
      <c r="F159" s="1227"/>
    </row>
    <row r="160" spans="1:6" ht="20.100000000000001" customHeight="1">
      <c r="A160" s="818"/>
      <c r="B160" s="646" t="s">
        <v>1774</v>
      </c>
      <c r="C160" s="1232"/>
      <c r="D160" s="1232">
        <v>73</v>
      </c>
      <c r="E160" s="1232">
        <v>73</v>
      </c>
      <c r="F160" s="1233">
        <f>E160/D160</f>
        <v>1</v>
      </c>
    </row>
    <row r="161" spans="1:6" ht="20.100000000000001" customHeight="1">
      <c r="B161" s="812" t="s">
        <v>330</v>
      </c>
      <c r="C161" s="1234">
        <f>SUM(C160:C160)</f>
        <v>0</v>
      </c>
      <c r="D161" s="1234">
        <f>SUM(D160:D160)</f>
        <v>73</v>
      </c>
      <c r="E161" s="1234">
        <f>SUM(E160:E160)</f>
        <v>73</v>
      </c>
      <c r="F161" s="1235">
        <f t="shared" ref="F161" si="9">E161/D161</f>
        <v>1</v>
      </c>
    </row>
    <row r="162" spans="1:6" ht="20.100000000000001" customHeight="1">
      <c r="B162" s="646"/>
      <c r="C162" s="1229"/>
      <c r="D162" s="1229"/>
      <c r="E162" s="1229"/>
      <c r="F162" s="1227"/>
    </row>
    <row r="163" spans="1:6" ht="20.100000000000001" customHeight="1">
      <c r="A163" s="818" t="s">
        <v>40</v>
      </c>
      <c r="B163" s="811" t="s">
        <v>331</v>
      </c>
      <c r="C163" s="1229"/>
      <c r="D163" s="1229"/>
      <c r="E163" s="1229"/>
      <c r="F163" s="1227"/>
    </row>
    <row r="164" spans="1:6" ht="20.100000000000001" customHeight="1">
      <c r="A164" s="818"/>
      <c r="B164" s="811"/>
      <c r="C164" s="1229"/>
      <c r="D164" s="1229"/>
      <c r="E164" s="1229"/>
      <c r="F164" s="1227"/>
    </row>
    <row r="165" spans="1:6" ht="20.100000000000001" customHeight="1">
      <c r="B165" s="812" t="s">
        <v>332</v>
      </c>
      <c r="C165" s="1234">
        <v>0</v>
      </c>
      <c r="D165" s="1234">
        <v>0</v>
      </c>
      <c r="E165" s="1234">
        <v>0</v>
      </c>
      <c r="F165" s="1235">
        <v>0</v>
      </c>
    </row>
    <row r="166" spans="1:6" ht="20.100000000000001" customHeight="1">
      <c r="B166" s="646"/>
      <c r="C166" s="1229"/>
      <c r="D166" s="1229"/>
      <c r="E166" s="1229"/>
      <c r="F166" s="1227"/>
    </row>
    <row r="167" spans="1:6" ht="20.100000000000001" customHeight="1">
      <c r="A167" s="818" t="s">
        <v>41</v>
      </c>
      <c r="B167" s="811" t="s">
        <v>333</v>
      </c>
      <c r="C167" s="1229"/>
      <c r="D167" s="1229"/>
      <c r="E167" s="1229"/>
      <c r="F167" s="1227"/>
    </row>
    <row r="168" spans="1:6" ht="20.100000000000001" customHeight="1">
      <c r="B168" s="646"/>
      <c r="C168" s="1229"/>
      <c r="D168" s="1229"/>
      <c r="E168" s="1229"/>
      <c r="F168" s="1227"/>
    </row>
    <row r="169" spans="1:6" ht="20.100000000000001" customHeight="1">
      <c r="B169" s="1236" t="s">
        <v>334</v>
      </c>
      <c r="C169" s="1234">
        <f>SUM(C168:C168)</f>
        <v>0</v>
      </c>
      <c r="D169" s="1234">
        <f>SUM(D168:D168)</f>
        <v>0</v>
      </c>
      <c r="E169" s="1234">
        <f>SUM(E168:E168)</f>
        <v>0</v>
      </c>
      <c r="F169" s="1235">
        <v>0</v>
      </c>
    </row>
    <row r="170" spans="1:6" ht="20.100000000000001" customHeight="1">
      <c r="B170" s="646"/>
      <c r="C170" s="1229"/>
      <c r="D170" s="1229"/>
      <c r="E170" s="1229"/>
      <c r="F170" s="1227"/>
    </row>
    <row r="171" spans="1:6" ht="20.100000000000001" customHeight="1">
      <c r="B171" s="646"/>
      <c r="C171" s="1229"/>
      <c r="D171" s="1229"/>
      <c r="E171" s="1229"/>
      <c r="F171" s="1227"/>
    </row>
    <row r="172" spans="1:6" ht="34.5" customHeight="1">
      <c r="A172" s="993"/>
      <c r="B172" s="1202" t="s">
        <v>61</v>
      </c>
      <c r="C172" s="707" t="s">
        <v>313</v>
      </c>
      <c r="D172" s="707" t="s">
        <v>314</v>
      </c>
      <c r="E172" s="707" t="s">
        <v>299</v>
      </c>
      <c r="F172" s="708" t="s">
        <v>300</v>
      </c>
    </row>
    <row r="173" spans="1:6" ht="20.100000000000001" customHeight="1">
      <c r="A173" s="995"/>
      <c r="B173" s="817"/>
      <c r="C173" s="996"/>
      <c r="D173" s="996"/>
      <c r="E173" s="996"/>
      <c r="F173" s="1231"/>
    </row>
    <row r="174" spans="1:6" ht="20.100000000000001" customHeight="1">
      <c r="A174" s="818" t="s">
        <v>42</v>
      </c>
      <c r="B174" s="811" t="s">
        <v>335</v>
      </c>
      <c r="C174" s="1229"/>
      <c r="D174" s="1229"/>
      <c r="E174" s="1229"/>
      <c r="F174" s="1227"/>
    </row>
    <row r="175" spans="1:6" ht="20.100000000000001" customHeight="1">
      <c r="B175" s="646"/>
      <c r="C175" s="1229"/>
      <c r="D175" s="1229"/>
      <c r="E175" s="1229"/>
      <c r="F175" s="1227"/>
    </row>
    <row r="176" spans="1:6" ht="20.100000000000001" customHeight="1">
      <c r="B176" s="812" t="s">
        <v>351</v>
      </c>
      <c r="C176" s="1234">
        <f>SUM(C175:C175)</f>
        <v>0</v>
      </c>
      <c r="D176" s="1234">
        <f>SUM(D175:D175)</f>
        <v>0</v>
      </c>
      <c r="E176" s="1234">
        <f>SUM(E175:E175)</f>
        <v>0</v>
      </c>
      <c r="F176" s="1235">
        <v>0</v>
      </c>
    </row>
    <row r="177" spans="1:11" ht="20.100000000000001" customHeight="1">
      <c r="B177" s="646"/>
      <c r="C177" s="1229"/>
      <c r="D177" s="1229"/>
      <c r="E177" s="1229"/>
      <c r="F177" s="1227"/>
    </row>
    <row r="178" spans="1:11" ht="20.100000000000001" customHeight="1">
      <c r="B178" s="812" t="s">
        <v>336</v>
      </c>
      <c r="C178" s="1234">
        <f>SUM(C157,C161,C165,C169,C176)</f>
        <v>72854</v>
      </c>
      <c r="D178" s="1234">
        <f>SUM(D157,D161,D165,D169,D176)</f>
        <v>106934</v>
      </c>
      <c r="E178" s="1234">
        <f>SUM(E157,E161,E165,E169,E176)</f>
        <v>71644</v>
      </c>
      <c r="F178" s="1235">
        <f t="shared" ref="F178:F188" si="10">E178/D178</f>
        <v>0.66998335421848987</v>
      </c>
    </row>
    <row r="179" spans="1:11" ht="20.100000000000001" customHeight="1">
      <c r="B179" s="646"/>
      <c r="C179" s="1229"/>
      <c r="D179" s="1229"/>
      <c r="E179" s="1229"/>
      <c r="F179" s="1227"/>
    </row>
    <row r="180" spans="1:11" ht="20.100000000000001" customHeight="1">
      <c r="A180" s="818" t="s">
        <v>337</v>
      </c>
      <c r="B180" s="646"/>
      <c r="C180" s="1229"/>
      <c r="D180" s="1229"/>
      <c r="E180" s="1229"/>
      <c r="F180" s="1227"/>
    </row>
    <row r="181" spans="1:11" ht="20.100000000000001" customHeight="1">
      <c r="B181" s="646" t="s">
        <v>1579</v>
      </c>
      <c r="C181" s="1229">
        <v>0</v>
      </c>
      <c r="D181" s="1229">
        <v>281260</v>
      </c>
      <c r="E181" s="1229">
        <v>0</v>
      </c>
      <c r="F181" s="1227">
        <f t="shared" si="10"/>
        <v>0</v>
      </c>
    </row>
    <row r="182" spans="1:11" ht="20.100000000000001" customHeight="1">
      <c r="B182" s="646" t="s">
        <v>1752</v>
      </c>
      <c r="C182" s="1229">
        <v>2000</v>
      </c>
      <c r="D182" s="1229">
        <v>4229</v>
      </c>
      <c r="E182" s="1229">
        <v>3729</v>
      </c>
      <c r="F182" s="1237">
        <f t="shared" si="10"/>
        <v>0.88176873965476477</v>
      </c>
      <c r="K182" t="s">
        <v>1580</v>
      </c>
    </row>
    <row r="183" spans="1:11" ht="20.100000000000001" customHeight="1">
      <c r="B183" s="646" t="s">
        <v>1753</v>
      </c>
      <c r="C183" s="1229">
        <v>0</v>
      </c>
      <c r="D183" s="1229">
        <v>988</v>
      </c>
      <c r="E183" s="1229">
        <v>988</v>
      </c>
      <c r="F183" s="1237">
        <f t="shared" si="10"/>
        <v>1</v>
      </c>
    </row>
    <row r="184" spans="1:11" ht="20.100000000000001" customHeight="1">
      <c r="B184" s="646" t="s">
        <v>1766</v>
      </c>
      <c r="C184" s="1229">
        <v>0</v>
      </c>
      <c r="D184" s="1229">
        <v>61</v>
      </c>
      <c r="E184" s="1229">
        <v>61</v>
      </c>
      <c r="F184" s="1237">
        <f t="shared" si="10"/>
        <v>1</v>
      </c>
    </row>
    <row r="185" spans="1:11" ht="20.100000000000001" customHeight="1">
      <c r="B185" s="812" t="s">
        <v>338</v>
      </c>
      <c r="C185" s="1234">
        <f>SUM(C181:C184)</f>
        <v>2000</v>
      </c>
      <c r="D185" s="1234">
        <f t="shared" ref="D185:E185" si="11">SUM(D181:D184)</f>
        <v>286538</v>
      </c>
      <c r="E185" s="1234">
        <f t="shared" si="11"/>
        <v>4778</v>
      </c>
      <c r="F185" s="1238">
        <f t="shared" si="10"/>
        <v>1.667492618780057E-2</v>
      </c>
    </row>
    <row r="186" spans="1:11" ht="20.100000000000001" customHeight="1">
      <c r="B186" s="646"/>
      <c r="C186" s="1229"/>
      <c r="D186" s="1229"/>
      <c r="E186" s="1229"/>
      <c r="F186" s="1235"/>
    </row>
    <row r="187" spans="1:11" ht="20.100000000000001" customHeight="1">
      <c r="B187" s="646"/>
      <c r="C187" s="1229"/>
      <c r="D187" s="1229"/>
      <c r="E187" s="1229"/>
      <c r="F187" s="1235"/>
    </row>
    <row r="188" spans="1:11" ht="20.100000000000001" customHeight="1" thickBot="1">
      <c r="B188" s="819" t="s">
        <v>352</v>
      </c>
      <c r="C188" s="1239">
        <f>SUM(C126,C178,C185)</f>
        <v>326676</v>
      </c>
      <c r="D188" s="1239">
        <f>SUM(D126,D178,D185)</f>
        <v>703210</v>
      </c>
      <c r="E188" s="1239">
        <f>SUM(E126,E178,E185)</f>
        <v>270552</v>
      </c>
      <c r="F188" s="1240">
        <f t="shared" si="10"/>
        <v>0.38473855605011303</v>
      </c>
      <c r="G188" s="497"/>
    </row>
    <row r="189" spans="1:11" ht="20.100000000000001" customHeight="1" thickTop="1">
      <c r="C189" s="659"/>
      <c r="D189" s="659"/>
      <c r="E189" s="659"/>
    </row>
    <row r="190" spans="1:11" ht="20.100000000000001" customHeight="1"/>
    <row r="191" spans="1:11" ht="20.100000000000001" customHeight="1"/>
    <row r="192" spans="1:11" ht="20.100000000000001" customHeight="1"/>
    <row r="193" ht="20.100000000000001" customHeight="1"/>
    <row r="194" ht="20.100000000000001" customHeight="1"/>
    <row r="195" ht="20.100000000000001" customHeight="1"/>
    <row r="196" ht="20.100000000000001" customHeight="1"/>
    <row r="197" ht="20.100000000000001" customHeight="1"/>
    <row r="198" ht="20.100000000000001" customHeight="1"/>
    <row r="199" ht="20.100000000000001" customHeight="1"/>
    <row r="200" ht="20.100000000000001" customHeight="1"/>
    <row r="201" ht="20.100000000000001" customHeight="1"/>
    <row r="202" ht="20.100000000000001" customHeight="1"/>
    <row r="203" ht="20.100000000000001" customHeight="1"/>
    <row r="204" ht="20.100000000000001" customHeight="1"/>
    <row r="205" ht="20.100000000000001" customHeight="1"/>
  </sheetData>
  <mergeCells count="1">
    <mergeCell ref="A2:F2"/>
  </mergeCells>
  <phoneticPr fontId="14" type="noConversion"/>
  <pageMargins left="0.74803149606299213" right="0.74803149606299213" top="0.98425196850393704" bottom="0.98425196850393704" header="0.11811023622047245" footer="0.51181102362204722"/>
  <pageSetup paperSize="9" scale="80" fitToHeight="0" orientation="portrait" r:id="rId1"/>
  <headerFooter alignWithMargins="0">
    <oddHeader>&amp;R5. melléklet a .../2017.(..) önkormányzati rendelethez /&amp;P. oldal</oddHeader>
  </headerFooter>
  <rowBreaks count="1" manualBreakCount="1">
    <brk id="44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2:H18"/>
  <sheetViews>
    <sheetView workbookViewId="0">
      <selection activeCell="J7" sqref="J7"/>
    </sheetView>
  </sheetViews>
  <sheetFormatPr defaultRowHeight="12.75"/>
  <cols>
    <col min="1" max="1" width="4.85546875" style="499" customWidth="1"/>
    <col min="2" max="2" width="35" style="499" customWidth="1"/>
    <col min="3" max="8" width="14.85546875" style="499" customWidth="1"/>
  </cols>
  <sheetData>
    <row r="2" spans="1:8" ht="21" customHeight="1">
      <c r="A2" s="1268" t="s">
        <v>4</v>
      </c>
      <c r="B2" s="1268"/>
      <c r="C2" s="1268"/>
      <c r="D2" s="1268"/>
      <c r="E2" s="1268"/>
      <c r="F2" s="1268"/>
      <c r="G2" s="1268"/>
      <c r="H2" s="1268"/>
    </row>
    <row r="3" spans="1:8" ht="17.25" customHeight="1">
      <c r="A3" s="1268" t="s">
        <v>1672</v>
      </c>
      <c r="B3" s="1268"/>
      <c r="C3" s="1268"/>
      <c r="D3" s="1268"/>
      <c r="E3" s="1268"/>
      <c r="F3" s="1268"/>
      <c r="G3" s="1268"/>
      <c r="H3" s="1268"/>
    </row>
    <row r="6" spans="1:8" ht="15.75">
      <c r="H6" s="46" t="s">
        <v>130</v>
      </c>
    </row>
    <row r="8" spans="1:8" ht="82.5" customHeight="1" thickBot="1">
      <c r="A8" s="1266" t="s">
        <v>14</v>
      </c>
      <c r="B8" s="1267"/>
      <c r="C8" s="698" t="s">
        <v>1673</v>
      </c>
      <c r="D8" s="699" t="s">
        <v>1674</v>
      </c>
      <c r="E8" s="698" t="s">
        <v>1675</v>
      </c>
      <c r="F8" s="699" t="s">
        <v>1636</v>
      </c>
      <c r="G8" s="698" t="s">
        <v>1637</v>
      </c>
      <c r="H8" s="699" t="s">
        <v>1638</v>
      </c>
    </row>
    <row r="9" spans="1:8" ht="18.75" customHeight="1" thickTop="1">
      <c r="A9" s="691"/>
      <c r="C9" s="837" t="s">
        <v>38</v>
      </c>
      <c r="D9" s="837" t="s">
        <v>39</v>
      </c>
      <c r="E9" s="837" t="s">
        <v>40</v>
      </c>
      <c r="F9" s="837" t="s">
        <v>41</v>
      </c>
      <c r="G9" s="837" t="s">
        <v>42</v>
      </c>
      <c r="H9" s="837" t="s">
        <v>43</v>
      </c>
    </row>
    <row r="10" spans="1:8" ht="18.75" customHeight="1">
      <c r="A10" s="692"/>
      <c r="B10" s="41" t="s">
        <v>23</v>
      </c>
      <c r="C10" s="692"/>
      <c r="D10" s="692"/>
      <c r="E10" s="692"/>
      <c r="F10" s="692"/>
      <c r="G10" s="692"/>
      <c r="H10" s="692"/>
    </row>
    <row r="11" spans="1:8" ht="18.75" customHeight="1">
      <c r="A11" s="693" t="s">
        <v>38</v>
      </c>
      <c r="B11" s="41" t="s">
        <v>348</v>
      </c>
      <c r="C11" s="143">
        <v>76282</v>
      </c>
      <c r="D11" s="143">
        <v>82322</v>
      </c>
      <c r="E11" s="143">
        <v>69250</v>
      </c>
      <c r="F11" s="143">
        <v>38709</v>
      </c>
      <c r="G11" s="143">
        <f>E11-F11</f>
        <v>30541</v>
      </c>
      <c r="H11" s="695">
        <f>E11/D11</f>
        <v>0.84120891134812081</v>
      </c>
    </row>
    <row r="12" spans="1:8" ht="18.75" customHeight="1">
      <c r="A12" s="693" t="s">
        <v>39</v>
      </c>
      <c r="B12" s="41" t="s">
        <v>12</v>
      </c>
      <c r="C12" s="143">
        <v>166908</v>
      </c>
      <c r="D12" s="143">
        <v>171628</v>
      </c>
      <c r="E12" s="143">
        <v>166214</v>
      </c>
      <c r="F12" s="143">
        <v>116797</v>
      </c>
      <c r="G12" s="143">
        <f t="shared" ref="G12:G14" si="0">E12-F12</f>
        <v>49417</v>
      </c>
      <c r="H12" s="695">
        <f>E12/D12</f>
        <v>0.9684550306476799</v>
      </c>
    </row>
    <row r="13" spans="1:8" ht="18.75" customHeight="1">
      <c r="A13" s="693" t="s">
        <v>40</v>
      </c>
      <c r="B13" s="41" t="s">
        <v>349</v>
      </c>
      <c r="C13" s="143">
        <v>79597</v>
      </c>
      <c r="D13" s="143">
        <v>84028</v>
      </c>
      <c r="E13" s="143">
        <v>76883</v>
      </c>
      <c r="F13" s="143">
        <v>8139</v>
      </c>
      <c r="G13" s="143">
        <f t="shared" si="0"/>
        <v>68744</v>
      </c>
      <c r="H13" s="695">
        <f>E13/D13</f>
        <v>0.91496881991717049</v>
      </c>
    </row>
    <row r="14" spans="1:8" ht="18.75" customHeight="1">
      <c r="A14" s="693" t="s">
        <v>41</v>
      </c>
      <c r="B14" s="41" t="s">
        <v>0</v>
      </c>
      <c r="C14" s="143">
        <v>119477</v>
      </c>
      <c r="D14" s="143">
        <v>114652</v>
      </c>
      <c r="E14" s="143">
        <v>107708</v>
      </c>
      <c r="F14" s="143">
        <v>10086</v>
      </c>
      <c r="G14" s="143">
        <f t="shared" si="0"/>
        <v>97622</v>
      </c>
      <c r="H14" s="695">
        <f>E14/D14</f>
        <v>0.9394341136657014</v>
      </c>
    </row>
    <row r="15" spans="1:8" ht="18.75" customHeight="1">
      <c r="A15" s="692"/>
      <c r="B15" s="41"/>
      <c r="C15" s="41"/>
      <c r="D15" s="41"/>
      <c r="E15" s="41"/>
      <c r="F15" s="41"/>
      <c r="G15" s="143"/>
      <c r="H15" s="695"/>
    </row>
    <row r="16" spans="1:8" ht="18.75" customHeight="1">
      <c r="A16" s="692"/>
      <c r="B16" s="41"/>
      <c r="C16" s="41"/>
      <c r="D16" s="41"/>
      <c r="E16" s="41"/>
      <c r="F16" s="41"/>
      <c r="G16" s="143"/>
      <c r="H16" s="695"/>
    </row>
    <row r="17" spans="1:8" ht="18.75" customHeight="1">
      <c r="A17" s="692"/>
      <c r="B17" s="41"/>
      <c r="C17" s="41"/>
      <c r="D17" s="41"/>
      <c r="E17" s="41"/>
      <c r="F17" s="41"/>
      <c r="G17" s="143"/>
      <c r="H17" s="695"/>
    </row>
    <row r="18" spans="1:8" ht="18.75" customHeight="1" thickBot="1">
      <c r="A18" s="694"/>
      <c r="B18" s="644" t="s">
        <v>273</v>
      </c>
      <c r="C18" s="696">
        <f>SUM(C11:C14)</f>
        <v>442264</v>
      </c>
      <c r="D18" s="696">
        <f>SUM(D11:D14)</f>
        <v>452630</v>
      </c>
      <c r="E18" s="696">
        <f>SUM(E11:E14)</f>
        <v>420055</v>
      </c>
      <c r="F18" s="696">
        <f>SUM(F11:F14)</f>
        <v>173731</v>
      </c>
      <c r="G18" s="696">
        <f>SUM(G11:G14)</f>
        <v>246324</v>
      </c>
      <c r="H18" s="697">
        <f>E18/D18</f>
        <v>0.92803172569206638</v>
      </c>
    </row>
  </sheetData>
  <mergeCells count="3">
    <mergeCell ref="A8:B8"/>
    <mergeCell ref="A2:H2"/>
    <mergeCell ref="A3:H3"/>
  </mergeCells>
  <phoneticPr fontId="14" type="noConversion"/>
  <pageMargins left="0.74803149606299213" right="0.74803149606299213" top="0.98425196850393704" bottom="0.98425196850393704" header="0.31496062992125984" footer="0.51181102362204722"/>
  <pageSetup paperSize="9" orientation="landscape" r:id="rId1"/>
  <headerFooter alignWithMargins="0">
    <oddHeader>&amp;R6. melléklet a ..2017/.(  ) önkormányzati rendelethez /&amp;P. oldal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K69"/>
  <sheetViews>
    <sheetView zoomScaleNormal="100" workbookViewId="0">
      <selection activeCell="K6" sqref="K6"/>
    </sheetView>
  </sheetViews>
  <sheetFormatPr defaultRowHeight="15.75"/>
  <cols>
    <col min="1" max="1" width="2.7109375" style="20" customWidth="1"/>
    <col min="2" max="2" width="41" style="20" customWidth="1"/>
    <col min="3" max="4" width="12.140625" style="20" customWidth="1"/>
    <col min="5" max="5" width="12.28515625" style="20" bestFit="1" customWidth="1"/>
    <col min="6" max="6" width="2.7109375" style="20" customWidth="1"/>
    <col min="7" max="7" width="34" style="20" customWidth="1"/>
    <col min="8" max="8" width="12.42578125" style="20" customWidth="1"/>
    <col min="9" max="9" width="12.28515625" style="20" bestFit="1" customWidth="1"/>
    <col min="10" max="10" width="12.42578125" style="20" customWidth="1"/>
  </cols>
  <sheetData>
    <row r="2" spans="1:11">
      <c r="A2" s="39"/>
      <c r="B2" s="39"/>
      <c r="C2" s="39"/>
      <c r="D2" s="39"/>
      <c r="E2" s="39"/>
      <c r="F2" s="39"/>
    </row>
    <row r="3" spans="1:11" ht="18.75">
      <c r="A3" s="1269" t="s">
        <v>5</v>
      </c>
      <c r="B3" s="1269"/>
      <c r="C3" s="1269"/>
      <c r="D3" s="1269"/>
      <c r="E3" s="1269"/>
      <c r="F3" s="1269"/>
      <c r="G3" s="1269"/>
      <c r="H3" s="1269"/>
      <c r="I3" s="1270"/>
      <c r="J3" s="1270"/>
    </row>
    <row r="4" spans="1:11" ht="18.75">
      <c r="A4" s="1269" t="s">
        <v>1676</v>
      </c>
      <c r="B4" s="1269"/>
      <c r="C4" s="1269"/>
      <c r="D4" s="1269"/>
      <c r="E4" s="1269"/>
      <c r="F4" s="1269"/>
      <c r="G4" s="1269"/>
      <c r="H4" s="1269"/>
      <c r="I4" s="1270"/>
      <c r="J4" s="1270"/>
    </row>
    <row r="5" spans="1:11">
      <c r="A5" s="39"/>
      <c r="B5" s="39"/>
      <c r="C5" s="39"/>
      <c r="D5" s="39"/>
      <c r="E5" s="39"/>
      <c r="F5" s="39"/>
    </row>
    <row r="6" spans="1:11" ht="16.5" thickBot="1">
      <c r="A6" s="91"/>
      <c r="B6" s="92"/>
      <c r="C6" s="91"/>
      <c r="D6" s="91"/>
      <c r="E6" s="91"/>
      <c r="F6" s="93"/>
      <c r="I6" s="1279" t="s">
        <v>130</v>
      </c>
      <c r="J6" s="1279"/>
    </row>
    <row r="7" spans="1:11" ht="12.75" customHeight="1">
      <c r="A7" s="1271" t="s">
        <v>2</v>
      </c>
      <c r="B7" s="1272"/>
      <c r="C7" s="1277" t="s">
        <v>311</v>
      </c>
      <c r="D7" s="1277" t="s">
        <v>298</v>
      </c>
      <c r="E7" s="1282" t="s">
        <v>299</v>
      </c>
      <c r="F7" s="1271" t="s">
        <v>3</v>
      </c>
      <c r="G7" s="1272"/>
      <c r="H7" s="1277" t="s">
        <v>311</v>
      </c>
      <c r="I7" s="1277" t="s">
        <v>298</v>
      </c>
      <c r="J7" s="1280" t="s">
        <v>299</v>
      </c>
    </row>
    <row r="8" spans="1:11" ht="19.5" customHeight="1" thickBot="1">
      <c r="A8" s="1273"/>
      <c r="B8" s="1274"/>
      <c r="C8" s="1278"/>
      <c r="D8" s="1278"/>
      <c r="E8" s="1283"/>
      <c r="F8" s="1275"/>
      <c r="G8" s="1276"/>
      <c r="H8" s="1278"/>
      <c r="I8" s="1278"/>
      <c r="J8" s="1281"/>
      <c r="K8" s="58"/>
    </row>
    <row r="9" spans="1:11" ht="20.100000000000001" customHeight="1">
      <c r="A9" s="197" t="s">
        <v>38</v>
      </c>
      <c r="B9" s="199" t="s">
        <v>278</v>
      </c>
      <c r="C9" s="1206">
        <v>222656000</v>
      </c>
      <c r="D9" s="1206">
        <v>293170000</v>
      </c>
      <c r="E9" s="1207">
        <v>293136000</v>
      </c>
      <c r="F9" s="672" t="s">
        <v>38</v>
      </c>
      <c r="G9" s="673" t="s">
        <v>233</v>
      </c>
      <c r="H9" s="1210">
        <v>321958000</v>
      </c>
      <c r="I9" s="1206">
        <v>391691000</v>
      </c>
      <c r="J9" s="1211">
        <v>377738000</v>
      </c>
    </row>
    <row r="10" spans="1:11" ht="20.100000000000001" customHeight="1">
      <c r="A10" s="94" t="s">
        <v>39</v>
      </c>
      <c r="B10" s="39" t="s">
        <v>134</v>
      </c>
      <c r="C10" s="1208">
        <v>590360000</v>
      </c>
      <c r="D10" s="1208">
        <v>590360000</v>
      </c>
      <c r="E10" s="1209">
        <v>637063000</v>
      </c>
      <c r="F10" s="94" t="s">
        <v>39</v>
      </c>
      <c r="G10" s="97" t="s">
        <v>240</v>
      </c>
      <c r="H10" s="1206">
        <v>85052000</v>
      </c>
      <c r="I10" s="1208">
        <v>99119000</v>
      </c>
      <c r="J10" s="1212">
        <v>96434000</v>
      </c>
    </row>
    <row r="11" spans="1:11" ht="20.100000000000001" customHeight="1">
      <c r="A11" s="94" t="s">
        <v>40</v>
      </c>
      <c r="B11" s="200" t="s">
        <v>150</v>
      </c>
      <c r="C11" s="1208">
        <v>81301000</v>
      </c>
      <c r="D11" s="1208">
        <v>86641000</v>
      </c>
      <c r="E11" s="1209">
        <v>99473000</v>
      </c>
      <c r="F11" s="672" t="s">
        <v>40</v>
      </c>
      <c r="G11" s="95" t="s">
        <v>241</v>
      </c>
      <c r="H11" s="1206">
        <v>273954000</v>
      </c>
      <c r="I11" s="1208">
        <v>307927000</v>
      </c>
      <c r="J11" s="1212">
        <v>268334000</v>
      </c>
    </row>
    <row r="12" spans="1:11" ht="20.100000000000001" customHeight="1">
      <c r="A12" s="94" t="s">
        <v>41</v>
      </c>
      <c r="B12" s="97" t="s">
        <v>146</v>
      </c>
      <c r="C12" s="1208">
        <v>0</v>
      </c>
      <c r="D12" s="1208">
        <v>5363000</v>
      </c>
      <c r="E12" s="1209">
        <v>6558000</v>
      </c>
      <c r="F12" s="94" t="s">
        <v>41</v>
      </c>
      <c r="G12" s="97" t="s">
        <v>244</v>
      </c>
      <c r="H12" s="1206">
        <v>22155000</v>
      </c>
      <c r="I12" s="1208">
        <v>23450000</v>
      </c>
      <c r="J12" s="1212">
        <v>17334000</v>
      </c>
    </row>
    <row r="13" spans="1:11" ht="20.100000000000001" customHeight="1">
      <c r="A13" s="94"/>
      <c r="B13" s="97"/>
      <c r="C13" s="98"/>
      <c r="D13" s="269"/>
      <c r="E13" s="269"/>
      <c r="F13" s="672" t="s">
        <v>42</v>
      </c>
      <c r="G13" s="97" t="s">
        <v>235</v>
      </c>
      <c r="H13" s="1206">
        <v>97589000</v>
      </c>
      <c r="I13" s="1208">
        <v>102804000</v>
      </c>
      <c r="J13" s="1212">
        <v>101888000</v>
      </c>
    </row>
    <row r="14" spans="1:11" ht="20.100000000000001" customHeight="1">
      <c r="A14" s="94"/>
      <c r="B14" s="97"/>
      <c r="C14" s="98"/>
      <c r="D14" s="98"/>
      <c r="E14" s="289"/>
      <c r="F14" s="94" t="s">
        <v>43</v>
      </c>
      <c r="G14" s="95" t="s">
        <v>75</v>
      </c>
      <c r="H14" s="1206">
        <v>174505000</v>
      </c>
      <c r="I14" s="1208">
        <v>43139000</v>
      </c>
      <c r="J14" s="1212"/>
    </row>
    <row r="15" spans="1:11" ht="20.100000000000001" customHeight="1" thickBot="1">
      <c r="A15" s="100"/>
      <c r="B15" s="89"/>
      <c r="C15" s="101"/>
      <c r="D15" s="270"/>
      <c r="E15" s="270"/>
      <c r="F15" s="674"/>
      <c r="G15" s="675"/>
      <c r="H15" s="293"/>
      <c r="I15" s="290"/>
      <c r="J15" s="669"/>
    </row>
    <row r="16" spans="1:11" ht="20.100000000000001" customHeight="1" thickBot="1">
      <c r="A16" s="1286" t="s">
        <v>15</v>
      </c>
      <c r="B16" s="1287"/>
      <c r="C16" s="102">
        <f>SUM(C9:C15)</f>
        <v>894317000</v>
      </c>
      <c r="D16" s="102">
        <f>SUM(D9:D15)</f>
        <v>975534000</v>
      </c>
      <c r="E16" s="670">
        <f>SUM(E9:E15)</f>
        <v>1036230000</v>
      </c>
      <c r="F16" s="1286" t="s">
        <v>10</v>
      </c>
      <c r="G16" s="1295"/>
      <c r="H16" s="102">
        <f>SUM(H9:H14)</f>
        <v>975213000</v>
      </c>
      <c r="I16" s="102">
        <f>SUM(I9:I14)</f>
        <v>968130000</v>
      </c>
      <c r="J16" s="664">
        <f>SUM(J9:J14)</f>
        <v>861728000</v>
      </c>
    </row>
    <row r="17" spans="1:10" ht="20.100000000000001" customHeight="1" thickBot="1">
      <c r="A17" s="103"/>
      <c r="B17" s="104"/>
      <c r="C17" s="105"/>
      <c r="D17" s="271"/>
      <c r="E17" s="670"/>
      <c r="F17" s="676"/>
      <c r="G17" s="677"/>
      <c r="H17" s="667"/>
      <c r="I17" s="665"/>
      <c r="J17" s="292"/>
    </row>
    <row r="18" spans="1:10" ht="29.25" customHeight="1" thickBot="1">
      <c r="A18" s="1300" t="s">
        <v>1548</v>
      </c>
      <c r="B18" s="1301"/>
      <c r="C18" s="105">
        <f>C16-H16</f>
        <v>-80896000</v>
      </c>
      <c r="D18" s="105">
        <f>D16-I16</f>
        <v>7404000</v>
      </c>
      <c r="E18" s="671">
        <f>E16-J16</f>
        <v>174502000</v>
      </c>
      <c r="F18" s="676"/>
      <c r="G18" s="677"/>
      <c r="H18" s="668"/>
      <c r="I18" s="666"/>
      <c r="J18" s="106"/>
    </row>
    <row r="19" spans="1:10">
      <c r="A19" s="39"/>
      <c r="B19" s="39"/>
      <c r="C19" s="107"/>
      <c r="D19" s="107"/>
      <c r="E19" s="107"/>
      <c r="F19" s="39"/>
    </row>
    <row r="20" spans="1:10">
      <c r="A20" s="39"/>
      <c r="B20" s="39"/>
      <c r="C20" s="107"/>
      <c r="D20" s="107"/>
      <c r="E20" s="107"/>
      <c r="F20" s="39"/>
    </row>
    <row r="21" spans="1:10">
      <c r="A21" s="39"/>
      <c r="B21" s="39"/>
      <c r="C21" s="107"/>
      <c r="D21" s="107"/>
      <c r="E21" s="107"/>
      <c r="F21" s="39"/>
    </row>
    <row r="22" spans="1:10">
      <c r="A22" s="39"/>
      <c r="B22" s="39"/>
      <c r="C22" s="107"/>
      <c r="D22" s="107"/>
      <c r="E22" s="107"/>
      <c r="F22" s="39"/>
    </row>
    <row r="23" spans="1:10">
      <c r="A23" s="39"/>
      <c r="B23" s="39"/>
      <c r="C23" s="107"/>
      <c r="D23" s="107"/>
      <c r="E23" s="107"/>
      <c r="F23" s="39"/>
    </row>
    <row r="24" spans="1:10">
      <c r="A24" s="39"/>
      <c r="B24" s="39"/>
      <c r="C24" s="107"/>
      <c r="D24" s="107"/>
      <c r="E24" s="107"/>
      <c r="F24" s="39"/>
    </row>
    <row r="25" spans="1:10">
      <c r="A25" s="39"/>
      <c r="B25" s="39"/>
      <c r="C25" s="107"/>
      <c r="D25" s="107"/>
      <c r="E25" s="107"/>
      <c r="F25" s="39"/>
    </row>
    <row r="26" spans="1:10">
      <c r="A26" s="39"/>
      <c r="B26" s="39"/>
      <c r="C26" s="107"/>
      <c r="D26" s="107"/>
      <c r="E26" s="107"/>
      <c r="F26" s="39"/>
    </row>
    <row r="27" spans="1:10">
      <c r="A27" s="39"/>
      <c r="B27" s="39"/>
      <c r="C27" s="107"/>
      <c r="D27" s="107"/>
      <c r="E27" s="107"/>
      <c r="F27" s="39"/>
    </row>
    <row r="28" spans="1:10">
      <c r="A28" s="39"/>
      <c r="B28" s="39"/>
      <c r="C28" s="107"/>
      <c r="D28" s="107"/>
      <c r="E28" s="107"/>
      <c r="F28" s="39"/>
    </row>
    <row r="29" spans="1:10">
      <c r="A29" s="39"/>
      <c r="B29" s="39"/>
      <c r="C29" s="107"/>
      <c r="D29" s="107"/>
      <c r="E29" s="107"/>
      <c r="F29" s="39"/>
    </row>
    <row r="30" spans="1:10">
      <c r="A30" s="39"/>
      <c r="B30" s="39"/>
      <c r="C30" s="108"/>
      <c r="D30" s="108"/>
      <c r="E30" s="108"/>
      <c r="F30" s="39"/>
    </row>
    <row r="31" spans="1:10">
      <c r="A31" s="39"/>
      <c r="B31" s="39"/>
      <c r="C31" s="108"/>
      <c r="D31" s="108"/>
      <c r="E31" s="108"/>
      <c r="F31" s="39"/>
    </row>
    <row r="32" spans="1:10">
      <c r="A32" s="1268"/>
      <c r="B32" s="1268"/>
      <c r="C32" s="1268"/>
      <c r="D32" s="93"/>
      <c r="E32" s="93"/>
    </row>
    <row r="33" spans="1:10" ht="18.75">
      <c r="A33" s="1269" t="s">
        <v>82</v>
      </c>
      <c r="B33" s="1269"/>
      <c r="C33" s="1269"/>
      <c r="D33" s="1269"/>
      <c r="E33" s="1269"/>
      <c r="F33" s="1269"/>
      <c r="G33" s="1269"/>
      <c r="H33" s="1269"/>
      <c r="I33" s="1270"/>
      <c r="J33" s="1270"/>
    </row>
    <row r="34" spans="1:10" ht="18.75">
      <c r="A34" s="1269" t="s">
        <v>1676</v>
      </c>
      <c r="B34" s="1269"/>
      <c r="C34" s="1269"/>
      <c r="D34" s="1269"/>
      <c r="E34" s="1269"/>
      <c r="F34" s="1269"/>
      <c r="G34" s="1269"/>
      <c r="H34" s="1269"/>
      <c r="I34" s="1270"/>
      <c r="J34" s="1270"/>
    </row>
    <row r="35" spans="1:10">
      <c r="A35" s="39"/>
      <c r="B35" s="39"/>
      <c r="C35" s="39"/>
      <c r="D35" s="39"/>
      <c r="E35" s="39"/>
    </row>
    <row r="36" spans="1:10" ht="16.5" thickBot="1">
      <c r="A36" s="91"/>
      <c r="B36" s="92"/>
      <c r="C36" s="91"/>
      <c r="D36" s="91"/>
      <c r="E36" s="91"/>
      <c r="I36" s="1279" t="s">
        <v>130</v>
      </c>
      <c r="J36" s="1279"/>
    </row>
    <row r="37" spans="1:10" ht="12.75" customHeight="1">
      <c r="A37" s="1271" t="s">
        <v>6</v>
      </c>
      <c r="B37" s="1272"/>
      <c r="C37" s="1277" t="s">
        <v>311</v>
      </c>
      <c r="D37" s="1277" t="s">
        <v>298</v>
      </c>
      <c r="E37" s="1282" t="s">
        <v>299</v>
      </c>
      <c r="F37" s="1296" t="s">
        <v>7</v>
      </c>
      <c r="G37" s="1297"/>
      <c r="H37" s="1277" t="s">
        <v>311</v>
      </c>
      <c r="I37" s="1277" t="s">
        <v>298</v>
      </c>
      <c r="J37" s="1280" t="s">
        <v>299</v>
      </c>
    </row>
    <row r="38" spans="1:10" ht="19.5" customHeight="1" thickBot="1">
      <c r="A38" s="1273"/>
      <c r="B38" s="1274"/>
      <c r="C38" s="1278"/>
      <c r="D38" s="1278"/>
      <c r="E38" s="1283"/>
      <c r="F38" s="1298"/>
      <c r="G38" s="1299"/>
      <c r="H38" s="1278"/>
      <c r="I38" s="1278"/>
      <c r="J38" s="1281"/>
    </row>
    <row r="39" spans="1:10" ht="38.25" customHeight="1">
      <c r="A39" s="192" t="s">
        <v>38</v>
      </c>
      <c r="B39" s="785" t="s">
        <v>279</v>
      </c>
      <c r="C39" s="786"/>
      <c r="D39" s="786">
        <v>182144000</v>
      </c>
      <c r="E39" s="787">
        <v>182144000</v>
      </c>
      <c r="F39" s="784" t="s">
        <v>38</v>
      </c>
      <c r="G39" s="788" t="s">
        <v>242</v>
      </c>
      <c r="H39" s="789">
        <v>251822000</v>
      </c>
      <c r="I39" s="790">
        <v>309738000</v>
      </c>
      <c r="J39" s="791">
        <v>194130000</v>
      </c>
    </row>
    <row r="40" spans="1:10" ht="20.100000000000001" customHeight="1">
      <c r="A40" s="109" t="s">
        <v>39</v>
      </c>
      <c r="B40" s="97" t="s">
        <v>145</v>
      </c>
      <c r="C40" s="1213">
        <v>500000</v>
      </c>
      <c r="D40" s="1213">
        <v>2900000</v>
      </c>
      <c r="E40" s="1214">
        <v>2626000</v>
      </c>
      <c r="F40" s="94" t="s">
        <v>39</v>
      </c>
      <c r="G40" s="97" t="s">
        <v>243</v>
      </c>
      <c r="H40" s="1206">
        <v>72854000</v>
      </c>
      <c r="I40" s="1209">
        <v>106934000</v>
      </c>
      <c r="J40" s="1212">
        <v>71644000</v>
      </c>
    </row>
    <row r="41" spans="1:10" ht="20.100000000000001" customHeight="1">
      <c r="A41" s="109" t="s">
        <v>40</v>
      </c>
      <c r="B41" s="97" t="s">
        <v>147</v>
      </c>
      <c r="C41" s="1213">
        <v>3000000</v>
      </c>
      <c r="D41" s="1213">
        <v>9098000</v>
      </c>
      <c r="E41" s="1214">
        <v>7573000</v>
      </c>
      <c r="F41" s="94" t="s">
        <v>40</v>
      </c>
      <c r="G41" s="74" t="s">
        <v>238</v>
      </c>
      <c r="H41" s="1206">
        <v>2000000</v>
      </c>
      <c r="I41" s="1209">
        <v>5278000</v>
      </c>
      <c r="J41" s="1212">
        <v>4778000</v>
      </c>
    </row>
    <row r="42" spans="1:10" ht="20.100000000000001" customHeight="1">
      <c r="A42" s="109"/>
      <c r="B42" s="95"/>
      <c r="C42" s="116"/>
      <c r="D42" s="116"/>
      <c r="E42" s="678"/>
      <c r="F42" s="94" t="s">
        <v>41</v>
      </c>
      <c r="G42" s="95" t="s">
        <v>1546</v>
      </c>
      <c r="H42" s="1208">
        <v>0</v>
      </c>
      <c r="I42" s="1209">
        <v>281260000</v>
      </c>
      <c r="J42" s="1212"/>
    </row>
    <row r="43" spans="1:10" ht="20.100000000000001" customHeight="1">
      <c r="A43" s="110"/>
      <c r="B43" s="111"/>
      <c r="C43" s="275"/>
      <c r="D43" s="276"/>
      <c r="E43" s="679"/>
      <c r="F43" s="687"/>
      <c r="G43" s="99"/>
      <c r="H43" s="290"/>
      <c r="I43" s="272"/>
      <c r="J43" s="287"/>
    </row>
    <row r="44" spans="1:10" ht="20.100000000000001" customHeight="1" thickBot="1">
      <c r="A44" s="112"/>
      <c r="B44" s="113"/>
      <c r="C44" s="277"/>
      <c r="D44" s="278"/>
      <c r="E44" s="680"/>
      <c r="F44" s="100"/>
      <c r="G44" s="32"/>
      <c r="H44" s="293"/>
      <c r="I44" s="272"/>
      <c r="J44" s="688"/>
    </row>
    <row r="45" spans="1:10" ht="20.100000000000001" customHeight="1" thickBot="1">
      <c r="A45" s="1286" t="s">
        <v>66</v>
      </c>
      <c r="B45" s="1287"/>
      <c r="C45" s="279">
        <f>SUM(C39:C42)</f>
        <v>3500000</v>
      </c>
      <c r="D45" s="279">
        <f>SUM(D39:D42)</f>
        <v>194142000</v>
      </c>
      <c r="E45" s="681">
        <f>SUM(E39:E42)</f>
        <v>192343000</v>
      </c>
      <c r="F45" s="1288" t="s">
        <v>68</v>
      </c>
      <c r="G45" s="1289"/>
      <c r="H45" s="102">
        <f>SUM(H39:H42)</f>
        <v>326676000</v>
      </c>
      <c r="I45" s="102">
        <f>SUM(I39:I42)</f>
        <v>703210000</v>
      </c>
      <c r="J45" s="664">
        <f>SUM(J39:J42)</f>
        <v>270552000</v>
      </c>
    </row>
    <row r="46" spans="1:10" ht="20.100000000000001" customHeight="1">
      <c r="A46" s="114"/>
      <c r="B46" s="115"/>
      <c r="C46" s="280"/>
      <c r="D46" s="281"/>
      <c r="E46" s="682"/>
      <c r="F46" s="1215"/>
      <c r="G46" s="1216"/>
      <c r="H46" s="273"/>
      <c r="I46" s="288"/>
      <c r="J46" s="274"/>
    </row>
    <row r="47" spans="1:10" ht="20.100000000000001" customHeight="1">
      <c r="A47" s="1293" t="s">
        <v>1547</v>
      </c>
      <c r="B47" s="1294"/>
      <c r="C47" s="116">
        <f>C45-H45</f>
        <v>-323176000</v>
      </c>
      <c r="D47" s="116">
        <f>D45-I45</f>
        <v>-509068000</v>
      </c>
      <c r="E47" s="678">
        <f>E45-J45</f>
        <v>-78209000</v>
      </c>
      <c r="F47" s="94" t="s">
        <v>38</v>
      </c>
      <c r="G47" s="74" t="s">
        <v>239</v>
      </c>
      <c r="H47" s="98">
        <v>0</v>
      </c>
      <c r="I47" s="289">
        <v>4949000</v>
      </c>
      <c r="J47" s="195">
        <v>4949000</v>
      </c>
    </row>
    <row r="48" spans="1:10" ht="20.100000000000001" customHeight="1" thickBot="1">
      <c r="A48" s="117"/>
      <c r="B48" s="118"/>
      <c r="C48" s="282"/>
      <c r="D48" s="283"/>
      <c r="E48" s="683"/>
      <c r="F48" s="1217"/>
      <c r="G48" s="1218"/>
      <c r="H48" s="290"/>
      <c r="I48" s="291"/>
      <c r="J48" s="287"/>
    </row>
    <row r="49" spans="1:10" ht="20.100000000000001" customHeight="1" thickBot="1">
      <c r="A49" s="1288" t="s">
        <v>152</v>
      </c>
      <c r="B49" s="1290"/>
      <c r="C49" s="102">
        <f>C16+C45</f>
        <v>897817000</v>
      </c>
      <c r="D49" s="102">
        <f>D16+D45</f>
        <v>1169676000</v>
      </c>
      <c r="E49" s="670">
        <f>E16+E45</f>
        <v>1228573000</v>
      </c>
      <c r="F49" s="1288" t="s">
        <v>9</v>
      </c>
      <c r="G49" s="1289"/>
      <c r="H49" s="102">
        <f>H16+H45</f>
        <v>1301889000</v>
      </c>
      <c r="I49" s="102">
        <f>I16+I45+I47</f>
        <v>1676289000</v>
      </c>
      <c r="J49" s="1221">
        <f>J16+J45+J47</f>
        <v>1137229000</v>
      </c>
    </row>
    <row r="50" spans="1:10" ht="20.100000000000001" customHeight="1">
      <c r="A50" s="119" t="s">
        <v>38</v>
      </c>
      <c r="B50" s="120" t="s">
        <v>1520</v>
      </c>
      <c r="C50" s="121">
        <f>C49-H49</f>
        <v>-404072000</v>
      </c>
      <c r="D50" s="121">
        <f>D49-I49</f>
        <v>-506613000</v>
      </c>
      <c r="E50" s="684">
        <f>E49-J49</f>
        <v>91344000</v>
      </c>
      <c r="F50" s="1219"/>
      <c r="G50" s="1220"/>
      <c r="H50" s="273"/>
      <c r="I50" s="288"/>
      <c r="J50" s="274"/>
    </row>
    <row r="51" spans="1:10" ht="20.100000000000001" customHeight="1">
      <c r="A51" s="61" t="s">
        <v>39</v>
      </c>
      <c r="B51" s="20" t="s">
        <v>156</v>
      </c>
      <c r="C51" s="116">
        <v>404072000</v>
      </c>
      <c r="D51" s="116">
        <v>506613000</v>
      </c>
      <c r="E51" s="678">
        <v>506610000</v>
      </c>
      <c r="F51" s="686"/>
      <c r="G51" s="123"/>
      <c r="H51" s="98"/>
      <c r="I51" s="289"/>
      <c r="J51" s="195"/>
    </row>
    <row r="52" spans="1:10" ht="20.100000000000001" customHeight="1" thickBot="1">
      <c r="A52" s="1291"/>
      <c r="B52" s="1292"/>
      <c r="C52" s="284"/>
      <c r="D52" s="285"/>
      <c r="E52" s="285"/>
      <c r="F52" s="1217"/>
      <c r="G52" s="99"/>
      <c r="H52" s="290"/>
      <c r="I52" s="291"/>
      <c r="J52" s="287"/>
    </row>
    <row r="53" spans="1:10" s="198" customFormat="1" ht="32.25" customHeight="1" thickBot="1">
      <c r="A53" s="1284" t="s">
        <v>153</v>
      </c>
      <c r="B53" s="1285"/>
      <c r="C53" s="286">
        <f>C49+C51</f>
        <v>1301889000</v>
      </c>
      <c r="D53" s="286">
        <f>D49+D51</f>
        <v>1676289000</v>
      </c>
      <c r="E53" s="685">
        <f>E49+E51</f>
        <v>1735183000</v>
      </c>
      <c r="F53" s="1286" t="s">
        <v>8</v>
      </c>
      <c r="G53" s="1287"/>
      <c r="H53" s="286">
        <f>H49</f>
        <v>1301889000</v>
      </c>
      <c r="I53" s="286">
        <f>I49</f>
        <v>1676289000</v>
      </c>
      <c r="J53" s="1222">
        <f>J49</f>
        <v>1137229000</v>
      </c>
    </row>
    <row r="54" spans="1:10">
      <c r="A54" s="55"/>
      <c r="F54" s="39"/>
    </row>
    <row r="55" spans="1:10">
      <c r="A55" s="55"/>
      <c r="F55" s="39"/>
    </row>
    <row r="56" spans="1:10">
      <c r="A56" s="55"/>
      <c r="C56" s="39"/>
      <c r="D56" s="39"/>
      <c r="E56" s="39"/>
      <c r="F56" s="39"/>
    </row>
    <row r="57" spans="1:10">
      <c r="A57" s="55"/>
      <c r="C57" s="39"/>
      <c r="D57" s="39"/>
      <c r="E57" s="39"/>
      <c r="F57" s="39"/>
    </row>
    <row r="58" spans="1:10">
      <c r="A58" s="55"/>
      <c r="C58" s="59"/>
      <c r="D58" s="59"/>
      <c r="E58" s="59"/>
      <c r="F58" s="39"/>
    </row>
    <row r="59" spans="1:10">
      <c r="A59" s="55"/>
      <c r="C59" s="59"/>
      <c r="D59" s="59"/>
      <c r="E59" s="59"/>
      <c r="F59" s="39"/>
    </row>
    <row r="60" spans="1:10">
      <c r="A60" s="55"/>
      <c r="F60" s="39"/>
    </row>
    <row r="61" spans="1:10">
      <c r="A61" s="55"/>
      <c r="C61" s="59"/>
      <c r="D61" s="59"/>
      <c r="E61" s="59"/>
      <c r="F61" s="39"/>
    </row>
    <row r="62" spans="1:10">
      <c r="A62" s="55"/>
      <c r="C62" s="59"/>
      <c r="D62" s="59"/>
      <c r="E62" s="59"/>
      <c r="F62" s="39"/>
    </row>
    <row r="63" spans="1:10">
      <c r="A63" s="55"/>
      <c r="C63" s="59"/>
      <c r="D63" s="59"/>
      <c r="E63" s="59"/>
      <c r="F63" s="39"/>
    </row>
    <row r="64" spans="1:10">
      <c r="A64" s="55"/>
      <c r="C64" s="59"/>
      <c r="D64" s="59"/>
      <c r="E64" s="59"/>
      <c r="F64" s="39"/>
    </row>
    <row r="65" spans="1:6">
      <c r="C65" s="25"/>
      <c r="D65" s="25"/>
      <c r="E65" s="25"/>
      <c r="F65" s="39"/>
    </row>
    <row r="66" spans="1:6">
      <c r="F66" s="39"/>
    </row>
    <row r="67" spans="1:6">
      <c r="F67" s="39"/>
    </row>
    <row r="68" spans="1:6">
      <c r="C68" s="25"/>
      <c r="D68" s="25"/>
      <c r="E68" s="25"/>
      <c r="F68" s="39"/>
    </row>
    <row r="69" spans="1:6">
      <c r="A69" s="20" t="s">
        <v>67</v>
      </c>
      <c r="B69" s="20" t="s">
        <v>11</v>
      </c>
      <c r="F69" s="39"/>
    </row>
  </sheetData>
  <mergeCells count="34">
    <mergeCell ref="I37:I38"/>
    <mergeCell ref="F16:G16"/>
    <mergeCell ref="A33:J33"/>
    <mergeCell ref="A34:J34"/>
    <mergeCell ref="A32:C32"/>
    <mergeCell ref="A16:B16"/>
    <mergeCell ref="J37:J38"/>
    <mergeCell ref="I36:J36"/>
    <mergeCell ref="C37:C38"/>
    <mergeCell ref="D37:D38"/>
    <mergeCell ref="E37:E38"/>
    <mergeCell ref="A37:B38"/>
    <mergeCell ref="F37:G38"/>
    <mergeCell ref="A18:B18"/>
    <mergeCell ref="H37:H38"/>
    <mergeCell ref="A53:B53"/>
    <mergeCell ref="F53:G53"/>
    <mergeCell ref="F45:G45"/>
    <mergeCell ref="A45:B45"/>
    <mergeCell ref="A49:B49"/>
    <mergeCell ref="A52:B52"/>
    <mergeCell ref="F49:G49"/>
    <mergeCell ref="A47:B47"/>
    <mergeCell ref="A3:J3"/>
    <mergeCell ref="A4:J4"/>
    <mergeCell ref="A7:B8"/>
    <mergeCell ref="F7:G8"/>
    <mergeCell ref="C7:C8"/>
    <mergeCell ref="I6:J6"/>
    <mergeCell ref="J7:J8"/>
    <mergeCell ref="E7:E8"/>
    <mergeCell ref="H7:H8"/>
    <mergeCell ref="D7:D8"/>
    <mergeCell ref="I7:I8"/>
  </mergeCells>
  <phoneticPr fontId="14" type="noConversion"/>
  <pageMargins left="0.31496062992125984" right="0.31496062992125984" top="0.35433070866141736" bottom="0.35433070866141736" header="0.31496062992125984" footer="0.31496062992125984"/>
  <pageSetup paperSize="9" scale="93" orientation="landscape" r:id="rId1"/>
  <headerFooter>
    <oddHeader>&amp;R7. melléklet a ../2017.(..) önkormányzati rendelethez /&amp;P. oldal</oddHeader>
  </headerFooter>
  <rowBreaks count="1" manualBreakCount="1">
    <brk id="30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I11"/>
  <sheetViews>
    <sheetView workbookViewId="0">
      <selection activeCell="D17" sqref="D17"/>
    </sheetView>
  </sheetViews>
  <sheetFormatPr defaultRowHeight="15.75"/>
  <cols>
    <col min="1" max="1" width="4.28515625" style="2" customWidth="1"/>
    <col min="2" max="2" width="21.85546875" style="2" customWidth="1"/>
    <col min="3" max="3" width="14.28515625" style="2" customWidth="1"/>
    <col min="4" max="4" width="14.140625" style="2" customWidth="1"/>
    <col min="5" max="5" width="14.85546875" style="2" customWidth="1"/>
    <col min="6" max="6" width="16.140625" style="2" customWidth="1"/>
    <col min="7" max="7" width="27.5703125" style="2" customWidth="1"/>
    <col min="8" max="28" width="9.140625" style="2"/>
    <col min="29" max="30" width="0" style="2" hidden="1" customWidth="1"/>
    <col min="31" max="16384" width="9.140625" style="2"/>
  </cols>
  <sheetData>
    <row r="1" spans="1:9" ht="18.75">
      <c r="B1" s="1302" t="s">
        <v>69</v>
      </c>
      <c r="C1" s="1302"/>
      <c r="D1" s="1302"/>
      <c r="E1" s="1302"/>
      <c r="F1" s="1302"/>
      <c r="G1" s="1302"/>
      <c r="H1" s="1"/>
    </row>
    <row r="3" spans="1:9" ht="75.75" customHeight="1">
      <c r="G3" s="498" t="s">
        <v>130</v>
      </c>
    </row>
    <row r="4" spans="1:9" s="8" customFormat="1" ht="54.75" customHeight="1" thickBot="1">
      <c r="A4" s="1303" t="s">
        <v>70</v>
      </c>
      <c r="B4" s="1303"/>
      <c r="C4" s="145" t="s">
        <v>1677</v>
      </c>
      <c r="D4" s="145" t="s">
        <v>13</v>
      </c>
      <c r="E4" s="145" t="s">
        <v>85</v>
      </c>
      <c r="F4" s="145" t="s">
        <v>155</v>
      </c>
      <c r="G4" s="145" t="s">
        <v>71</v>
      </c>
      <c r="H4" s="22"/>
      <c r="I4" s="22"/>
    </row>
    <row r="5" spans="1:9" ht="41.25" customHeight="1">
      <c r="A5" s="146" t="s">
        <v>38</v>
      </c>
      <c r="B5" s="147" t="s">
        <v>72</v>
      </c>
      <c r="C5" s="146">
        <v>0</v>
      </c>
      <c r="D5" s="146">
        <v>0</v>
      </c>
      <c r="E5" s="146"/>
      <c r="F5" s="146"/>
      <c r="G5" s="146"/>
      <c r="H5" s="24"/>
      <c r="I5" s="24"/>
    </row>
    <row r="6" spans="1:9" s="5" customFormat="1" ht="37.5" customHeight="1">
      <c r="A6" s="1304" t="s">
        <v>73</v>
      </c>
      <c r="B6" s="1304"/>
      <c r="C6" s="148">
        <f>SUM(C5:C5)</f>
        <v>0</v>
      </c>
      <c r="D6" s="149">
        <f>SUM(D5:D5)</f>
        <v>0</v>
      </c>
      <c r="E6" s="149">
        <f>SUM(E5:E5)</f>
        <v>0</v>
      </c>
      <c r="F6" s="149">
        <f>SUM(F5:F5)</f>
        <v>0</v>
      </c>
      <c r="G6" s="43"/>
    </row>
    <row r="10" spans="1:9">
      <c r="B10" s="2" t="s">
        <v>1678</v>
      </c>
      <c r="F10" s="150">
        <v>0</v>
      </c>
    </row>
    <row r="11" spans="1:9">
      <c r="F11" s="23"/>
    </row>
  </sheetData>
  <mergeCells count="3">
    <mergeCell ref="B1:G1"/>
    <mergeCell ref="A4:B4"/>
    <mergeCell ref="A6:B6"/>
  </mergeCells>
  <phoneticPr fontId="0" type="noConversion"/>
  <pageMargins left="0.39370078740157483" right="0.39370078740157483" top="0.98425196850393704" bottom="0.98425196850393704" header="0.31496062992125984" footer="0.51181102362204722"/>
  <pageSetup paperSize="9" orientation="landscape" horizontalDpi="300" verticalDpi="300" r:id="rId1"/>
  <headerFooter alignWithMargins="0">
    <oddHeader>&amp;R8. melléklet a ../2017.(  ) önkormányzati rendelethez /&amp;P. oldal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I82"/>
  <sheetViews>
    <sheetView zoomScaleNormal="100" workbookViewId="0">
      <selection activeCell="I11" sqref="I11"/>
    </sheetView>
  </sheetViews>
  <sheetFormatPr defaultRowHeight="12.75"/>
  <cols>
    <col min="1" max="1" width="5.7109375" style="42" bestFit="1" customWidth="1"/>
    <col min="2" max="2" width="3.42578125" style="42" customWidth="1"/>
    <col min="3" max="3" width="4" style="42" customWidth="1"/>
    <col min="4" max="4" width="43.7109375" style="42" customWidth="1"/>
    <col min="5" max="5" width="12" style="42" customWidth="1"/>
    <col min="6" max="6" width="11.85546875" style="42" customWidth="1"/>
    <col min="7" max="7" width="11.7109375" style="42" customWidth="1"/>
    <col min="8" max="8" width="11.85546875" style="42" customWidth="1"/>
    <col min="23" max="24" width="0" hidden="1" customWidth="1"/>
  </cols>
  <sheetData>
    <row r="2" spans="1:8" ht="18.75">
      <c r="A2" s="1245" t="s">
        <v>87</v>
      </c>
      <c r="B2" s="1245"/>
      <c r="C2" s="1245"/>
      <c r="D2" s="1245"/>
      <c r="E2" s="1245"/>
      <c r="F2" s="1245"/>
      <c r="G2" s="1245"/>
      <c r="H2" s="1245"/>
    </row>
    <row r="4" spans="1:8" ht="18.75">
      <c r="A4" s="1245" t="s">
        <v>18</v>
      </c>
      <c r="B4" s="1245"/>
      <c r="C4" s="1245"/>
      <c r="D4" s="1245"/>
      <c r="E4" s="1245"/>
      <c r="F4" s="1245"/>
      <c r="G4" s="1245"/>
      <c r="H4" s="1245"/>
    </row>
    <row r="5" spans="1:8" ht="18.75">
      <c r="A5" s="1245" t="s">
        <v>1679</v>
      </c>
      <c r="B5" s="1245"/>
      <c r="C5" s="1245"/>
      <c r="D5" s="1245"/>
      <c r="E5" s="1245"/>
      <c r="F5" s="1245"/>
      <c r="G5" s="1245"/>
      <c r="H5" s="1245"/>
    </row>
    <row r="6" spans="1:8" ht="18.75">
      <c r="A6" s="1245" t="s">
        <v>19</v>
      </c>
      <c r="B6" s="1245"/>
      <c r="C6" s="1245"/>
      <c r="D6" s="1245"/>
      <c r="E6" s="1245"/>
      <c r="F6" s="1245"/>
      <c r="G6" s="1245"/>
      <c r="H6" s="1245"/>
    </row>
    <row r="7" spans="1:8" ht="18.75">
      <c r="A7" s="40"/>
      <c r="B7" s="40"/>
      <c r="C7" s="40"/>
      <c r="D7" s="40"/>
      <c r="E7" s="40"/>
      <c r="F7" s="40"/>
      <c r="G7" s="40"/>
      <c r="H7" s="40"/>
    </row>
    <row r="8" spans="1:8" ht="18.75">
      <c r="A8" s="1245" t="s">
        <v>20</v>
      </c>
      <c r="B8" s="1245"/>
      <c r="C8" s="1245"/>
      <c r="D8" s="1245"/>
      <c r="E8" s="1245"/>
      <c r="F8" s="1245"/>
      <c r="G8" s="1245"/>
      <c r="H8" s="1245"/>
    </row>
    <row r="9" spans="1:8" ht="15.75">
      <c r="A9" s="59"/>
      <c r="B9" s="59"/>
      <c r="C9" s="59"/>
      <c r="D9" s="20"/>
      <c r="E9" s="1"/>
      <c r="F9" s="1"/>
      <c r="G9" s="1"/>
      <c r="H9" s="20"/>
    </row>
    <row r="10" spans="1:8" ht="15.75">
      <c r="A10" s="59"/>
      <c r="B10" s="59"/>
      <c r="C10" s="59"/>
      <c r="D10" s="20"/>
      <c r="E10" s="20"/>
      <c r="F10" s="20"/>
      <c r="G10" s="20"/>
      <c r="H10" s="20"/>
    </row>
    <row r="11" spans="1:8" ht="16.5" thickBot="1">
      <c r="A11" s="59"/>
      <c r="B11" s="59"/>
      <c r="C11" s="59"/>
      <c r="D11" s="20"/>
      <c r="F11" s="170"/>
      <c r="G11" s="170" t="s">
        <v>130</v>
      </c>
      <c r="H11" s="20"/>
    </row>
    <row r="12" spans="1:8" ht="50.25" customHeight="1" thickTop="1" thickBot="1">
      <c r="A12" s="125"/>
      <c r="B12" s="126"/>
      <c r="C12" s="126"/>
      <c r="D12" s="127"/>
      <c r="E12" s="297" t="s">
        <v>1681</v>
      </c>
      <c r="F12" s="297" t="s">
        <v>1682</v>
      </c>
      <c r="G12" s="128" t="s">
        <v>299</v>
      </c>
      <c r="H12" s="299" t="s">
        <v>350</v>
      </c>
    </row>
    <row r="13" spans="1:8" ht="20.100000000000001" customHeight="1" thickTop="1">
      <c r="A13" s="181" t="s">
        <v>38</v>
      </c>
      <c r="B13" s="1336" t="s">
        <v>278</v>
      </c>
      <c r="C13" s="1324"/>
      <c r="D13" s="1324"/>
      <c r="E13" s="182">
        <v>222656000</v>
      </c>
      <c r="F13" s="294">
        <v>293170000</v>
      </c>
      <c r="G13" s="294">
        <v>293136000</v>
      </c>
      <c r="H13" s="309">
        <f t="shared" ref="H13:H19" si="0">G13/F13</f>
        <v>0.99988402633284446</v>
      </c>
    </row>
    <row r="14" spans="1:8" ht="20.100000000000001" customHeight="1">
      <c r="A14" s="132" t="s">
        <v>39</v>
      </c>
      <c r="B14" s="1307" t="s">
        <v>279</v>
      </c>
      <c r="C14" s="1308"/>
      <c r="D14" s="1308"/>
      <c r="E14" s="183"/>
      <c r="F14" s="294">
        <v>182144000</v>
      </c>
      <c r="G14" s="318">
        <v>182144000</v>
      </c>
      <c r="H14" s="309">
        <f t="shared" si="0"/>
        <v>1</v>
      </c>
    </row>
    <row r="15" spans="1:8" ht="20.100000000000001" customHeight="1">
      <c r="A15" s="132" t="s">
        <v>40</v>
      </c>
      <c r="B15" s="1307" t="s">
        <v>134</v>
      </c>
      <c r="C15" s="1308"/>
      <c r="D15" s="1308"/>
      <c r="E15" s="302">
        <v>590360000</v>
      </c>
      <c r="F15" s="303">
        <v>590360000</v>
      </c>
      <c r="G15" s="303">
        <v>637063000</v>
      </c>
      <c r="H15" s="309">
        <f t="shared" si="0"/>
        <v>1.079109357002507</v>
      </c>
    </row>
    <row r="16" spans="1:8" ht="20.100000000000001" customHeight="1">
      <c r="A16" s="132" t="s">
        <v>41</v>
      </c>
      <c r="B16" s="1330" t="s">
        <v>150</v>
      </c>
      <c r="C16" s="1331"/>
      <c r="D16" s="1331"/>
      <c r="E16" s="315">
        <v>81301000</v>
      </c>
      <c r="F16" s="302">
        <v>86641000</v>
      </c>
      <c r="G16" s="315">
        <v>99473000</v>
      </c>
      <c r="H16" s="309">
        <f t="shared" si="0"/>
        <v>1.1481054004455165</v>
      </c>
    </row>
    <row r="17" spans="1:8" ht="20.100000000000001" customHeight="1">
      <c r="A17" s="132" t="s">
        <v>42</v>
      </c>
      <c r="B17" s="202" t="s">
        <v>145</v>
      </c>
      <c r="C17" s="96"/>
      <c r="D17" s="96"/>
      <c r="E17" s="315">
        <v>500000</v>
      </c>
      <c r="F17" s="303">
        <v>2900000</v>
      </c>
      <c r="G17" s="302">
        <v>2626000</v>
      </c>
      <c r="H17" s="309">
        <f t="shared" si="0"/>
        <v>0.90551724137931033</v>
      </c>
    </row>
    <row r="18" spans="1:8" ht="20.100000000000001" customHeight="1">
      <c r="A18" s="132" t="s">
        <v>43</v>
      </c>
      <c r="B18" s="1307" t="s">
        <v>146</v>
      </c>
      <c r="C18" s="1308"/>
      <c r="D18" s="1308"/>
      <c r="E18" s="302">
        <v>0</v>
      </c>
      <c r="F18" s="303">
        <v>5363000</v>
      </c>
      <c r="G18" s="303">
        <v>6558000</v>
      </c>
      <c r="H18" s="309">
        <f t="shared" si="0"/>
        <v>1.222823046802163</v>
      </c>
    </row>
    <row r="19" spans="1:8" ht="20.100000000000001" customHeight="1">
      <c r="A19" s="132" t="s">
        <v>44</v>
      </c>
      <c r="B19" s="1307" t="s">
        <v>147</v>
      </c>
      <c r="C19" s="1308"/>
      <c r="D19" s="1308"/>
      <c r="E19" s="300">
        <v>3000000</v>
      </c>
      <c r="F19" s="301">
        <v>9098000</v>
      </c>
      <c r="G19" s="301">
        <v>7573000</v>
      </c>
      <c r="H19" s="309">
        <f t="shared" si="0"/>
        <v>0.83238074302044407</v>
      </c>
    </row>
    <row r="20" spans="1:8" ht="20.100000000000001" customHeight="1">
      <c r="A20" s="132"/>
      <c r="B20" s="1315"/>
      <c r="C20" s="1335"/>
      <c r="D20" s="1335"/>
      <c r="E20" s="302"/>
      <c r="F20" s="303"/>
      <c r="G20" s="303"/>
      <c r="H20" s="309"/>
    </row>
    <row r="21" spans="1:8" ht="20.100000000000001" customHeight="1">
      <c r="A21" s="132" t="s">
        <v>45</v>
      </c>
      <c r="B21" s="1305" t="s">
        <v>74</v>
      </c>
      <c r="C21" s="1306"/>
      <c r="D21" s="1307"/>
      <c r="E21" s="302"/>
      <c r="F21" s="303"/>
      <c r="G21" s="303"/>
      <c r="H21" s="309"/>
    </row>
    <row r="22" spans="1:8" ht="20.100000000000001" customHeight="1">
      <c r="A22" s="132"/>
      <c r="B22" s="133"/>
      <c r="C22" s="134"/>
      <c r="D22" s="135"/>
      <c r="E22" s="302"/>
      <c r="F22" s="303"/>
      <c r="G22" s="303"/>
      <c r="H22" s="309"/>
    </row>
    <row r="23" spans="1:8" ht="24.95" customHeight="1">
      <c r="A23" s="137"/>
      <c r="B23" s="1309" t="s">
        <v>151</v>
      </c>
      <c r="C23" s="1309"/>
      <c r="D23" s="1309"/>
      <c r="E23" s="316">
        <f>SUM(E13:E21)</f>
        <v>897817000</v>
      </c>
      <c r="F23" s="316">
        <f>SUM(F13:F21)</f>
        <v>1169676000</v>
      </c>
      <c r="G23" s="316">
        <f>SUM(G13:G21)</f>
        <v>1228573000</v>
      </c>
      <c r="H23" s="337">
        <f>G23/F23</f>
        <v>1.0503532602190693</v>
      </c>
    </row>
    <row r="24" spans="1:8" ht="20.100000000000001" customHeight="1">
      <c r="A24" s="132"/>
      <c r="B24" s="1313"/>
      <c r="C24" s="1314"/>
      <c r="D24" s="1315"/>
      <c r="E24" s="302"/>
      <c r="F24" s="303"/>
      <c r="G24" s="303"/>
      <c r="H24" s="309"/>
    </row>
    <row r="25" spans="1:8" ht="20.100000000000001" customHeight="1">
      <c r="A25" s="132" t="s">
        <v>46</v>
      </c>
      <c r="B25" s="1308" t="s">
        <v>148</v>
      </c>
      <c r="C25" s="1308"/>
      <c r="D25" s="1308"/>
      <c r="E25" s="305">
        <v>404072000</v>
      </c>
      <c r="F25" s="306">
        <v>506613000</v>
      </c>
      <c r="G25" s="306">
        <v>506610000</v>
      </c>
      <c r="H25" s="312">
        <f>G25/F25</f>
        <v>0.99999407832013787</v>
      </c>
    </row>
    <row r="26" spans="1:8" ht="20.100000000000001" customHeight="1">
      <c r="A26" s="132"/>
      <c r="B26" s="1313"/>
      <c r="C26" s="1314"/>
      <c r="D26" s="1315"/>
      <c r="E26" s="302"/>
      <c r="F26" s="303"/>
      <c r="G26" s="303"/>
      <c r="H26" s="309"/>
    </row>
    <row r="27" spans="1:8" ht="35.1" customHeight="1" thickBot="1">
      <c r="A27" s="138"/>
      <c r="B27" s="1332" t="s">
        <v>153</v>
      </c>
      <c r="C27" s="1333"/>
      <c r="D27" s="1334"/>
      <c r="E27" s="317">
        <f>SUM(E25,E23)</f>
        <v>1301889000</v>
      </c>
      <c r="F27" s="317">
        <f>SUM(F25,F23)</f>
        <v>1676289000</v>
      </c>
      <c r="G27" s="317">
        <f>SUM(G25,G23)</f>
        <v>1735183000</v>
      </c>
      <c r="H27" s="319">
        <f>G27/F27</f>
        <v>1.0351335599052431</v>
      </c>
    </row>
    <row r="28" spans="1:8" ht="16.5" thickTop="1">
      <c r="A28" s="59"/>
      <c r="B28" s="59"/>
      <c r="C28" s="59"/>
      <c r="D28" s="20"/>
      <c r="E28" s="88"/>
      <c r="F28" s="88"/>
      <c r="G28" s="88"/>
      <c r="H28" s="88"/>
    </row>
    <row r="29" spans="1:8" ht="15.75">
      <c r="A29" s="59"/>
      <c r="B29" s="59"/>
      <c r="C29" s="59"/>
      <c r="D29" s="20"/>
      <c r="E29" s="88"/>
      <c r="F29" s="88"/>
      <c r="G29" s="88"/>
      <c r="H29" s="88"/>
    </row>
    <row r="30" spans="1:8" ht="15.75">
      <c r="A30" s="59"/>
      <c r="B30" s="59"/>
      <c r="C30" s="59"/>
      <c r="D30" s="20"/>
      <c r="E30" s="88"/>
      <c r="F30" s="88"/>
      <c r="G30" s="88"/>
      <c r="H30" s="88"/>
    </row>
    <row r="31" spans="1:8" ht="15.75">
      <c r="A31" s="59"/>
      <c r="B31" s="59"/>
      <c r="C31" s="59"/>
      <c r="D31" s="20"/>
      <c r="E31" s="88"/>
      <c r="F31" s="88"/>
      <c r="G31" s="88"/>
      <c r="H31" s="88"/>
    </row>
    <row r="32" spans="1:8" ht="15.75">
      <c r="A32" s="59"/>
      <c r="B32" s="59"/>
      <c r="C32" s="59"/>
      <c r="D32" s="20"/>
      <c r="E32" s="88"/>
      <c r="F32" s="88"/>
      <c r="G32" s="88"/>
      <c r="H32" s="88"/>
    </row>
    <row r="33" spans="1:8" ht="15.75">
      <c r="A33" s="59"/>
      <c r="B33" s="59"/>
      <c r="C33" s="59"/>
      <c r="D33" s="20"/>
      <c r="E33" s="88"/>
      <c r="F33" s="88"/>
      <c r="G33" s="88"/>
      <c r="H33" s="88"/>
    </row>
    <row r="34" spans="1:8" ht="15.75">
      <c r="A34" s="59"/>
      <c r="B34" s="59"/>
      <c r="C34" s="59"/>
      <c r="D34" s="20"/>
      <c r="E34" s="88"/>
      <c r="F34" s="88"/>
      <c r="G34" s="88"/>
      <c r="H34" s="88"/>
    </row>
    <row r="35" spans="1:8" ht="15.75">
      <c r="A35" s="59"/>
      <c r="B35" s="59"/>
      <c r="C35" s="59"/>
      <c r="D35" s="20"/>
      <c r="E35" s="88"/>
      <c r="F35" s="88"/>
      <c r="G35" s="88"/>
      <c r="H35" s="88"/>
    </row>
    <row r="36" spans="1:8" ht="15.75">
      <c r="A36" s="59"/>
      <c r="B36" s="59"/>
      <c r="C36" s="59"/>
      <c r="D36" s="20"/>
      <c r="E36" s="88"/>
      <c r="F36" s="88"/>
      <c r="G36" s="88"/>
      <c r="H36" s="88"/>
    </row>
    <row r="37" spans="1:8" ht="15.75">
      <c r="A37" s="59"/>
      <c r="B37" s="59"/>
      <c r="C37" s="59"/>
      <c r="D37" s="20"/>
      <c r="E37" s="88"/>
      <c r="F37" s="88"/>
      <c r="G37" s="88"/>
      <c r="H37" s="88"/>
    </row>
    <row r="38" spans="1:8" ht="15.75">
      <c r="A38" s="59"/>
      <c r="B38" s="59"/>
      <c r="C38" s="59"/>
      <c r="D38" s="20"/>
      <c r="E38" s="88"/>
      <c r="F38" s="88"/>
      <c r="G38" s="88"/>
      <c r="H38" s="88"/>
    </row>
    <row r="39" spans="1:8" ht="15.75">
      <c r="A39" s="59"/>
      <c r="B39" s="59"/>
      <c r="C39" s="59"/>
      <c r="D39" s="20"/>
      <c r="E39" s="88"/>
      <c r="F39" s="88"/>
      <c r="G39" s="88"/>
      <c r="H39" s="88"/>
    </row>
    <row r="40" spans="1:8" ht="15.75">
      <c r="A40" s="59"/>
      <c r="B40" s="59"/>
      <c r="C40" s="59"/>
      <c r="D40" s="20"/>
      <c r="E40" s="88"/>
      <c r="F40" s="88"/>
      <c r="G40" s="88"/>
      <c r="H40" s="88"/>
    </row>
    <row r="41" spans="1:8" ht="15.75">
      <c r="A41" s="59"/>
      <c r="B41" s="59"/>
      <c r="C41" s="59"/>
      <c r="D41" s="20"/>
      <c r="E41" s="88"/>
      <c r="F41" s="88"/>
      <c r="G41" s="88"/>
      <c r="H41" s="88"/>
    </row>
    <row r="42" spans="1:8" ht="15.75">
      <c r="A42" s="59"/>
      <c r="B42" s="59"/>
      <c r="C42" s="59"/>
      <c r="D42" s="20"/>
      <c r="E42" s="88"/>
      <c r="F42" s="88"/>
      <c r="G42" s="88"/>
      <c r="H42" s="88"/>
    </row>
    <row r="43" spans="1:8" ht="15.75">
      <c r="A43" s="59"/>
      <c r="B43" s="59"/>
      <c r="C43" s="59"/>
      <c r="D43" s="20"/>
      <c r="E43" s="88"/>
      <c r="F43" s="88"/>
      <c r="G43" s="88"/>
      <c r="H43" s="88"/>
    </row>
    <row r="44" spans="1:8" ht="15.75">
      <c r="A44" s="59"/>
      <c r="B44" s="59"/>
      <c r="C44" s="59"/>
      <c r="D44" s="20"/>
      <c r="E44" s="88"/>
      <c r="F44" s="88"/>
      <c r="G44" s="88"/>
      <c r="H44" s="88"/>
    </row>
    <row r="45" spans="1:8" ht="15.75">
      <c r="A45" s="59"/>
      <c r="B45" s="59"/>
      <c r="C45" s="59"/>
      <c r="D45" s="20"/>
      <c r="E45" s="88"/>
      <c r="F45" s="88"/>
      <c r="G45" s="88"/>
      <c r="H45" s="88"/>
    </row>
    <row r="46" spans="1:8" ht="18.75">
      <c r="A46" s="1245" t="s">
        <v>18</v>
      </c>
      <c r="B46" s="1245"/>
      <c r="C46" s="1245"/>
      <c r="D46" s="1245"/>
      <c r="E46" s="1245"/>
      <c r="F46" s="1245"/>
      <c r="G46" s="1245"/>
      <c r="H46" s="1245"/>
    </row>
    <row r="47" spans="1:8" ht="18.75">
      <c r="A47" s="1245" t="s">
        <v>1680</v>
      </c>
      <c r="B47" s="1245"/>
      <c r="C47" s="1245"/>
      <c r="D47" s="1245"/>
      <c r="E47" s="1245"/>
      <c r="F47" s="1245"/>
      <c r="G47" s="1245"/>
      <c r="H47" s="1245"/>
    </row>
    <row r="48" spans="1:8" ht="18.75">
      <c r="A48" s="1245" t="s">
        <v>19</v>
      </c>
      <c r="B48" s="1245"/>
      <c r="C48" s="1245"/>
      <c r="D48" s="1245"/>
      <c r="E48" s="1245"/>
      <c r="F48" s="1245"/>
      <c r="G48" s="1245"/>
      <c r="H48" s="1245"/>
    </row>
    <row r="49" spans="1:9" ht="15.75">
      <c r="A49" s="59"/>
      <c r="B49" s="59"/>
      <c r="C49" s="59"/>
      <c r="D49" s="20"/>
      <c r="E49" s="20"/>
      <c r="F49" s="20"/>
      <c r="G49" s="20"/>
      <c r="H49" s="20"/>
    </row>
    <row r="50" spans="1:9" ht="18.75">
      <c r="A50" s="1245" t="s">
        <v>25</v>
      </c>
      <c r="B50" s="1245"/>
      <c r="C50" s="1245"/>
      <c r="D50" s="1245"/>
      <c r="E50" s="1245"/>
      <c r="F50" s="1245"/>
      <c r="G50" s="1245"/>
      <c r="H50" s="1245"/>
      <c r="I50" s="42"/>
    </row>
    <row r="51" spans="1:9" ht="18.75">
      <c r="A51" s="40"/>
      <c r="B51" s="40"/>
      <c r="C51" s="40"/>
      <c r="D51" s="40"/>
      <c r="E51" s="40"/>
      <c r="F51" s="40"/>
      <c r="G51" s="40"/>
      <c r="H51" s="40"/>
      <c r="I51" s="42"/>
    </row>
    <row r="52" spans="1:9" ht="18.75">
      <c r="A52" s="40"/>
      <c r="B52" s="40"/>
      <c r="C52" s="40"/>
      <c r="D52" s="40"/>
      <c r="E52" s="20"/>
      <c r="F52" s="20"/>
      <c r="G52" s="20"/>
      <c r="H52" s="40"/>
      <c r="I52" s="42"/>
    </row>
    <row r="53" spans="1:9" ht="19.5" thickBot="1">
      <c r="A53" s="40"/>
      <c r="B53" s="40"/>
      <c r="C53" s="40"/>
      <c r="D53" s="40"/>
      <c r="F53" s="170"/>
      <c r="G53" s="170" t="s">
        <v>130</v>
      </c>
      <c r="H53" s="40"/>
      <c r="I53" s="42"/>
    </row>
    <row r="54" spans="1:9" ht="56.25" customHeight="1" thickTop="1" thickBot="1">
      <c r="A54" s="125"/>
      <c r="B54" s="126"/>
      <c r="C54" s="126"/>
      <c r="D54" s="139"/>
      <c r="E54" s="297" t="s">
        <v>1681</v>
      </c>
      <c r="F54" s="298" t="s">
        <v>1682</v>
      </c>
      <c r="G54" s="128" t="s">
        <v>299</v>
      </c>
      <c r="H54" s="299" t="s">
        <v>350</v>
      </c>
      <c r="I54" s="42"/>
    </row>
    <row r="55" spans="1:9" ht="20.100000000000001" customHeight="1" thickTop="1" thickBot="1">
      <c r="A55" s="129" t="s">
        <v>76</v>
      </c>
      <c r="B55" s="1310" t="s">
        <v>26</v>
      </c>
      <c r="C55" s="1311"/>
      <c r="D55" s="1312"/>
      <c r="E55" s="689">
        <f>SUM(E56:E62)</f>
        <v>975213000</v>
      </c>
      <c r="F55" s="689">
        <f>SUM(F56:F62)</f>
        <v>968130000</v>
      </c>
      <c r="G55" s="689">
        <f>SUM(G56:G62)</f>
        <v>861728000</v>
      </c>
      <c r="H55" s="310">
        <f t="shared" ref="H55:H62" si="1">G55/F55</f>
        <v>0.8900953384359539</v>
      </c>
      <c r="I55" s="42"/>
    </row>
    <row r="56" spans="1:9" ht="20.100000000000001" customHeight="1">
      <c r="A56" s="130"/>
      <c r="B56" s="131" t="s">
        <v>35</v>
      </c>
      <c r="C56" s="1328" t="s">
        <v>245</v>
      </c>
      <c r="D56" s="1329"/>
      <c r="E56" s="300">
        <v>321958000</v>
      </c>
      <c r="F56" s="301">
        <v>391691000</v>
      </c>
      <c r="G56" s="301">
        <v>377738000</v>
      </c>
      <c r="H56" s="308">
        <f t="shared" si="1"/>
        <v>0.96437753228948331</v>
      </c>
      <c r="I56" s="42"/>
    </row>
    <row r="57" spans="1:9" ht="20.100000000000001" customHeight="1">
      <c r="A57" s="132"/>
      <c r="B57" s="65" t="s">
        <v>35</v>
      </c>
      <c r="C57" s="1305" t="s">
        <v>246</v>
      </c>
      <c r="D57" s="1307"/>
      <c r="E57" s="300">
        <v>85052000</v>
      </c>
      <c r="F57" s="301">
        <v>99119000</v>
      </c>
      <c r="G57" s="301">
        <v>96434000</v>
      </c>
      <c r="H57" s="307">
        <f t="shared" si="1"/>
        <v>0.97291134898455389</v>
      </c>
      <c r="I57" s="42"/>
    </row>
    <row r="58" spans="1:9" ht="20.100000000000001" customHeight="1">
      <c r="A58" s="132"/>
      <c r="B58" s="65" t="s">
        <v>35</v>
      </c>
      <c r="C58" s="1305" t="s">
        <v>241</v>
      </c>
      <c r="D58" s="1307"/>
      <c r="E58" s="300">
        <v>273954000</v>
      </c>
      <c r="F58" s="301">
        <v>307927000</v>
      </c>
      <c r="G58" s="301">
        <v>268334000</v>
      </c>
      <c r="H58" s="309">
        <f t="shared" si="1"/>
        <v>0.87142082376667196</v>
      </c>
      <c r="I58" s="42"/>
    </row>
    <row r="59" spans="1:9" ht="20.100000000000001" customHeight="1">
      <c r="A59" s="132"/>
      <c r="B59" s="65" t="s">
        <v>35</v>
      </c>
      <c r="C59" s="1305" t="s">
        <v>247</v>
      </c>
      <c r="D59" s="1307"/>
      <c r="E59" s="300">
        <v>22155000</v>
      </c>
      <c r="F59" s="301">
        <v>23450000</v>
      </c>
      <c r="G59" s="301">
        <v>17334000</v>
      </c>
      <c r="H59" s="309">
        <f t="shared" si="1"/>
        <v>0.73918976545842219</v>
      </c>
      <c r="I59" s="42"/>
    </row>
    <row r="60" spans="1:9" ht="20.100000000000001" customHeight="1">
      <c r="A60" s="132"/>
      <c r="B60" s="65" t="s">
        <v>35</v>
      </c>
      <c r="C60" s="1308" t="s">
        <v>235</v>
      </c>
      <c r="D60" s="1308"/>
      <c r="E60" s="300">
        <v>97589000</v>
      </c>
      <c r="F60" s="301">
        <v>102804000</v>
      </c>
      <c r="G60" s="301">
        <v>101888000</v>
      </c>
      <c r="H60" s="309">
        <f t="shared" si="1"/>
        <v>0.99108984086222329</v>
      </c>
      <c r="I60" s="42"/>
    </row>
    <row r="61" spans="1:9" ht="20.100000000000001" customHeight="1">
      <c r="A61" s="132"/>
      <c r="B61" s="65" t="s">
        <v>35</v>
      </c>
      <c r="C61" s="1305" t="s">
        <v>27</v>
      </c>
      <c r="D61" s="1307"/>
      <c r="E61" s="300">
        <v>31869000</v>
      </c>
      <c r="F61" s="301">
        <v>6759000</v>
      </c>
      <c r="G61" s="301"/>
      <c r="H61" s="309">
        <f t="shared" si="1"/>
        <v>0</v>
      </c>
      <c r="I61" s="42"/>
    </row>
    <row r="62" spans="1:9" ht="20.100000000000001" customHeight="1">
      <c r="A62" s="132"/>
      <c r="B62" s="65" t="s">
        <v>35</v>
      </c>
      <c r="C62" s="1308" t="s">
        <v>28</v>
      </c>
      <c r="D62" s="1308"/>
      <c r="E62" s="300">
        <v>142636000</v>
      </c>
      <c r="F62" s="301">
        <v>36380000</v>
      </c>
      <c r="G62" s="301"/>
      <c r="H62" s="309">
        <f t="shared" si="1"/>
        <v>0</v>
      </c>
      <c r="I62" s="42"/>
    </row>
    <row r="63" spans="1:9" ht="20.100000000000001" customHeight="1">
      <c r="A63" s="132"/>
      <c r="B63" s="1313"/>
      <c r="C63" s="1314"/>
      <c r="D63" s="1315"/>
      <c r="E63" s="302"/>
      <c r="F63" s="303"/>
      <c r="G63" s="303"/>
      <c r="H63" s="309"/>
      <c r="I63" s="42"/>
    </row>
    <row r="64" spans="1:9" ht="20.100000000000001" customHeight="1" thickBot="1">
      <c r="A64" s="136" t="s">
        <v>77</v>
      </c>
      <c r="B64" s="1317" t="s">
        <v>29</v>
      </c>
      <c r="C64" s="1317"/>
      <c r="D64" s="1317"/>
      <c r="E64" s="304">
        <f>SUM(E65:E68)</f>
        <v>326676000</v>
      </c>
      <c r="F64" s="304">
        <f>SUM(F65:F68)</f>
        <v>703210000</v>
      </c>
      <c r="G64" s="304">
        <f>SUM(G65:G68)</f>
        <v>270552000</v>
      </c>
      <c r="H64" s="311">
        <f>G64/F64</f>
        <v>0.38473855605011303</v>
      </c>
      <c r="I64" s="42"/>
    </row>
    <row r="65" spans="1:9" ht="20.100000000000001" customHeight="1">
      <c r="A65" s="130"/>
      <c r="B65" s="131" t="s">
        <v>35</v>
      </c>
      <c r="C65" s="1316" t="s">
        <v>236</v>
      </c>
      <c r="D65" s="1316"/>
      <c r="E65" s="300">
        <v>251822000</v>
      </c>
      <c r="F65" s="301">
        <v>309738000</v>
      </c>
      <c r="G65" s="301">
        <v>194130000</v>
      </c>
      <c r="H65" s="308">
        <f>G65/F65</f>
        <v>0.62675551595219181</v>
      </c>
      <c r="I65" s="42"/>
    </row>
    <row r="66" spans="1:9" ht="20.100000000000001" customHeight="1">
      <c r="A66" s="132"/>
      <c r="B66" s="65" t="s">
        <v>35</v>
      </c>
      <c r="C66" s="1308" t="s">
        <v>237</v>
      </c>
      <c r="D66" s="1308"/>
      <c r="E66" s="300">
        <v>72854000</v>
      </c>
      <c r="F66" s="301">
        <v>106934000</v>
      </c>
      <c r="G66" s="301">
        <v>71644000</v>
      </c>
      <c r="H66" s="307">
        <f>G66/F66</f>
        <v>0.66998335421848987</v>
      </c>
      <c r="I66" s="42"/>
    </row>
    <row r="67" spans="1:9" ht="20.100000000000001" customHeight="1">
      <c r="A67" s="132"/>
      <c r="B67" s="802" t="s">
        <v>35</v>
      </c>
      <c r="C67" s="1308" t="s">
        <v>238</v>
      </c>
      <c r="D67" s="1308"/>
      <c r="E67" s="300">
        <v>2000000</v>
      </c>
      <c r="F67" s="301">
        <v>5278000</v>
      </c>
      <c r="G67" s="301">
        <v>4778000</v>
      </c>
      <c r="H67" s="307">
        <f>G67/F67</f>
        <v>0.90526714664645702</v>
      </c>
      <c r="I67" s="42"/>
    </row>
    <row r="68" spans="1:9" ht="20.100000000000001" customHeight="1">
      <c r="A68" s="132"/>
      <c r="B68" s="65" t="s">
        <v>35</v>
      </c>
      <c r="C68" s="1308" t="s">
        <v>1546</v>
      </c>
      <c r="D68" s="1308"/>
      <c r="E68" s="300">
        <v>0</v>
      </c>
      <c r="F68" s="301">
        <v>281260000</v>
      </c>
      <c r="G68" s="301"/>
      <c r="H68" s="309">
        <f>G68/F68</f>
        <v>0</v>
      </c>
      <c r="I68" s="42"/>
    </row>
    <row r="69" spans="1:9" ht="20.100000000000001" customHeight="1">
      <c r="A69" s="132"/>
      <c r="B69" s="1305"/>
      <c r="C69" s="1306"/>
      <c r="D69" s="1307"/>
      <c r="E69" s="302"/>
      <c r="F69" s="303"/>
      <c r="G69" s="303"/>
      <c r="H69" s="309"/>
      <c r="I69" s="42"/>
    </row>
    <row r="70" spans="1:9" ht="20.100000000000001" customHeight="1">
      <c r="A70" s="137" t="s">
        <v>78</v>
      </c>
      <c r="B70" s="1318" t="s">
        <v>9</v>
      </c>
      <c r="C70" s="1318"/>
      <c r="D70" s="1318"/>
      <c r="E70" s="305">
        <f>SUM(E55,E64)</f>
        <v>1301889000</v>
      </c>
      <c r="F70" s="305">
        <f>SUM(F55,F64)</f>
        <v>1671340000</v>
      </c>
      <c r="G70" s="305">
        <f>SUM(G55,G64)</f>
        <v>1132280000</v>
      </c>
      <c r="H70" s="312">
        <f>G70/F70</f>
        <v>0.67746837866621989</v>
      </c>
      <c r="I70" s="42"/>
    </row>
    <row r="71" spans="1:9" ht="20.100000000000001" customHeight="1">
      <c r="A71" s="132"/>
      <c r="B71" s="1305"/>
      <c r="C71" s="1306"/>
      <c r="D71" s="1307"/>
      <c r="E71" s="302"/>
      <c r="F71" s="303"/>
      <c r="G71" s="303"/>
      <c r="H71" s="312"/>
      <c r="I71" s="42"/>
    </row>
    <row r="72" spans="1:9" ht="20.100000000000001" customHeight="1">
      <c r="A72" s="137" t="s">
        <v>79</v>
      </c>
      <c r="B72" s="1308" t="s">
        <v>239</v>
      </c>
      <c r="C72" s="1308"/>
      <c r="D72" s="1308"/>
      <c r="E72" s="305">
        <v>0</v>
      </c>
      <c r="F72" s="306">
        <v>4949000</v>
      </c>
      <c r="G72" s="306">
        <v>4949000</v>
      </c>
      <c r="H72" s="312">
        <f t="shared" ref="H72" si="2">G72/F72</f>
        <v>1</v>
      </c>
      <c r="I72" s="42"/>
    </row>
    <row r="73" spans="1:9" ht="20.100000000000001" customHeight="1">
      <c r="A73" s="132"/>
      <c r="B73" s="1305"/>
      <c r="C73" s="1306"/>
      <c r="D73" s="1307"/>
      <c r="E73" s="302"/>
      <c r="F73" s="303"/>
      <c r="G73" s="303"/>
      <c r="H73" s="307"/>
      <c r="I73" s="42"/>
    </row>
    <row r="74" spans="1:9" ht="20.100000000000001" customHeight="1">
      <c r="A74" s="137" t="s">
        <v>80</v>
      </c>
      <c r="B74" s="1318" t="s">
        <v>58</v>
      </c>
      <c r="C74" s="1318"/>
      <c r="D74" s="1318"/>
      <c r="E74" s="305">
        <f>SUM(E70,E72)</f>
        <v>1301889000</v>
      </c>
      <c r="F74" s="305">
        <f>SUM(F70,F72)</f>
        <v>1676289000</v>
      </c>
      <c r="G74" s="305">
        <f>SUM(G70,G72)</f>
        <v>1137229000</v>
      </c>
      <c r="H74" s="312">
        <f>G74/F74</f>
        <v>0.67842060647060265</v>
      </c>
      <c r="I74" s="42"/>
    </row>
    <row r="75" spans="1:9" ht="20.100000000000001" customHeight="1">
      <c r="A75" s="132"/>
      <c r="B75" s="1305"/>
      <c r="C75" s="1306"/>
      <c r="D75" s="1307"/>
      <c r="E75" s="41"/>
      <c r="F75" s="122"/>
      <c r="G75" s="122"/>
      <c r="H75" s="309"/>
      <c r="I75" s="42"/>
    </row>
    <row r="76" spans="1:9" ht="20.100000000000001" customHeight="1" thickBot="1">
      <c r="A76" s="140"/>
      <c r="B76" s="1325"/>
      <c r="C76" s="1326"/>
      <c r="D76" s="1327"/>
      <c r="E76" s="141"/>
      <c r="F76" s="124"/>
      <c r="G76" s="124"/>
      <c r="H76" s="313"/>
      <c r="I76" s="42"/>
    </row>
    <row r="77" spans="1:9" ht="20.100000000000001" customHeight="1" thickTop="1">
      <c r="A77" s="1323" t="s">
        <v>30</v>
      </c>
      <c r="B77" s="1324"/>
      <c r="C77" s="1324"/>
      <c r="D77" s="1324"/>
      <c r="E77" s="142">
        <v>95</v>
      </c>
      <c r="F77" s="295">
        <v>96</v>
      </c>
      <c r="G77" s="295">
        <v>95</v>
      </c>
      <c r="H77" s="314">
        <f>G77/F77</f>
        <v>0.98958333333333337</v>
      </c>
      <c r="I77" s="42"/>
    </row>
    <row r="78" spans="1:9" ht="20.100000000000001" customHeight="1">
      <c r="A78" s="1321" t="s">
        <v>31</v>
      </c>
      <c r="B78" s="1308"/>
      <c r="C78" s="1308"/>
      <c r="D78" s="1308"/>
      <c r="E78" s="143">
        <v>0</v>
      </c>
      <c r="F78" s="296">
        <v>0</v>
      </c>
      <c r="G78" s="296">
        <v>0</v>
      </c>
      <c r="H78" s="309">
        <v>0</v>
      </c>
      <c r="I78" s="42"/>
    </row>
    <row r="79" spans="1:9" ht="20.100000000000001" customHeight="1">
      <c r="A79" s="1322" t="s">
        <v>88</v>
      </c>
      <c r="B79" s="1306"/>
      <c r="C79" s="1306"/>
      <c r="D79" s="1307"/>
      <c r="E79" s="143">
        <v>0</v>
      </c>
      <c r="F79" s="296">
        <v>0</v>
      </c>
      <c r="G79" s="296">
        <v>1</v>
      </c>
      <c r="H79" s="309">
        <v>0</v>
      </c>
      <c r="I79" s="42"/>
    </row>
    <row r="80" spans="1:9" ht="20.100000000000001" customHeight="1">
      <c r="A80" s="1321" t="s">
        <v>1683</v>
      </c>
      <c r="B80" s="1308"/>
      <c r="C80" s="1308"/>
      <c r="D80" s="1308"/>
      <c r="E80" s="143">
        <v>137</v>
      </c>
      <c r="F80" s="296">
        <v>137</v>
      </c>
      <c r="G80" s="296">
        <v>98</v>
      </c>
      <c r="H80" s="309">
        <f>G80/F80</f>
        <v>0.71532846715328469</v>
      </c>
      <c r="I80" s="42"/>
    </row>
    <row r="81" spans="1:9" ht="20.100000000000001" customHeight="1" thickBot="1">
      <c r="A81" s="1319" t="s">
        <v>1684</v>
      </c>
      <c r="B81" s="1320"/>
      <c r="C81" s="1320"/>
      <c r="D81" s="1320"/>
      <c r="E81" s="144">
        <f>SUM(E77:E80)</f>
        <v>232</v>
      </c>
      <c r="F81" s="144">
        <f t="shared" ref="F81:G81" si="3">SUM(F77:F80)</f>
        <v>233</v>
      </c>
      <c r="G81" s="144">
        <f t="shared" si="3"/>
        <v>194</v>
      </c>
      <c r="H81" s="313">
        <f>G81/F81</f>
        <v>0.83261802575107291</v>
      </c>
      <c r="I81" s="42"/>
    </row>
    <row r="82" spans="1:9" ht="13.5" thickTop="1"/>
  </sheetData>
  <mergeCells count="49">
    <mergeCell ref="A2:H2"/>
    <mergeCell ref="B14:D14"/>
    <mergeCell ref="B15:D15"/>
    <mergeCell ref="B13:D13"/>
    <mergeCell ref="A4:H4"/>
    <mergeCell ref="A5:H5"/>
    <mergeCell ref="A6:H6"/>
    <mergeCell ref="A8:H8"/>
    <mergeCell ref="C68:D68"/>
    <mergeCell ref="C56:D56"/>
    <mergeCell ref="C58:D58"/>
    <mergeCell ref="B69:D69"/>
    <mergeCell ref="B16:D16"/>
    <mergeCell ref="A48:H48"/>
    <mergeCell ref="B27:D27"/>
    <mergeCell ref="B18:D18"/>
    <mergeCell ref="A47:H47"/>
    <mergeCell ref="B20:D20"/>
    <mergeCell ref="B19:D19"/>
    <mergeCell ref="B24:D24"/>
    <mergeCell ref="A46:H46"/>
    <mergeCell ref="B21:D21"/>
    <mergeCell ref="C67:D67"/>
    <mergeCell ref="A81:D81"/>
    <mergeCell ref="B72:D72"/>
    <mergeCell ref="B73:D73"/>
    <mergeCell ref="B74:D74"/>
    <mergeCell ref="A80:D80"/>
    <mergeCell ref="B75:D75"/>
    <mergeCell ref="A79:D79"/>
    <mergeCell ref="A78:D78"/>
    <mergeCell ref="A77:D77"/>
    <mergeCell ref="B76:D76"/>
    <mergeCell ref="B71:D71"/>
    <mergeCell ref="C61:D61"/>
    <mergeCell ref="B25:D25"/>
    <mergeCell ref="B23:D23"/>
    <mergeCell ref="C57:D57"/>
    <mergeCell ref="C59:D59"/>
    <mergeCell ref="B55:D55"/>
    <mergeCell ref="B26:D26"/>
    <mergeCell ref="A50:H50"/>
    <mergeCell ref="B63:D63"/>
    <mergeCell ref="C65:D65"/>
    <mergeCell ref="B64:D64"/>
    <mergeCell ref="C62:D62"/>
    <mergeCell ref="C60:D60"/>
    <mergeCell ref="B70:D70"/>
    <mergeCell ref="C66:D66"/>
  </mergeCells>
  <phoneticPr fontId="14" type="noConversion"/>
  <pageMargins left="0.31496062992125984" right="0.31496062992125984" top="0.74803149606299213" bottom="0.35433070866141736" header="0.31496062992125984" footer="0.31496062992125984"/>
  <pageSetup paperSize="9" scale="95" orientation="portrait" r:id="rId1"/>
  <headerFooter>
    <oddHeader>&amp;R9. melléklet a ../2017.(..) önkormányzati rendelethez /&amp;P. oldal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21</vt:i4>
      </vt:variant>
      <vt:variant>
        <vt:lpstr>Névvel ellátott tartományok</vt:lpstr>
      </vt:variant>
      <vt:variant>
        <vt:i4>15</vt:i4>
      </vt:variant>
    </vt:vector>
  </HeadingPairs>
  <TitlesOfParts>
    <vt:vector size="36" baseType="lpstr">
      <vt:lpstr>1.</vt:lpstr>
      <vt:lpstr>2.</vt:lpstr>
      <vt:lpstr>3.</vt:lpstr>
      <vt:lpstr>4.</vt:lpstr>
      <vt:lpstr>5.</vt:lpstr>
      <vt:lpstr>6.</vt:lpstr>
      <vt:lpstr>7.</vt:lpstr>
      <vt:lpstr>8.</vt:lpstr>
      <vt:lpstr>9.</vt:lpstr>
      <vt:lpstr>10.</vt:lpstr>
      <vt:lpstr>11.</vt:lpstr>
      <vt:lpstr>12.</vt:lpstr>
      <vt:lpstr>13.</vt:lpstr>
      <vt:lpstr>14.</vt:lpstr>
      <vt:lpstr>15.</vt:lpstr>
      <vt:lpstr>16.</vt:lpstr>
      <vt:lpstr>17.</vt:lpstr>
      <vt:lpstr>18.</vt:lpstr>
      <vt:lpstr>19.</vt:lpstr>
      <vt:lpstr>20.</vt:lpstr>
      <vt:lpstr>21.</vt:lpstr>
      <vt:lpstr>'1.'!Nyomtatási_terület</vt:lpstr>
      <vt:lpstr>'10.'!Nyomtatási_terület</vt:lpstr>
      <vt:lpstr>'11.'!Nyomtatási_terület</vt:lpstr>
      <vt:lpstr>'12.'!Nyomtatási_terület</vt:lpstr>
      <vt:lpstr>'13.'!Nyomtatási_terület</vt:lpstr>
      <vt:lpstr>'2.'!Nyomtatási_terület</vt:lpstr>
      <vt:lpstr>'20.'!Nyomtatási_terület</vt:lpstr>
      <vt:lpstr>'21.'!Nyomtatási_terület</vt:lpstr>
      <vt:lpstr>'3.'!Nyomtatási_terület</vt:lpstr>
      <vt:lpstr>'4.'!Nyomtatási_terület</vt:lpstr>
      <vt:lpstr>'5.'!Nyomtatási_terület</vt:lpstr>
      <vt:lpstr>'6.'!Nyomtatási_terület</vt:lpstr>
      <vt:lpstr>'7.'!Nyomtatási_terület</vt:lpstr>
      <vt:lpstr>'8.'!Nyomtatási_terület</vt:lpstr>
      <vt:lpstr>'9.'!Nyomtatási_terület</vt:lpstr>
    </vt:vector>
  </TitlesOfParts>
  <Company>P.H.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ttakacs</dc:creator>
  <cp:lastModifiedBy>Polgármesteri Hivatal</cp:lastModifiedBy>
  <cp:lastPrinted>2017-04-20T09:26:28Z</cp:lastPrinted>
  <dcterms:created xsi:type="dcterms:W3CDTF">2005-01-04T07:18:33Z</dcterms:created>
  <dcterms:modified xsi:type="dcterms:W3CDTF">2017-04-20T09:26:30Z</dcterms:modified>
</cp:coreProperties>
</file>