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6" activeTab="1"/>
  </bookViews>
  <sheets>
    <sheet name="Hulladék" sheetId="1" r:id="rId1"/>
    <sheet name="Ingatlan" sheetId="2" r:id="rId2"/>
    <sheet name="Cash Flow" sheetId="5" r:id="rId3"/>
  </sheets>
  <externalReferences>
    <externalReference r:id="rId4"/>
  </externalReferences>
  <definedNames>
    <definedName name="_xlnm.Print_Area" localSheetId="1">Ingatlan!$A$3:$H$85</definedName>
  </definedNames>
  <calcPr calcId="145621"/>
</workbook>
</file>

<file path=xl/calcChain.xml><?xml version="1.0" encoding="utf-8"?>
<calcChain xmlns="http://schemas.openxmlformats.org/spreadsheetml/2006/main">
  <c r="E80" i="2" l="1"/>
  <c r="D80" i="2"/>
  <c r="H80" i="2" s="1"/>
  <c r="D27" i="5" l="1"/>
  <c r="E68" i="1" l="1"/>
  <c r="E63" i="1"/>
  <c r="D64" i="1"/>
  <c r="D65" i="1"/>
  <c r="D66" i="1"/>
  <c r="D67" i="1"/>
  <c r="D68" i="1"/>
  <c r="D63" i="1"/>
  <c r="F78" i="2" l="1"/>
  <c r="C43" i="1"/>
  <c r="C18" i="5"/>
  <c r="C34" i="5"/>
  <c r="D11" i="5"/>
  <c r="D12" i="5"/>
  <c r="D13" i="5"/>
  <c r="D14" i="5"/>
  <c r="D15" i="5"/>
  <c r="D16" i="5"/>
  <c r="D17" i="5"/>
  <c r="B34" i="5"/>
  <c r="D33" i="5"/>
  <c r="G64" i="2" l="1"/>
  <c r="G65" i="2"/>
  <c r="G66" i="2"/>
  <c r="H60" i="2"/>
  <c r="G60" i="2"/>
  <c r="E70" i="1" l="1"/>
  <c r="C62" i="1"/>
  <c r="E62" i="1" s="1"/>
  <c r="D70" i="1"/>
  <c r="E42" i="1"/>
  <c r="E47" i="1"/>
  <c r="E48" i="1"/>
  <c r="E49" i="1"/>
  <c r="E56" i="1"/>
  <c r="E13" i="1"/>
  <c r="E17" i="1"/>
  <c r="E22" i="1"/>
  <c r="D61" i="2" l="1"/>
  <c r="C12" i="1" l="1"/>
  <c r="H15" i="2" l="1"/>
  <c r="H24" i="2"/>
  <c r="H25" i="2"/>
  <c r="H26" i="2"/>
  <c r="H27" i="2"/>
  <c r="H28" i="2"/>
  <c r="H35" i="2"/>
  <c r="H38" i="2"/>
  <c r="H40" i="2"/>
  <c r="H41" i="2"/>
  <c r="H46" i="2"/>
  <c r="H47" i="2"/>
  <c r="H49" i="2"/>
  <c r="H50" i="2"/>
  <c r="H51" i="2"/>
  <c r="H71" i="2"/>
  <c r="H72" i="2"/>
  <c r="H73" i="2"/>
  <c r="H74" i="2"/>
  <c r="H75" i="2"/>
  <c r="H7" i="2"/>
  <c r="G15" i="2"/>
  <c r="G24" i="2"/>
  <c r="G25" i="2"/>
  <c r="G26" i="2"/>
  <c r="G27" i="2"/>
  <c r="G28" i="2"/>
  <c r="G35" i="2"/>
  <c r="G38" i="2"/>
  <c r="G40" i="2"/>
  <c r="G41" i="2"/>
  <c r="G46" i="2"/>
  <c r="G47" i="2"/>
  <c r="G49" i="2"/>
  <c r="G50" i="2"/>
  <c r="G51" i="2"/>
  <c r="G57" i="2"/>
  <c r="G58" i="2"/>
  <c r="G71" i="2"/>
  <c r="G72" i="2"/>
  <c r="G73" i="2"/>
  <c r="G74" i="2"/>
  <c r="G75" i="2"/>
  <c r="G76" i="2"/>
  <c r="G77" i="2"/>
  <c r="G7" i="2"/>
  <c r="D62" i="1"/>
  <c r="D56" i="1"/>
  <c r="D42" i="1"/>
  <c r="D48" i="1"/>
  <c r="D49" i="1"/>
  <c r="D13" i="1"/>
  <c r="D17" i="1"/>
  <c r="D22" i="1"/>
  <c r="G78" i="2" l="1"/>
  <c r="F56" i="2"/>
  <c r="F52" i="2"/>
  <c r="F45" i="2"/>
  <c r="F44" i="2"/>
  <c r="F43" i="2"/>
  <c r="H44" i="2" l="1"/>
  <c r="G44" i="2"/>
  <c r="H48" i="2"/>
  <c r="G48" i="2"/>
  <c r="G43" i="2"/>
  <c r="H43" i="2"/>
  <c r="G45" i="2"/>
  <c r="H45" i="2"/>
  <c r="H52" i="2"/>
  <c r="G52" i="2"/>
  <c r="H56" i="2"/>
  <c r="G56" i="2"/>
  <c r="F42" i="2"/>
  <c r="F39" i="2"/>
  <c r="F37" i="2"/>
  <c r="F36" i="2"/>
  <c r="F34" i="2"/>
  <c r="F33" i="2"/>
  <c r="F32" i="2"/>
  <c r="F29" i="2"/>
  <c r="F16" i="2"/>
  <c r="F11" i="2"/>
  <c r="H16" i="2" l="1"/>
  <c r="G16" i="2"/>
  <c r="G33" i="2"/>
  <c r="H33" i="2"/>
  <c r="H36" i="2"/>
  <c r="G36" i="2"/>
  <c r="G39" i="2"/>
  <c r="H39" i="2"/>
  <c r="F12" i="2"/>
  <c r="G11" i="2"/>
  <c r="H11" i="2"/>
  <c r="H20" i="2"/>
  <c r="G20" i="2"/>
  <c r="F53" i="2"/>
  <c r="H32" i="2"/>
  <c r="G32" i="2"/>
  <c r="H34" i="2"/>
  <c r="G34" i="2"/>
  <c r="G37" i="2"/>
  <c r="H37" i="2"/>
  <c r="H42" i="2"/>
  <c r="G42" i="2"/>
  <c r="F18" i="2"/>
  <c r="C54" i="1"/>
  <c r="C55" i="1"/>
  <c r="C46" i="1"/>
  <c r="C45" i="1"/>
  <c r="B50" i="1"/>
  <c r="E30" i="1"/>
  <c r="C29" i="1"/>
  <c r="C14" i="1"/>
  <c r="B26" i="1"/>
  <c r="D47" i="1"/>
  <c r="C44" i="1"/>
  <c r="C41" i="1"/>
  <c r="C37" i="1"/>
  <c r="C38" i="1"/>
  <c r="C31" i="1"/>
  <c r="C33" i="1"/>
  <c r="C26" i="1"/>
  <c r="C21" i="1"/>
  <c r="C20" i="1"/>
  <c r="C19" i="1"/>
  <c r="C18" i="1"/>
  <c r="C16" i="1"/>
  <c r="C15" i="1"/>
  <c r="C11" i="1"/>
  <c r="C10" i="1"/>
  <c r="C9" i="1"/>
  <c r="C51" i="1" l="1"/>
  <c r="D30" i="1"/>
  <c r="D11" i="1"/>
  <c r="E11" i="1"/>
  <c r="D10" i="1"/>
  <c r="E10" i="1"/>
  <c r="D15" i="1"/>
  <c r="D18" i="1"/>
  <c r="E18" i="1"/>
  <c r="D20" i="1"/>
  <c r="E20" i="1"/>
  <c r="D26" i="1"/>
  <c r="D31" i="1"/>
  <c r="E31" i="1"/>
  <c r="D37" i="1"/>
  <c r="E37" i="1"/>
  <c r="D44" i="1"/>
  <c r="E44" i="1"/>
  <c r="E24" i="1"/>
  <c r="D24" i="1"/>
  <c r="E12" i="1"/>
  <c r="D12" i="1"/>
  <c r="D14" i="1"/>
  <c r="E14" i="1"/>
  <c r="D50" i="1"/>
  <c r="E39" i="1"/>
  <c r="D39" i="1"/>
  <c r="D45" i="1"/>
  <c r="E45" i="1"/>
  <c r="D55" i="1"/>
  <c r="D57" i="1" s="1"/>
  <c r="E55" i="1"/>
  <c r="D9" i="1"/>
  <c r="E9" i="1"/>
  <c r="D16" i="1"/>
  <c r="E16" i="1"/>
  <c r="D19" i="1"/>
  <c r="E19" i="1"/>
  <c r="D21" i="1"/>
  <c r="E21" i="1"/>
  <c r="D33" i="1"/>
  <c r="E33" i="1"/>
  <c r="D38" i="1"/>
  <c r="E38" i="1"/>
  <c r="D41" i="1"/>
  <c r="E41" i="1"/>
  <c r="E25" i="1"/>
  <c r="D25" i="1"/>
  <c r="E23" i="1"/>
  <c r="D23" i="1"/>
  <c r="B27" i="1"/>
  <c r="D29" i="1"/>
  <c r="E29" i="1"/>
  <c r="E36" i="1"/>
  <c r="D36" i="1"/>
  <c r="E40" i="1"/>
  <c r="D40" i="1"/>
  <c r="D43" i="1"/>
  <c r="E43" i="1"/>
  <c r="D46" i="1"/>
  <c r="E46" i="1"/>
  <c r="E53" i="1"/>
  <c r="D53" i="1"/>
  <c r="F21" i="2"/>
  <c r="H12" i="2"/>
  <c r="G12" i="2"/>
  <c r="C34" i="1"/>
  <c r="C27" i="1"/>
  <c r="C57" i="1"/>
  <c r="E27" i="1" l="1"/>
  <c r="D34" i="1"/>
  <c r="C60" i="1"/>
  <c r="D27" i="1"/>
  <c r="D7" i="5"/>
  <c r="C20" i="5"/>
  <c r="C36" i="5" s="1"/>
  <c r="B18" i="5"/>
  <c r="B20" i="5" s="1"/>
  <c r="B36" i="5" s="1"/>
  <c r="D23" i="5"/>
  <c r="D24" i="5"/>
  <c r="D25" i="5"/>
  <c r="D26" i="5"/>
  <c r="D28" i="5"/>
  <c r="D29" i="5"/>
  <c r="D30" i="5"/>
  <c r="D31" i="5"/>
  <c r="D32" i="5"/>
  <c r="D10" i="5"/>
  <c r="C69" i="1" l="1"/>
  <c r="D34" i="5"/>
  <c r="D18" i="5"/>
  <c r="D20" i="5" s="1"/>
  <c r="D36" i="5" l="1"/>
  <c r="E53" i="2" l="1"/>
  <c r="D53" i="2"/>
  <c r="D29" i="2"/>
  <c r="D78" i="2"/>
  <c r="H78" i="2" s="1"/>
  <c r="D18" i="2"/>
  <c r="D21" i="2" l="1"/>
  <c r="D63" i="2" s="1"/>
  <c r="H18" i="2"/>
  <c r="G18" i="2"/>
  <c r="H29" i="2"/>
  <c r="G29" i="2"/>
  <c r="G53" i="2"/>
  <c r="H53" i="2"/>
  <c r="E18" i="2"/>
  <c r="D79" i="2" l="1"/>
  <c r="D67" i="2"/>
  <c r="G21" i="2"/>
  <c r="H21" i="2"/>
  <c r="E78" i="2"/>
  <c r="E61" i="2"/>
  <c r="B57" i="1"/>
  <c r="E57" i="1" s="1"/>
  <c r="B54" i="1"/>
  <c r="B51" i="1"/>
  <c r="B34" i="1"/>
  <c r="E34" i="1" s="1"/>
  <c r="B60" i="1" l="1"/>
  <c r="B69" i="1" s="1"/>
  <c r="E69" i="1" s="1"/>
  <c r="E54" i="1"/>
  <c r="D54" i="1"/>
  <c r="E21" i="2"/>
  <c r="B71" i="1" l="1"/>
  <c r="E63" i="2"/>
  <c r="E79" i="2" l="1"/>
  <c r="E67" i="2"/>
  <c r="D51" i="1"/>
  <c r="D60" i="1" s="1"/>
  <c r="E51" i="1"/>
  <c r="C71" i="1"/>
  <c r="E71" i="1" s="1"/>
  <c r="D69" i="1" l="1"/>
  <c r="D71" i="1" s="1"/>
  <c r="E60" i="1"/>
  <c r="F59" i="2" l="1"/>
  <c r="F61" i="2" l="1"/>
  <c r="G59" i="2"/>
  <c r="F63" i="2" l="1"/>
  <c r="H61" i="2"/>
  <c r="G61" i="2"/>
  <c r="F67" i="2" l="1"/>
  <c r="G63" i="2"/>
  <c r="H63" i="2"/>
  <c r="G67" i="2" l="1"/>
  <c r="G79" i="2" s="1"/>
  <c r="F79" i="2"/>
  <c r="H79" i="2" s="1"/>
</calcChain>
</file>

<file path=xl/comments1.xml><?xml version="1.0" encoding="utf-8"?>
<comments xmlns="http://schemas.openxmlformats.org/spreadsheetml/2006/main">
  <authors>
    <author>Andrea</author>
  </authors>
  <commentLis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Andrea:</t>
        </r>
        <r>
          <rPr>
            <sz val="8"/>
            <color indexed="81"/>
            <rFont val="Tahoma"/>
            <family val="2"/>
            <charset val="238"/>
          </rPr>
          <t xml:space="preserve">
konica bérlet, számítástech. Szolg. (egyéb üzleti tan., adatvédelem)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Andrea:</t>
        </r>
        <r>
          <rPr>
            <sz val="8"/>
            <color indexed="81"/>
            <rFont val="Tahoma"/>
            <family val="2"/>
            <charset val="238"/>
          </rPr>
          <t xml:space="preserve">
csarnok bérleti díj, portai inf., térvilágítás, ipartelep fenntart.épület karbantartás
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Andrea:</t>
        </r>
        <r>
          <rPr>
            <sz val="8"/>
            <color indexed="81"/>
            <rFont val="Tahoma"/>
            <family val="2"/>
            <charset val="238"/>
          </rPr>
          <t xml:space="preserve">
biztosítás, karbantartás, útdíj, üzemanyag, hatósági díjak, egyéb</t>
        </r>
      </text>
    </comment>
    <comment ref="C62" authorId="0">
      <text>
        <r>
          <rPr>
            <b/>
            <sz val="8"/>
            <color indexed="81"/>
            <rFont val="Tahoma"/>
            <family val="2"/>
            <charset val="238"/>
          </rPr>
          <t>Andrea:</t>
        </r>
        <r>
          <rPr>
            <sz val="8"/>
            <color indexed="81"/>
            <rFont val="Tahoma"/>
            <family val="2"/>
            <charset val="238"/>
          </rPr>
          <t xml:space="preserve">
69079063+28723+22400+1191</t>
        </r>
      </text>
    </comment>
  </commentList>
</comments>
</file>

<file path=xl/comments2.xml><?xml version="1.0" encoding="utf-8"?>
<comments xmlns="http://schemas.openxmlformats.org/spreadsheetml/2006/main">
  <authors>
    <author>Andrea</author>
  </authors>
  <commentList>
    <comment ref="F49" authorId="0">
      <text>
        <r>
          <rPr>
            <b/>
            <sz val="8"/>
            <color indexed="81"/>
            <rFont val="Tahoma"/>
            <charset val="1"/>
          </rPr>
          <t>Andrea:</t>
        </r>
        <r>
          <rPr>
            <sz val="8"/>
            <color indexed="81"/>
            <rFont val="Tahoma"/>
            <charset val="1"/>
          </rPr>
          <t xml:space="preserve">
épület karbantartás, egyéb üzemeltetési anyagok
</t>
        </r>
      </text>
    </comment>
  </commentList>
</comments>
</file>

<file path=xl/sharedStrings.xml><?xml version="1.0" encoding="utf-8"?>
<sst xmlns="http://schemas.openxmlformats.org/spreadsheetml/2006/main" count="179" uniqueCount="147">
  <si>
    <t>KÖLTSÉGHELYEK  kiadások</t>
  </si>
  <si>
    <t>Terv</t>
  </si>
  <si>
    <t>Megvalósulás</t>
  </si>
  <si>
    <t>Különbözet</t>
  </si>
  <si>
    <t>Különféle szolgáltatások</t>
  </si>
  <si>
    <t>Gázenergia</t>
  </si>
  <si>
    <t>Villamosenergia</t>
  </si>
  <si>
    <t>Víz- és csatorna</t>
  </si>
  <si>
    <t>Pénzügyi tanácsadás</t>
  </si>
  <si>
    <t>Könyvvizsgálat</t>
  </si>
  <si>
    <t>Számlavezetési díj</t>
  </si>
  <si>
    <t>Postaköltség</t>
  </si>
  <si>
    <t>Termálfűtés rásegítés</t>
  </si>
  <si>
    <t>Jogi tanácsadás/képviselet</t>
  </si>
  <si>
    <t>Telefonköltség</t>
  </si>
  <si>
    <t>Internet/ kábel tv.</t>
  </si>
  <si>
    <t>Tűzoltókészülékek karbantartása</t>
  </si>
  <si>
    <t>Tűz- és munkavédelem</t>
  </si>
  <si>
    <t>Gépek, berendezések karbantartása</t>
  </si>
  <si>
    <t>Távfelügyelet, riasztó</t>
  </si>
  <si>
    <t>Rovar és rágcsálóirtás</t>
  </si>
  <si>
    <t>Összesen:</t>
  </si>
  <si>
    <t>Személyhez kapcs. KTg. Tér és hjár.</t>
  </si>
  <si>
    <t>Étkezési utalvány</t>
  </si>
  <si>
    <t>Foglalkoztatás E.Ü.</t>
  </si>
  <si>
    <t>Saját gépkocsi használat</t>
  </si>
  <si>
    <t>Védőital</t>
  </si>
  <si>
    <t>Intézm. Üzem. Fennt. Kiadások</t>
  </si>
  <si>
    <t>Csekk rendelés</t>
  </si>
  <si>
    <t>Anyagbeszerzés, épület karbantartás</t>
  </si>
  <si>
    <t>Tisztítószer</t>
  </si>
  <si>
    <t>Irodaszer, nyomtatvány</t>
  </si>
  <si>
    <t>Számítástechnika</t>
  </si>
  <si>
    <t>Munkaruha</t>
  </si>
  <si>
    <t>Telephely bérleti díjak, fenntart.</t>
  </si>
  <si>
    <t>Felelősség és vagyonbiztosítás</t>
  </si>
  <si>
    <t>Közlöny, szaklapok, oktatás</t>
  </si>
  <si>
    <t>Marketing</t>
  </si>
  <si>
    <t>Felügyeleti díj, eng., hatósági díj</t>
  </si>
  <si>
    <t>Lerakási díj</t>
  </si>
  <si>
    <t>Gépjárművel kapcs. Költségek</t>
  </si>
  <si>
    <t>Edények mosatása</t>
  </si>
  <si>
    <t>Szemetes zsákok</t>
  </si>
  <si>
    <t>Reprezentáció</t>
  </si>
  <si>
    <t>Összesen</t>
  </si>
  <si>
    <t>Bér</t>
  </si>
  <si>
    <t>Bér járulékai</t>
  </si>
  <si>
    <t>Mindösszesen:</t>
  </si>
  <si>
    <t>KÖLTSÉGHELYEK kiadások</t>
  </si>
  <si>
    <t>Féléves terv</t>
  </si>
  <si>
    <t>Rendszeres személyi juttatás</t>
  </si>
  <si>
    <t>1. Alapilletmény</t>
  </si>
  <si>
    <t>Bér  (2 fő+ 1 tervezett mérlegképes könyvelő)</t>
  </si>
  <si>
    <t>2. Személyhez kapcs. Ktg.tér és hjár.</t>
  </si>
  <si>
    <t>Személyhez kapcs. Ktg.tér és hjár. Összesen</t>
  </si>
  <si>
    <t>3. Külső személyi juttatás</t>
  </si>
  <si>
    <t>Állományba nem tartozó megbízási díja</t>
  </si>
  <si>
    <t>összesen</t>
  </si>
  <si>
    <t>Személyi juttatások összesen</t>
  </si>
  <si>
    <t>Munkáltatót terhelő járulékok</t>
  </si>
  <si>
    <t>Intézm.üzem.fennt.kiadások</t>
  </si>
  <si>
    <t>számítástechnikai eszközök iroda</t>
  </si>
  <si>
    <t>összesen:</t>
  </si>
  <si>
    <t>Hulladékszállítás</t>
  </si>
  <si>
    <t>Közös költségek (bérlakások)</t>
  </si>
  <si>
    <t>Thermálfűtés rásegítés</t>
  </si>
  <si>
    <t>Jogi tanácsadás/ képviselet</t>
  </si>
  <si>
    <t>Internet / kábel Tv.</t>
  </si>
  <si>
    <t>Tűz és munkavédelem</t>
  </si>
  <si>
    <t>Távfelügyelet , riasztó</t>
  </si>
  <si>
    <t>Rovar és rágcsálóírtás</t>
  </si>
  <si>
    <t>Különféle dologi kiadások</t>
  </si>
  <si>
    <t>Belföldi kiküldetés</t>
  </si>
  <si>
    <t>Egyéb üzemeltetési ktg.</t>
  </si>
  <si>
    <t>Káres. és kés. Kamat</t>
  </si>
  <si>
    <t>kiszámlázott lakbér</t>
  </si>
  <si>
    <t>bérleti díj</t>
  </si>
  <si>
    <t>továbbszámlázott telefon</t>
  </si>
  <si>
    <t>csekk díj</t>
  </si>
  <si>
    <t>Tőkepótlásból fedezve</t>
  </si>
  <si>
    <t>Tény adatok</t>
  </si>
  <si>
    <t>Személyi jellegű ráfordítások összesen</t>
  </si>
  <si>
    <t>Számlázott bevételek összesen:</t>
  </si>
  <si>
    <t>Bevételek és kiadások különbözete</t>
  </si>
  <si>
    <t>Könyvelés, könyvvizsgálat</t>
  </si>
  <si>
    <t>Tervezett bevételek</t>
  </si>
  <si>
    <t>Éves terv</t>
  </si>
  <si>
    <t>Program vásárlás</t>
  </si>
  <si>
    <t>Adósságkezelési többletbevétel</t>
  </si>
  <si>
    <t>ebből: önkormányzati támogatás</t>
  </si>
  <si>
    <t>Teljesítés  éves tervhez  %</t>
  </si>
  <si>
    <t xml:space="preserve"> - egyéb bevétel (kamat)</t>
  </si>
  <si>
    <t>Összes bevétel</t>
  </si>
  <si>
    <t>Összes pénzkészlet</t>
  </si>
  <si>
    <t>Kiadások</t>
  </si>
  <si>
    <t xml:space="preserve"> - munkabér</t>
  </si>
  <si>
    <t xml:space="preserve"> - TB és járulékok</t>
  </si>
  <si>
    <t xml:space="preserve"> - Befizetett áfa</t>
  </si>
  <si>
    <t>Összes kiadás</t>
  </si>
  <si>
    <t xml:space="preserve"> - anyag jell. (víz-gáz, villany)</t>
  </si>
  <si>
    <t xml:space="preserve"> - adók,szja</t>
  </si>
  <si>
    <t>Nyitó pénzeszköz 2015. január 01.</t>
  </si>
  <si>
    <t xml:space="preserve"> - bankköltség</t>
  </si>
  <si>
    <t xml:space="preserve"> Bevételek</t>
  </si>
  <si>
    <t>továbbszámlázott gáz, villany</t>
  </si>
  <si>
    <t>káreseménnyel kapcs. Bevételek</t>
  </si>
  <si>
    <t>kamatbevétel</t>
  </si>
  <si>
    <t>Hulladék szállítás</t>
  </si>
  <si>
    <t>A Martfűi Városfejlesztési Nonprofit Kft. 2015. évi megvalósulás</t>
  </si>
  <si>
    <t>Bevétel 91-97 összesen</t>
  </si>
  <si>
    <t>Kapott bankkamat 97411</t>
  </si>
  <si>
    <t>Felszólítási díjak 9632</t>
  </si>
  <si>
    <t>Átterhelt telefonktg. 9162</t>
  </si>
  <si>
    <t>Hulladékgyűjtés bevétele 9117</t>
  </si>
  <si>
    <t>Amortizáció</t>
  </si>
  <si>
    <t>EREDMÉNY amotizáció nélkül</t>
  </si>
  <si>
    <t>Számviteli eredmény</t>
  </si>
  <si>
    <t>Teljesítés</t>
  </si>
  <si>
    <t>éves tervhez</t>
  </si>
  <si>
    <t>Kisértékű anyagi eszközök</t>
  </si>
  <si>
    <t>Visszahatárolt egyéb bevétel 9672</t>
  </si>
  <si>
    <t>költségek ellentételezésére adott támogatás</t>
  </si>
  <si>
    <t>Behajthatatlan vevőkövetelés leírása</t>
  </si>
  <si>
    <t>Amortizáció saját eszköz  után</t>
  </si>
  <si>
    <t>Költség és ráfordítás mindösszesen</t>
  </si>
  <si>
    <t>Vevőkövetelések értékvesztése 20 %</t>
  </si>
  <si>
    <t>Záró pénzkészlet 2015. december 31.</t>
  </si>
  <si>
    <t>Ingatlan ágazat</t>
  </si>
  <si>
    <t>Hulladék ágazat</t>
  </si>
  <si>
    <t xml:space="preserve"> - önkormányzattól kapott támogatás, tőkepótlás</t>
  </si>
  <si>
    <t xml:space="preserve"> - átszámlázott energiadíjak</t>
  </si>
  <si>
    <t xml:space="preserve"> - telefon magánhasználat</t>
  </si>
  <si>
    <t xml:space="preserve"> - lakbér bevétel</t>
  </si>
  <si>
    <t xml:space="preserve"> - bérleti dij bevétel</t>
  </si>
  <si>
    <t xml:space="preserve"> - könyvelés, szakértői dijak</t>
  </si>
  <si>
    <t xml:space="preserve"> - kártérítések, kés. kamatok</t>
  </si>
  <si>
    <t xml:space="preserve"> - egyéb karbantartási, üzemeltetési ktgek</t>
  </si>
  <si>
    <t xml:space="preserve"> - Beruházási kiadások</t>
  </si>
  <si>
    <t xml:space="preserve"> - hulladék lerakási díj</t>
  </si>
  <si>
    <t xml:space="preserve"> - hulladék begyűjtés bevételei</t>
  </si>
  <si>
    <t>Cash Flow 2015. év</t>
  </si>
  <si>
    <t>Adatok: eFt-ban</t>
  </si>
  <si>
    <t xml:space="preserve"> - káreseménnyel kapcs. bevétel</t>
  </si>
  <si>
    <t>hatósági díjak, illetékek</t>
  </si>
  <si>
    <t>Készleten lévő szelektív hulladék</t>
  </si>
  <si>
    <t>Ingatlan Ágazat</t>
  </si>
  <si>
    <t>A táblázatok nem tartalmazzák az ÁFA-t ill. a beruházásokat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</si>
</sst>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t_-;\-* #,##0.00\ _F_t_-;_-* &quot;-&quot;??\ _F_t_-;_-@_-"/>
    <numFmt numFmtId="165" formatCode="0&quot;   &quot;"/>
    <numFmt numFmtId="166" formatCode="0&quot; Ft&quot;"/>
    <numFmt numFmtId="167" formatCode="#,##0\ [$Ft-40E];[Red]\-#,##0\ [$Ft-40E]"/>
    <numFmt numFmtId="168" formatCode="#,##0\ &quot;Ft&quot;"/>
    <numFmt numFmtId="169" formatCode="#,##0\ _F_t"/>
    <numFmt numFmtId="170" formatCode="_-* #,##0\ _F_t_-;\-* #,##0\ _F_t_-;_-* &quot;-&quot;??\ _F_t_-;_-@_-"/>
  </numFmts>
  <fonts count="20" x14ac:knownFonts="1">
    <font>
      <sz val="11"/>
      <color rgb="FF000000"/>
      <name val="Calibri"/>
      <family val="2"/>
      <charset val="238"/>
    </font>
    <font>
      <b/>
      <sz val="16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MS Sans Serif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99FF66"/>
        <bgColor rgb="FF99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Border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66" fontId="3" fillId="0" borderId="2" xfId="0" applyNumberFormat="1" applyFont="1" applyBorder="1"/>
    <xf numFmtId="166" fontId="3" fillId="0" borderId="2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166" fontId="4" fillId="0" borderId="2" xfId="0" applyNumberFormat="1" applyFont="1" applyBorder="1"/>
    <xf numFmtId="166" fontId="3" fillId="0" borderId="2" xfId="1" applyNumberFormat="1" applyFont="1" applyBorder="1" applyAlignment="1" applyProtection="1">
      <alignment horizontal="center" vertical="center" wrapText="1"/>
    </xf>
    <xf numFmtId="166" fontId="3" fillId="0" borderId="1" xfId="0" applyNumberFormat="1" applyFont="1" applyBorder="1"/>
    <xf numFmtId="0" fontId="3" fillId="0" borderId="1" xfId="0" applyFont="1" applyBorder="1"/>
    <xf numFmtId="0" fontId="4" fillId="0" borderId="6" xfId="0" applyFont="1" applyBorder="1"/>
    <xf numFmtId="166" fontId="3" fillId="0" borderId="1" xfId="1" applyNumberFormat="1" applyFont="1" applyBorder="1" applyAlignment="1" applyProtection="1"/>
    <xf numFmtId="166" fontId="4" fillId="0" borderId="6" xfId="1" applyNumberFormat="1" applyFont="1" applyBorder="1" applyAlignment="1" applyProtection="1"/>
    <xf numFmtId="166" fontId="3" fillId="0" borderId="7" xfId="0" applyNumberFormat="1" applyFont="1" applyBorder="1"/>
    <xf numFmtId="0" fontId="4" fillId="0" borderId="7" xfId="0" applyFont="1" applyBorder="1"/>
    <xf numFmtId="166" fontId="4" fillId="0" borderId="1" xfId="0" applyNumberFormat="1" applyFont="1" applyBorder="1"/>
    <xf numFmtId="166" fontId="3" fillId="0" borderId="9" xfId="0" applyNumberFormat="1" applyFont="1" applyBorder="1"/>
    <xf numFmtId="0" fontId="3" fillId="0" borderId="9" xfId="0" applyFont="1" applyBorder="1"/>
    <xf numFmtId="166" fontId="4" fillId="0" borderId="3" xfId="0" applyNumberFormat="1" applyFont="1" applyBorder="1"/>
    <xf numFmtId="0" fontId="4" fillId="0" borderId="10" xfId="0" applyFont="1" applyBorder="1"/>
    <xf numFmtId="166" fontId="3" fillId="0" borderId="11" xfId="0" applyNumberFormat="1" applyFont="1" applyBorder="1"/>
    <xf numFmtId="0" fontId="3" fillId="0" borderId="11" xfId="0" applyFont="1" applyBorder="1"/>
    <xf numFmtId="166" fontId="4" fillId="0" borderId="1" xfId="1" applyNumberFormat="1" applyFont="1" applyBorder="1" applyAlignment="1" applyProtection="1"/>
    <xf numFmtId="166" fontId="4" fillId="0" borderId="3" xfId="1" applyNumberFormat="1" applyFont="1" applyBorder="1" applyAlignment="1" applyProtection="1"/>
    <xf numFmtId="166" fontId="3" fillId="0" borderId="10" xfId="1" applyNumberFormat="1" applyFont="1" applyBorder="1" applyAlignment="1" applyProtection="1"/>
    <xf numFmtId="166" fontId="3" fillId="0" borderId="3" xfId="1" applyNumberFormat="1" applyFont="1" applyBorder="1" applyAlignment="1" applyProtection="1"/>
    <xf numFmtId="166" fontId="3" fillId="0" borderId="10" xfId="0" applyNumberFormat="1" applyFont="1" applyBorder="1"/>
    <xf numFmtId="0" fontId="3" fillId="0" borderId="10" xfId="0" applyFont="1" applyBorder="1"/>
    <xf numFmtId="0" fontId="3" fillId="0" borderId="13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167" fontId="8" fillId="0" borderId="2" xfId="0" applyNumberFormat="1" applyFont="1" applyBorder="1"/>
    <xf numFmtId="167" fontId="8" fillId="0" borderId="6" xfId="0" applyNumberFormat="1" applyFont="1" applyBorder="1"/>
    <xf numFmtId="167" fontId="8" fillId="0" borderId="1" xfId="0" applyNumberFormat="1" applyFont="1" applyBorder="1"/>
    <xf numFmtId="167" fontId="8" fillId="0" borderId="3" xfId="0" applyNumberFormat="1" applyFont="1" applyBorder="1"/>
    <xf numFmtId="167" fontId="8" fillId="0" borderId="10" xfId="0" applyNumberFormat="1" applyFont="1" applyBorder="1"/>
    <xf numFmtId="167" fontId="7" fillId="2" borderId="10" xfId="0" applyNumberFormat="1" applyFont="1" applyFill="1" applyBorder="1"/>
    <xf numFmtId="167" fontId="7" fillId="3" borderId="1" xfId="0" applyNumberFormat="1" applyFont="1" applyFill="1" applyBorder="1"/>
    <xf numFmtId="167" fontId="7" fillId="2" borderId="1" xfId="0" applyNumberFormat="1" applyFont="1" applyFill="1" applyBorder="1"/>
    <xf numFmtId="165" fontId="8" fillId="0" borderId="0" xfId="0" applyNumberFormat="1" applyFont="1" applyBorder="1"/>
    <xf numFmtId="167" fontId="8" fillId="0" borderId="7" xfId="0" applyNumberFormat="1" applyFont="1" applyBorder="1"/>
    <xf numFmtId="167" fontId="8" fillId="0" borderId="8" xfId="0" applyNumberFormat="1" applyFont="1" applyBorder="1"/>
    <xf numFmtId="167" fontId="7" fillId="4" borderId="9" xfId="0" applyNumberFormat="1" applyFont="1" applyFill="1" applyBorder="1"/>
    <xf numFmtId="167" fontId="7" fillId="4" borderId="11" xfId="0" applyNumberFormat="1" applyFont="1" applyFill="1" applyBorder="1"/>
    <xf numFmtId="167" fontId="7" fillId="4" borderId="13" xfId="0" applyNumberFormat="1" applyFont="1" applyFill="1" applyBorder="1"/>
    <xf numFmtId="166" fontId="4" fillId="0" borderId="10" xfId="0" applyNumberFormat="1" applyFont="1" applyFill="1" applyBorder="1"/>
    <xf numFmtId="0" fontId="8" fillId="0" borderId="12" xfId="0" applyFont="1" applyBorder="1"/>
    <xf numFmtId="167" fontId="8" fillId="0" borderId="12" xfId="0" applyNumberFormat="1" applyFont="1" applyBorder="1"/>
    <xf numFmtId="167" fontId="9" fillId="0" borderId="12" xfId="0" applyNumberFormat="1" applyFont="1" applyBorder="1"/>
    <xf numFmtId="0" fontId="7" fillId="0" borderId="14" xfId="0" applyFont="1" applyBorder="1" applyAlignment="1">
      <alignment horizontal="center" vertical="center"/>
    </xf>
    <xf numFmtId="167" fontId="8" fillId="0" borderId="14" xfId="0" applyNumberFormat="1" applyFont="1" applyBorder="1"/>
    <xf numFmtId="167" fontId="7" fillId="4" borderId="17" xfId="0" applyNumberFormat="1" applyFont="1" applyFill="1" applyBorder="1"/>
    <xf numFmtId="167" fontId="8" fillId="0" borderId="0" xfId="0" applyNumberFormat="1" applyFont="1" applyBorder="1" applyAlignment="1"/>
    <xf numFmtId="10" fontId="8" fillId="0" borderId="0" xfId="2" applyNumberFormat="1" applyFont="1" applyBorder="1" applyAlignment="1"/>
    <xf numFmtId="10" fontId="8" fillId="0" borderId="0" xfId="2" applyNumberFormat="1" applyFont="1" applyAlignment="1"/>
    <xf numFmtId="0" fontId="8" fillId="0" borderId="0" xfId="0" applyFont="1" applyAlignment="1"/>
    <xf numFmtId="166" fontId="7" fillId="0" borderId="16" xfId="1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/>
    <xf numFmtId="168" fontId="0" fillId="0" borderId="0" xfId="0" applyNumberFormat="1"/>
    <xf numFmtId="0" fontId="13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3" fillId="0" borderId="21" xfId="0" applyFont="1" applyBorder="1"/>
    <xf numFmtId="0" fontId="4" fillId="0" borderId="21" xfId="0" applyFont="1" applyBorder="1"/>
    <xf numFmtId="0" fontId="3" fillId="0" borderId="22" xfId="0" applyFont="1" applyBorder="1" applyAlignment="1">
      <alignment horizontal="center" vertical="center"/>
    </xf>
    <xf numFmtId="169" fontId="0" fillId="0" borderId="1" xfId="0" applyNumberFormat="1" applyBorder="1"/>
    <xf numFmtId="169" fontId="0" fillId="0" borderId="2" xfId="0" applyNumberFormat="1" applyBorder="1"/>
    <xf numFmtId="169" fontId="0" fillId="0" borderId="3" xfId="0" applyNumberFormat="1" applyBorder="1"/>
    <xf numFmtId="169" fontId="0" fillId="0" borderId="4" xfId="0" applyNumberFormat="1" applyBorder="1"/>
    <xf numFmtId="167" fontId="0" fillId="2" borderId="10" xfId="0" applyNumberFormat="1" applyFont="1" applyFill="1" applyBorder="1"/>
    <xf numFmtId="166" fontId="4" fillId="0" borderId="4" xfId="0" applyNumberFormat="1" applyFont="1" applyBorder="1"/>
    <xf numFmtId="167" fontId="8" fillId="0" borderId="4" xfId="0" applyNumberFormat="1" applyFont="1" applyBorder="1"/>
    <xf numFmtId="170" fontId="0" fillId="0" borderId="4" xfId="3" applyNumberFormat="1" applyFont="1" applyBorder="1"/>
    <xf numFmtId="0" fontId="2" fillId="0" borderId="37" xfId="0" applyFont="1" applyBorder="1" applyAlignment="1">
      <alignment horizontal="center"/>
    </xf>
    <xf numFmtId="170" fontId="2" fillId="0" borderId="38" xfId="3" applyNumberFormat="1" applyFont="1" applyBorder="1" applyAlignment="1">
      <alignment vertical="center"/>
    </xf>
    <xf numFmtId="0" fontId="3" fillId="0" borderId="37" xfId="0" applyFont="1" applyBorder="1"/>
    <xf numFmtId="169" fontId="5" fillId="0" borderId="38" xfId="0" applyNumberFormat="1" applyFont="1" applyBorder="1" applyAlignment="1">
      <alignment vertical="center"/>
    </xf>
    <xf numFmtId="0" fontId="0" fillId="0" borderId="40" xfId="0" applyBorder="1"/>
    <xf numFmtId="0" fontId="2" fillId="0" borderId="41" xfId="0" applyFont="1" applyBorder="1"/>
    <xf numFmtId="170" fontId="2" fillId="0" borderId="42" xfId="3" applyNumberFormat="1" applyFont="1" applyBorder="1"/>
    <xf numFmtId="169" fontId="0" fillId="0" borderId="38" xfId="0" applyNumberFormat="1" applyBorder="1"/>
    <xf numFmtId="169" fontId="5" fillId="0" borderId="38" xfId="0" applyNumberFormat="1" applyFont="1" applyBorder="1"/>
    <xf numFmtId="170" fontId="0" fillId="0" borderId="1" xfId="3" applyNumberFormat="1" applyFont="1" applyBorder="1"/>
    <xf numFmtId="170" fontId="0" fillId="0" borderId="39" xfId="3" applyNumberFormat="1" applyFont="1" applyBorder="1"/>
    <xf numFmtId="170" fontId="2" fillId="0" borderId="39" xfId="3" applyNumberFormat="1" applyFont="1" applyBorder="1" applyAlignment="1"/>
    <xf numFmtId="170" fontId="0" fillId="0" borderId="0" xfId="3" applyNumberFormat="1" applyFont="1"/>
    <xf numFmtId="0" fontId="5" fillId="0" borderId="25" xfId="0" applyFont="1" applyBorder="1"/>
    <xf numFmtId="170" fontId="5" fillId="0" borderId="26" xfId="0" applyNumberFormat="1" applyFont="1" applyBorder="1"/>
    <xf numFmtId="170" fontId="5" fillId="0" borderId="27" xfId="0" applyNumberFormat="1" applyFont="1" applyBorder="1"/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2" fontId="0" fillId="0" borderId="43" xfId="0" applyNumberFormat="1" applyBorder="1"/>
    <xf numFmtId="0" fontId="4" fillId="0" borderId="56" xfId="0" applyFont="1" applyBorder="1"/>
    <xf numFmtId="2" fontId="0" fillId="0" borderId="48" xfId="0" applyNumberFormat="1" applyBorder="1"/>
    <xf numFmtId="0" fontId="4" fillId="0" borderId="57" xfId="0" applyFont="1" applyBorder="1"/>
    <xf numFmtId="0" fontId="4" fillId="0" borderId="58" xfId="0" applyFont="1" applyBorder="1"/>
    <xf numFmtId="0" fontId="4" fillId="0" borderId="60" xfId="0" applyFont="1" applyBorder="1"/>
    <xf numFmtId="0" fontId="0" fillId="0" borderId="61" xfId="0" applyBorder="1"/>
    <xf numFmtId="0" fontId="0" fillId="0" borderId="47" xfId="0" applyBorder="1"/>
    <xf numFmtId="170" fontId="0" fillId="0" borderId="0" xfId="3" applyNumberFormat="1" applyFont="1" applyBorder="1"/>
    <xf numFmtId="0" fontId="3" fillId="0" borderId="62" xfId="0" applyFont="1" applyBorder="1" applyAlignment="1">
      <alignment horizontal="center" vertical="center"/>
    </xf>
    <xf numFmtId="0" fontId="0" fillId="0" borderId="34" xfId="0" applyBorder="1"/>
    <xf numFmtId="170" fontId="0" fillId="0" borderId="34" xfId="3" applyNumberFormat="1" applyFont="1" applyBorder="1"/>
    <xf numFmtId="0" fontId="2" fillId="0" borderId="37" xfId="0" applyFont="1" applyBorder="1"/>
    <xf numFmtId="0" fontId="3" fillId="0" borderId="38" xfId="0" applyFont="1" applyBorder="1" applyAlignment="1">
      <alignment horizontal="center" vertical="center"/>
    </xf>
    <xf numFmtId="170" fontId="3" fillId="0" borderId="39" xfId="3" applyNumberFormat="1" applyFont="1" applyBorder="1" applyAlignment="1">
      <alignment horizontal="center" vertical="center"/>
    </xf>
    <xf numFmtId="170" fontId="0" fillId="0" borderId="3" xfId="3" applyNumberFormat="1" applyFont="1" applyBorder="1"/>
    <xf numFmtId="170" fontId="5" fillId="0" borderId="38" xfId="3" applyNumberFormat="1" applyFont="1" applyBorder="1"/>
    <xf numFmtId="2" fontId="0" fillId="0" borderId="27" xfId="0" applyNumberFormat="1" applyBorder="1"/>
    <xf numFmtId="0" fontId="3" fillId="0" borderId="60" xfId="0" applyFont="1" applyBorder="1"/>
    <xf numFmtId="169" fontId="5" fillId="0" borderId="4" xfId="0" applyNumberFormat="1" applyFont="1" applyBorder="1" applyAlignment="1">
      <alignment vertical="center"/>
    </xf>
    <xf numFmtId="170" fontId="0" fillId="0" borderId="54" xfId="3" applyNumberFormat="1" applyFont="1" applyBorder="1"/>
    <xf numFmtId="170" fontId="0" fillId="0" borderId="0" xfId="3" applyNumberFormat="1" applyFont="1" applyFill="1" applyBorder="1"/>
    <xf numFmtId="167" fontId="8" fillId="0" borderId="63" xfId="0" applyNumberFormat="1" applyFont="1" applyBorder="1"/>
    <xf numFmtId="167" fontId="8" fillId="0" borderId="64" xfId="0" applyNumberFormat="1" applyFont="1" applyBorder="1"/>
    <xf numFmtId="10" fontId="8" fillId="0" borderId="18" xfId="2" applyNumberFormat="1" applyFont="1" applyBorder="1" applyAlignment="1"/>
    <xf numFmtId="167" fontId="8" fillId="0" borderId="65" xfId="0" applyNumberFormat="1" applyFont="1" applyBorder="1"/>
    <xf numFmtId="10" fontId="8" fillId="0" borderId="12" xfId="2" applyNumberFormat="1" applyFont="1" applyBorder="1" applyAlignment="1"/>
    <xf numFmtId="167" fontId="8" fillId="0" borderId="66" xfId="0" applyNumberFormat="1" applyFont="1" applyBorder="1"/>
    <xf numFmtId="167" fontId="8" fillId="0" borderId="68" xfId="0" applyNumberFormat="1" applyFont="1" applyBorder="1"/>
    <xf numFmtId="10" fontId="8" fillId="0" borderId="19" xfId="2" applyNumberFormat="1" applyFont="1" applyBorder="1" applyAlignment="1"/>
    <xf numFmtId="167" fontId="8" fillId="6" borderId="65" xfId="0" applyNumberFormat="1" applyFont="1" applyFill="1" applyBorder="1"/>
    <xf numFmtId="10" fontId="8" fillId="6" borderId="12" xfId="2" applyNumberFormat="1" applyFont="1" applyFill="1" applyBorder="1" applyAlignment="1"/>
    <xf numFmtId="167" fontId="8" fillId="6" borderId="63" xfId="0" applyNumberFormat="1" applyFont="1" applyFill="1" applyBorder="1"/>
    <xf numFmtId="10" fontId="8" fillId="6" borderId="0" xfId="2" applyNumberFormat="1" applyFont="1" applyFill="1" applyBorder="1" applyAlignment="1"/>
    <xf numFmtId="167" fontId="8" fillId="7" borderId="67" xfId="0" applyNumberFormat="1" applyFont="1" applyFill="1" applyBorder="1"/>
    <xf numFmtId="10" fontId="8" fillId="7" borderId="19" xfId="2" applyNumberFormat="1" applyFont="1" applyFill="1" applyBorder="1" applyAlignment="1"/>
    <xf numFmtId="10" fontId="8" fillId="8" borderId="20" xfId="2" applyNumberFormat="1" applyFont="1" applyFill="1" applyBorder="1" applyAlignment="1"/>
    <xf numFmtId="0" fontId="8" fillId="0" borderId="18" xfId="0" applyFont="1" applyBorder="1"/>
    <xf numFmtId="0" fontId="19" fillId="5" borderId="69" xfId="0" applyFont="1" applyFill="1" applyBorder="1"/>
    <xf numFmtId="0" fontId="13" fillId="5" borderId="70" xfId="0" applyFont="1" applyFill="1" applyBorder="1"/>
    <xf numFmtId="167" fontId="19" fillId="5" borderId="70" xfId="0" applyNumberFormat="1" applyFont="1" applyFill="1" applyBorder="1"/>
    <xf numFmtId="167" fontId="19" fillId="5" borderId="71" xfId="0" applyNumberFormat="1" applyFont="1" applyFill="1" applyBorder="1"/>
    <xf numFmtId="10" fontId="19" fillId="5" borderId="69" xfId="2" applyNumberFormat="1" applyFont="1" applyFill="1" applyBorder="1" applyAlignment="1"/>
    <xf numFmtId="167" fontId="8" fillId="9" borderId="54" xfId="0" applyNumberFormat="1" applyFont="1" applyFill="1" applyBorder="1"/>
    <xf numFmtId="167" fontId="8" fillId="9" borderId="0" xfId="0" applyNumberFormat="1" applyFont="1" applyFill="1" applyBorder="1"/>
    <xf numFmtId="167" fontId="8" fillId="9" borderId="18" xfId="0" applyNumberFormat="1" applyFont="1" applyFill="1" applyBorder="1"/>
    <xf numFmtId="167" fontId="8" fillId="5" borderId="69" xfId="0" applyNumberFormat="1" applyFont="1" applyFill="1" applyBorder="1"/>
    <xf numFmtId="3" fontId="12" fillId="0" borderId="2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right" vertical="center"/>
    </xf>
    <xf numFmtId="3" fontId="12" fillId="0" borderId="7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13" fillId="0" borderId="28" xfId="0" applyFont="1" applyBorder="1"/>
    <xf numFmtId="3" fontId="13" fillId="0" borderId="28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3" fontId="3" fillId="0" borderId="72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170" fontId="0" fillId="0" borderId="0" xfId="0" applyNumberFormat="1"/>
    <xf numFmtId="167" fontId="8" fillId="0" borderId="0" xfId="0" applyNumberFormat="1" applyFont="1"/>
    <xf numFmtId="166" fontId="4" fillId="0" borderId="0" xfId="0" applyNumberFormat="1" applyFont="1" applyBorder="1"/>
    <xf numFmtId="0" fontId="4" fillId="0" borderId="0" xfId="0" applyFont="1" applyBorder="1"/>
    <xf numFmtId="167" fontId="8" fillId="0" borderId="0" xfId="0" applyNumberFormat="1" applyFont="1" applyBorder="1"/>
    <xf numFmtId="166" fontId="4" fillId="0" borderId="74" xfId="0" applyNumberFormat="1" applyFont="1" applyBorder="1"/>
    <xf numFmtId="0" fontId="4" fillId="0" borderId="74" xfId="0" applyFont="1" applyBorder="1"/>
    <xf numFmtId="167" fontId="8" fillId="0" borderId="74" xfId="0" applyNumberFormat="1" applyFont="1" applyBorder="1"/>
    <xf numFmtId="167" fontId="8" fillId="0" borderId="73" xfId="0" applyNumberFormat="1" applyFont="1" applyBorder="1"/>
    <xf numFmtId="0" fontId="2" fillId="0" borderId="0" xfId="0" applyFont="1"/>
    <xf numFmtId="0" fontId="1" fillId="0" borderId="0" xfId="0" applyFont="1"/>
    <xf numFmtId="166" fontId="4" fillId="0" borderId="0" xfId="0" applyNumberFormat="1" applyFont="1" applyFill="1" applyBorder="1"/>
    <xf numFmtId="0" fontId="8" fillId="0" borderId="0" xfId="0" applyFont="1" applyBorder="1"/>
    <xf numFmtId="167" fontId="9" fillId="0" borderId="13" xfId="0" applyNumberFormat="1" applyFont="1" applyBorder="1"/>
    <xf numFmtId="10" fontId="8" fillId="0" borderId="13" xfId="2" applyNumberFormat="1" applyFont="1" applyBorder="1" applyAlignment="1"/>
    <xf numFmtId="167" fontId="9" fillId="0" borderId="0" xfId="0" applyNumberFormat="1" applyFont="1" applyBorder="1"/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2" fontId="0" fillId="0" borderId="59" xfId="0" applyNumberFormat="1" applyBorder="1" applyAlignment="1"/>
    <xf numFmtId="0" fontId="0" fillId="0" borderId="59" xfId="0" applyBorder="1" applyAlignment="1"/>
    <xf numFmtId="2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0" borderId="55" xfId="0" applyFont="1" applyBorder="1" applyAlignment="1">
      <alignment horizontal="left" vertical="center"/>
    </xf>
    <xf numFmtId="169" fontId="5" fillId="0" borderId="35" xfId="0" applyNumberFormat="1" applyFont="1" applyBorder="1" applyAlignment="1">
      <alignment vertical="center"/>
    </xf>
    <xf numFmtId="169" fontId="3" fillId="0" borderId="36" xfId="0" applyNumberFormat="1" applyFont="1" applyBorder="1" applyAlignment="1">
      <alignment horizontal="left" vertical="center"/>
    </xf>
    <xf numFmtId="170" fontId="5" fillId="0" borderId="33" xfId="3" applyNumberFormat="1" applyFont="1" applyBorder="1" applyAlignment="1">
      <alignment vertical="center"/>
    </xf>
    <xf numFmtId="170" fontId="5" fillId="0" borderId="34" xfId="3" applyNumberFormat="1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169" fontId="0" fillId="0" borderId="2" xfId="0" applyNumberFormat="1" applyBorder="1" applyAlignment="1">
      <alignment vertical="center"/>
    </xf>
    <xf numFmtId="169" fontId="4" fillId="0" borderId="2" xfId="0" applyNumberFormat="1" applyFont="1" applyBorder="1" applyAlignment="1">
      <alignment horizontal="left" vertical="center"/>
    </xf>
    <xf numFmtId="170" fontId="0" fillId="0" borderId="2" xfId="3" applyNumberFormat="1" applyFont="1" applyBorder="1" applyAlignment="1">
      <alignment vertical="center"/>
    </xf>
    <xf numFmtId="170" fontId="4" fillId="0" borderId="2" xfId="3" applyNumberFormat="1" applyFont="1" applyBorder="1" applyAlignment="1">
      <alignment horizontal="left" vertical="center"/>
    </xf>
    <xf numFmtId="166" fontId="3" fillId="0" borderId="2" xfId="1" applyNumberFormat="1" applyFont="1" applyBorder="1" applyAlignment="1" applyProtection="1">
      <alignment horizontal="center" vertical="center" wrapText="1"/>
    </xf>
    <xf numFmtId="166" fontId="2" fillId="0" borderId="2" xfId="1" applyNumberFormat="1" applyFont="1" applyBorder="1" applyAlignment="1" applyProtection="1">
      <alignment horizontal="center" vertical="center" wrapText="1"/>
    </xf>
    <xf numFmtId="166" fontId="3" fillId="0" borderId="14" xfId="1" applyNumberFormat="1" applyFont="1" applyBorder="1" applyAlignment="1" applyProtection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29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3" fontId="13" fillId="0" borderId="30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</cellXfs>
  <cellStyles count="4">
    <cellStyle name="Ezres" xfId="3" builtinId="3"/>
    <cellStyle name="Magyarázó szöveg" xfId="1" builtinId="53" customBuiltin="1"/>
    <cellStyle name="Normál" xfId="0" builtinId="0"/>
    <cellStyle name="Százalék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66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00FF99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19051</xdr:colOff>
      <xdr:row>2</xdr:row>
      <xdr:rowOff>173084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134100" cy="554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LRIWZZK5/k&#246;lts&#233;g%20feloszt&#225;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atlan"/>
      <sheetName val="Hulladék"/>
      <sheetName val="Együtt"/>
    </sheetNames>
    <sheetDataSet>
      <sheetData sheetId="0"/>
      <sheetData sheetId="1">
        <row r="38">
          <cell r="P38">
            <v>710864</v>
          </cell>
        </row>
      </sheetData>
      <sheetData sheetId="2">
        <row r="3">
          <cell r="B3">
            <v>220506</v>
          </cell>
        </row>
        <row r="4">
          <cell r="B4">
            <v>39573</v>
          </cell>
        </row>
        <row r="5">
          <cell r="B5">
            <v>47444</v>
          </cell>
        </row>
        <row r="6">
          <cell r="B6">
            <v>116426</v>
          </cell>
          <cell r="C6">
            <v>2688667</v>
          </cell>
        </row>
        <row r="7">
          <cell r="B7">
            <v>78563</v>
          </cell>
          <cell r="C7">
            <v>7837746</v>
          </cell>
        </row>
        <row r="10">
          <cell r="B10">
            <v>19814</v>
          </cell>
        </row>
        <row r="12">
          <cell r="B12">
            <v>261870</v>
          </cell>
          <cell r="C12">
            <v>980969</v>
          </cell>
        </row>
        <row r="17">
          <cell r="B17">
            <v>52291</v>
          </cell>
        </row>
        <row r="19">
          <cell r="B19">
            <v>4240</v>
          </cell>
        </row>
        <row r="20">
          <cell r="B20">
            <v>204926</v>
          </cell>
        </row>
        <row r="21">
          <cell r="B21">
            <v>16041</v>
          </cell>
          <cell r="C21">
            <v>2929978</v>
          </cell>
        </row>
        <row r="22">
          <cell r="B22">
            <v>264204</v>
          </cell>
          <cell r="C22">
            <v>50077</v>
          </cell>
        </row>
        <row r="23">
          <cell r="B23">
            <v>167620</v>
          </cell>
          <cell r="C23">
            <v>114286</v>
          </cell>
        </row>
        <row r="24">
          <cell r="B24">
            <v>31075</v>
          </cell>
          <cell r="C24">
            <v>146148</v>
          </cell>
        </row>
        <row r="26">
          <cell r="B26">
            <v>20000</v>
          </cell>
          <cell r="C26">
            <v>138601</v>
          </cell>
        </row>
        <row r="27">
          <cell r="B27">
            <v>64680</v>
          </cell>
          <cell r="C27">
            <v>123120</v>
          </cell>
        </row>
        <row r="28">
          <cell r="B28">
            <v>716000</v>
          </cell>
          <cell r="C28">
            <v>494000</v>
          </cell>
        </row>
        <row r="32">
          <cell r="B32">
            <v>1321758</v>
          </cell>
          <cell r="C32">
            <v>58400</v>
          </cell>
        </row>
        <row r="33">
          <cell r="B33">
            <v>1872900</v>
          </cell>
          <cell r="C33">
            <v>557946</v>
          </cell>
        </row>
        <row r="40">
          <cell r="B40">
            <v>12412653</v>
          </cell>
        </row>
        <row r="42">
          <cell r="B42">
            <v>543200</v>
          </cell>
          <cell r="C42">
            <v>164800</v>
          </cell>
        </row>
        <row r="43">
          <cell r="B43">
            <v>970115</v>
          </cell>
          <cell r="C43">
            <v>189530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zoomScale="140" zoomScaleNormal="140" workbookViewId="0">
      <selection activeCell="B76" sqref="B76"/>
    </sheetView>
  </sheetViews>
  <sheetFormatPr defaultRowHeight="15" x14ac:dyDescent="0.25"/>
  <cols>
    <col min="1" max="1" width="40.85546875" customWidth="1"/>
    <col min="2" max="2" width="24.85546875" customWidth="1"/>
    <col min="3" max="3" width="19.42578125" customWidth="1"/>
    <col min="4" max="4" width="18" style="90" bestFit="1" customWidth="1"/>
    <col min="5" max="5" width="13.140625" customWidth="1"/>
    <col min="6" max="7" width="8.5703125"/>
    <col min="8" max="8" width="14.5703125" customWidth="1"/>
    <col min="9" max="1025" width="8.5703125"/>
  </cols>
  <sheetData>
    <row r="1" spans="1:7" ht="20.25" x14ac:dyDescent="0.3">
      <c r="A1" s="171" t="s">
        <v>128</v>
      </c>
    </row>
    <row r="2" spans="1:7" ht="1.5" customHeight="1" thickBot="1" x14ac:dyDescent="0.3"/>
    <row r="3" spans="1:7" ht="15.75" hidden="1" thickBot="1" x14ac:dyDescent="0.3"/>
    <row r="4" spans="1:7" ht="30" customHeight="1" thickBot="1" x14ac:dyDescent="0.3">
      <c r="A4" s="177" t="s">
        <v>108</v>
      </c>
      <c r="B4" s="178"/>
      <c r="C4" s="178"/>
      <c r="D4" s="178"/>
      <c r="E4" s="179"/>
      <c r="F4" s="1"/>
      <c r="G4" s="1"/>
    </row>
    <row r="5" spans="1:7" ht="5.25" hidden="1" customHeight="1" thickBot="1" x14ac:dyDescent="0.3">
      <c r="A5" s="180"/>
      <c r="B5" s="181"/>
      <c r="C5" s="181"/>
      <c r="D5" s="181"/>
      <c r="E5" s="182"/>
      <c r="F5" s="2"/>
      <c r="G5" s="2"/>
    </row>
    <row r="6" spans="1:7" ht="15" hidden="1" customHeight="1" thickBot="1" x14ac:dyDescent="0.3">
      <c r="A6" s="183"/>
      <c r="B6" s="184"/>
      <c r="C6" s="184"/>
      <c r="D6" s="184"/>
      <c r="E6" s="185"/>
      <c r="F6" s="2"/>
      <c r="G6" s="2"/>
    </row>
    <row r="7" spans="1:7" ht="19.5" thickBot="1" x14ac:dyDescent="0.35">
      <c r="A7" s="108" t="s">
        <v>0</v>
      </c>
      <c r="B7" s="109" t="s">
        <v>1</v>
      </c>
      <c r="C7" s="109" t="s">
        <v>2</v>
      </c>
      <c r="D7" s="110" t="s">
        <v>3</v>
      </c>
      <c r="E7" s="94" t="s">
        <v>117</v>
      </c>
    </row>
    <row r="8" spans="1:7" ht="16.5" thickBot="1" x14ac:dyDescent="0.3">
      <c r="A8" s="105" t="s">
        <v>4</v>
      </c>
      <c r="B8" s="106"/>
      <c r="C8" s="106"/>
      <c r="D8" s="107"/>
      <c r="E8" s="95" t="s">
        <v>118</v>
      </c>
    </row>
    <row r="9" spans="1:7" ht="16.5" thickTop="1" x14ac:dyDescent="0.25">
      <c r="A9" s="97" t="s">
        <v>5</v>
      </c>
      <c r="B9" s="70">
        <v>233078</v>
      </c>
      <c r="C9" s="70">
        <f>[1]Együtt!$B$7</f>
        <v>78563</v>
      </c>
      <c r="D9" s="87">
        <f>C9-B9</f>
        <v>-154515</v>
      </c>
      <c r="E9" s="98">
        <f>C9/B9*100</f>
        <v>33.7067419490471</v>
      </c>
    </row>
    <row r="10" spans="1:7" ht="15.75" x14ac:dyDescent="0.25">
      <c r="A10" s="99" t="s">
        <v>6</v>
      </c>
      <c r="B10" s="70">
        <v>127283</v>
      </c>
      <c r="C10" s="71">
        <f>[1]Együtt!$B$6</f>
        <v>116426</v>
      </c>
      <c r="D10" s="87">
        <f t="shared" ref="D10:D26" si="0">C10-B10</f>
        <v>-10857</v>
      </c>
      <c r="E10" s="98">
        <f t="shared" ref="E10:E62" si="1">C10/B10*100</f>
        <v>91.470188477644314</v>
      </c>
    </row>
    <row r="11" spans="1:7" ht="15.75" x14ac:dyDescent="0.25">
      <c r="A11" s="99" t="s">
        <v>7</v>
      </c>
      <c r="B11" s="70">
        <v>10156</v>
      </c>
      <c r="C11" s="71">
        <f>[1]Együtt!$B$21</f>
        <v>16041</v>
      </c>
      <c r="D11" s="87">
        <f t="shared" si="0"/>
        <v>5885</v>
      </c>
      <c r="E11" s="98">
        <f t="shared" si="1"/>
        <v>157.94604174871998</v>
      </c>
    </row>
    <row r="12" spans="1:7" ht="15.75" x14ac:dyDescent="0.25">
      <c r="A12" s="99" t="s">
        <v>8</v>
      </c>
      <c r="B12" s="70">
        <v>60000</v>
      </c>
      <c r="C12" s="71">
        <f>[1]Együtt!$B$28</f>
        <v>716000</v>
      </c>
      <c r="D12" s="87">
        <f t="shared" si="0"/>
        <v>656000</v>
      </c>
      <c r="E12" s="98">
        <f t="shared" si="1"/>
        <v>1193.3333333333333</v>
      </c>
    </row>
    <row r="13" spans="1:7" ht="15.75" x14ac:dyDescent="0.25">
      <c r="A13" s="99" t="s">
        <v>9</v>
      </c>
      <c r="B13" s="70">
        <v>120000</v>
      </c>
      <c r="C13" s="71">
        <v>0</v>
      </c>
      <c r="D13" s="87">
        <f t="shared" si="0"/>
        <v>-120000</v>
      </c>
      <c r="E13" s="98">
        <f t="shared" si="1"/>
        <v>0</v>
      </c>
    </row>
    <row r="14" spans="1:7" ht="15.75" x14ac:dyDescent="0.25">
      <c r="A14" s="99" t="s">
        <v>10</v>
      </c>
      <c r="B14" s="70">
        <v>1880000</v>
      </c>
      <c r="C14" s="71">
        <f>[1]Együtt!$B$33</f>
        <v>1872900</v>
      </c>
      <c r="D14" s="87">
        <f t="shared" si="0"/>
        <v>-7100</v>
      </c>
      <c r="E14" s="98">
        <f t="shared" si="1"/>
        <v>99.622340425531917</v>
      </c>
    </row>
    <row r="15" spans="1:7" ht="15.75" x14ac:dyDescent="0.25">
      <c r="A15" s="99" t="s">
        <v>119</v>
      </c>
      <c r="B15" s="70">
        <v>0</v>
      </c>
      <c r="C15" s="71">
        <f>[1]Együtt!$B$4</f>
        <v>39573</v>
      </c>
      <c r="D15" s="87">
        <f t="shared" si="0"/>
        <v>39573</v>
      </c>
      <c r="E15" s="98"/>
    </row>
    <row r="16" spans="1:7" ht="15.75" x14ac:dyDescent="0.25">
      <c r="A16" s="99" t="s">
        <v>11</v>
      </c>
      <c r="B16" s="70">
        <v>221550</v>
      </c>
      <c r="C16" s="71">
        <f>[1]Együtt!$B$22</f>
        <v>264204</v>
      </c>
      <c r="D16" s="87">
        <f t="shared" si="0"/>
        <v>42654</v>
      </c>
      <c r="E16" s="98">
        <f t="shared" si="1"/>
        <v>119.25253893026404</v>
      </c>
    </row>
    <row r="17" spans="1:5" ht="15.75" x14ac:dyDescent="0.25">
      <c r="A17" s="99" t="s">
        <v>107</v>
      </c>
      <c r="B17" s="70">
        <v>71</v>
      </c>
      <c r="C17" s="71"/>
      <c r="D17" s="87">
        <f t="shared" si="0"/>
        <v>-71</v>
      </c>
      <c r="E17" s="98">
        <f t="shared" si="1"/>
        <v>0</v>
      </c>
    </row>
    <row r="18" spans="1:5" ht="15.75" x14ac:dyDescent="0.25">
      <c r="A18" s="99" t="s">
        <v>12</v>
      </c>
      <c r="B18" s="70">
        <v>268561</v>
      </c>
      <c r="C18" s="71">
        <f>[1]Együtt!$B$12</f>
        <v>261870</v>
      </c>
      <c r="D18" s="87">
        <f t="shared" si="0"/>
        <v>-6691</v>
      </c>
      <c r="E18" s="98">
        <f t="shared" si="1"/>
        <v>97.508573471203931</v>
      </c>
    </row>
    <row r="19" spans="1:5" ht="15.75" x14ac:dyDescent="0.25">
      <c r="A19" s="99" t="s">
        <v>13</v>
      </c>
      <c r="B19" s="70">
        <v>40000</v>
      </c>
      <c r="C19" s="71">
        <f>[1]Együtt!$B$27</f>
        <v>64680</v>
      </c>
      <c r="D19" s="87">
        <f t="shared" si="0"/>
        <v>24680</v>
      </c>
      <c r="E19" s="98">
        <f t="shared" si="1"/>
        <v>161.69999999999999</v>
      </c>
    </row>
    <row r="20" spans="1:5" ht="15.75" x14ac:dyDescent="0.25">
      <c r="A20" s="99" t="s">
        <v>14</v>
      </c>
      <c r="B20" s="70">
        <v>144000</v>
      </c>
      <c r="C20" s="71">
        <f>[1]Együtt!$B$23</f>
        <v>167620</v>
      </c>
      <c r="D20" s="87">
        <f t="shared" si="0"/>
        <v>23620</v>
      </c>
      <c r="E20" s="98">
        <f t="shared" si="1"/>
        <v>116.40277777777779</v>
      </c>
    </row>
    <row r="21" spans="1:5" ht="15.75" x14ac:dyDescent="0.25">
      <c r="A21" s="99" t="s">
        <v>15</v>
      </c>
      <c r="B21" s="70">
        <v>34304</v>
      </c>
      <c r="C21" s="71">
        <f>[1]Együtt!$B$24</f>
        <v>31075</v>
      </c>
      <c r="D21" s="87">
        <f t="shared" si="0"/>
        <v>-3229</v>
      </c>
      <c r="E21" s="98">
        <f t="shared" si="1"/>
        <v>90.587103544776113</v>
      </c>
    </row>
    <row r="22" spans="1:5" ht="15.75" x14ac:dyDescent="0.25">
      <c r="A22" s="99" t="s">
        <v>16</v>
      </c>
      <c r="B22" s="70">
        <v>67200</v>
      </c>
      <c r="C22" s="71">
        <v>60000</v>
      </c>
      <c r="D22" s="87">
        <f t="shared" si="0"/>
        <v>-7200</v>
      </c>
      <c r="E22" s="98">
        <f t="shared" si="1"/>
        <v>89.285714285714292</v>
      </c>
    </row>
    <row r="23" spans="1:5" ht="15.75" x14ac:dyDescent="0.25">
      <c r="A23" s="99" t="s">
        <v>17</v>
      </c>
      <c r="B23" s="70">
        <v>252000</v>
      </c>
      <c r="C23" s="71">
        <v>269244</v>
      </c>
      <c r="D23" s="87">
        <f t="shared" si="0"/>
        <v>17244</v>
      </c>
      <c r="E23" s="98">
        <f t="shared" si="1"/>
        <v>106.84285714285716</v>
      </c>
    </row>
    <row r="24" spans="1:5" ht="15.75" x14ac:dyDescent="0.25">
      <c r="A24" s="99" t="s">
        <v>18</v>
      </c>
      <c r="B24" s="70">
        <v>750000</v>
      </c>
      <c r="C24" s="71">
        <v>921131</v>
      </c>
      <c r="D24" s="87">
        <f t="shared" si="0"/>
        <v>171131</v>
      </c>
      <c r="E24" s="98">
        <f t="shared" si="1"/>
        <v>122.81746666666666</v>
      </c>
    </row>
    <row r="25" spans="1:5" ht="15.75" x14ac:dyDescent="0.25">
      <c r="A25" s="99" t="s">
        <v>19</v>
      </c>
      <c r="B25" s="70">
        <v>33000</v>
      </c>
      <c r="C25" s="71">
        <v>26950</v>
      </c>
      <c r="D25" s="87">
        <f t="shared" si="0"/>
        <v>-6050</v>
      </c>
      <c r="E25" s="98">
        <f t="shared" si="1"/>
        <v>81.666666666666671</v>
      </c>
    </row>
    <row r="26" spans="1:5" ht="16.5" thickBot="1" x14ac:dyDescent="0.3">
      <c r="A26" s="100" t="s">
        <v>20</v>
      </c>
      <c r="B26" s="72">
        <f t="shared" ref="B26" si="2">H26*2</f>
        <v>0</v>
      </c>
      <c r="C26" s="72">
        <f>[1]Együtt!$B$26</f>
        <v>20000</v>
      </c>
      <c r="D26" s="77">
        <f t="shared" si="0"/>
        <v>20000</v>
      </c>
      <c r="E26" s="98"/>
    </row>
    <row r="27" spans="1:5" ht="16.5" thickBot="1" x14ac:dyDescent="0.3">
      <c r="A27" s="80" t="s">
        <v>21</v>
      </c>
      <c r="B27" s="85">
        <f>SUM(B9:B26)</f>
        <v>4241203</v>
      </c>
      <c r="C27" s="86">
        <f>SUM(C9:C26)</f>
        <v>4926277</v>
      </c>
      <c r="D27" s="88">
        <f>SUM(D9:D26)</f>
        <v>685074</v>
      </c>
      <c r="E27" s="96">
        <f t="shared" si="1"/>
        <v>116.15282267790531</v>
      </c>
    </row>
    <row r="28" spans="1:5" ht="15.75" x14ac:dyDescent="0.25">
      <c r="A28" s="190" t="s">
        <v>22</v>
      </c>
      <c r="B28" s="191"/>
      <c r="C28" s="191"/>
      <c r="D28" s="191"/>
      <c r="E28" s="192"/>
    </row>
    <row r="29" spans="1:5" ht="15.75" x14ac:dyDescent="0.25">
      <c r="A29" s="97" t="s">
        <v>23</v>
      </c>
      <c r="B29" s="70">
        <v>624000</v>
      </c>
      <c r="C29" s="70">
        <f>[1]Együtt!$B$42</f>
        <v>543200</v>
      </c>
      <c r="D29" s="87">
        <f>C29-B29</f>
        <v>-80800</v>
      </c>
      <c r="E29" s="98">
        <f t="shared" si="1"/>
        <v>87.051282051282058</v>
      </c>
    </row>
    <row r="30" spans="1:5" ht="15.75" x14ac:dyDescent="0.25">
      <c r="A30" s="99" t="s">
        <v>24</v>
      </c>
      <c r="B30" s="71">
        <v>55000</v>
      </c>
      <c r="C30" s="71">
        <v>19000</v>
      </c>
      <c r="D30" s="87">
        <f>B30-C30</f>
        <v>36000</v>
      </c>
      <c r="E30" s="98">
        <f t="shared" si="1"/>
        <v>34.545454545454547</v>
      </c>
    </row>
    <row r="31" spans="1:5" x14ac:dyDescent="0.25">
      <c r="A31" s="198" t="s">
        <v>25</v>
      </c>
      <c r="B31" s="199">
        <v>1087082</v>
      </c>
      <c r="C31" s="199">
        <f>[1]Együtt!$B$43</f>
        <v>970115</v>
      </c>
      <c r="D31" s="201">
        <f>C31-B31</f>
        <v>-116967</v>
      </c>
      <c r="E31" s="186">
        <f t="shared" si="1"/>
        <v>89.240278102295861</v>
      </c>
    </row>
    <row r="32" spans="1:5" ht="5.25" customHeight="1" x14ac:dyDescent="0.25">
      <c r="A32" s="198"/>
      <c r="B32" s="200"/>
      <c r="C32" s="200"/>
      <c r="D32" s="202"/>
      <c r="E32" s="187"/>
    </row>
    <row r="33" spans="1:5" ht="16.5" thickBot="1" x14ac:dyDescent="0.3">
      <c r="A33" s="100" t="s">
        <v>26</v>
      </c>
      <c r="B33" s="72">
        <v>212480</v>
      </c>
      <c r="C33" s="72">
        <f>[1]Együtt!$B$5</f>
        <v>47444</v>
      </c>
      <c r="D33" s="111">
        <f>C33-B33</f>
        <v>-165036</v>
      </c>
      <c r="E33" s="98">
        <f t="shared" si="1"/>
        <v>22.328689759036145</v>
      </c>
    </row>
    <row r="34" spans="1:5" ht="16.5" thickBot="1" x14ac:dyDescent="0.3">
      <c r="A34" s="80" t="s">
        <v>21</v>
      </c>
      <c r="B34" s="86">
        <f>SUM(B29:B33)</f>
        <v>1978562</v>
      </c>
      <c r="C34" s="86">
        <f>SUM(C29:C33)</f>
        <v>1579759</v>
      </c>
      <c r="D34" s="112">
        <f>SUM(D29:D33)</f>
        <v>-326803</v>
      </c>
      <c r="E34" s="113">
        <f t="shared" si="1"/>
        <v>79.843795645524381</v>
      </c>
    </row>
    <row r="35" spans="1:5" ht="15.75" x14ac:dyDescent="0.25">
      <c r="A35" s="190" t="s">
        <v>27</v>
      </c>
      <c r="B35" s="191"/>
      <c r="C35" s="191"/>
      <c r="D35" s="191"/>
      <c r="E35" s="192"/>
    </row>
    <row r="36" spans="1:5" ht="15.75" x14ac:dyDescent="0.25">
      <c r="A36" s="97" t="s">
        <v>28</v>
      </c>
      <c r="B36" s="70">
        <v>234716</v>
      </c>
      <c r="C36" s="70">
        <v>215400</v>
      </c>
      <c r="D36" s="87">
        <f>C36-B36</f>
        <v>-19316</v>
      </c>
      <c r="E36" s="98">
        <f t="shared" si="1"/>
        <v>91.770480069530834</v>
      </c>
    </row>
    <row r="37" spans="1:5" ht="15.75" x14ac:dyDescent="0.25">
      <c r="A37" s="99" t="s">
        <v>29</v>
      </c>
      <c r="B37" s="70">
        <v>77400</v>
      </c>
      <c r="C37" s="71">
        <f>[1]Együtt!$B$17</f>
        <v>52291</v>
      </c>
      <c r="D37" s="87">
        <f t="shared" ref="D37:D50" si="3">C37-B37</f>
        <v>-25109</v>
      </c>
      <c r="E37" s="98">
        <f>C37/B37*100</f>
        <v>67.559431524547804</v>
      </c>
    </row>
    <row r="38" spans="1:5" ht="15.75" x14ac:dyDescent="0.25">
      <c r="A38" s="99" t="s">
        <v>30</v>
      </c>
      <c r="B38" s="70">
        <v>36000</v>
      </c>
      <c r="C38" s="71">
        <f>[1]Együtt!$B$10</f>
        <v>19814</v>
      </c>
      <c r="D38" s="87">
        <f t="shared" si="3"/>
        <v>-16186</v>
      </c>
      <c r="E38" s="98">
        <f t="shared" si="1"/>
        <v>55.038888888888891</v>
      </c>
    </row>
    <row r="39" spans="1:5" ht="15.75" x14ac:dyDescent="0.25">
      <c r="A39" s="99" t="s">
        <v>31</v>
      </c>
      <c r="B39" s="70">
        <v>417850</v>
      </c>
      <c r="C39" s="71">
        <v>304832</v>
      </c>
      <c r="D39" s="87">
        <f t="shared" si="3"/>
        <v>-113018</v>
      </c>
      <c r="E39" s="98">
        <f t="shared" si="1"/>
        <v>72.95249491444298</v>
      </c>
    </row>
    <row r="40" spans="1:5" ht="15.75" x14ac:dyDescent="0.25">
      <c r="A40" s="99" t="s">
        <v>32</v>
      </c>
      <c r="B40" s="70">
        <v>160000</v>
      </c>
      <c r="C40" s="71">
        <v>221244</v>
      </c>
      <c r="D40" s="87">
        <f t="shared" si="3"/>
        <v>61244</v>
      </c>
      <c r="E40" s="98">
        <f t="shared" si="1"/>
        <v>138.2775</v>
      </c>
    </row>
    <row r="41" spans="1:5" ht="15.75" x14ac:dyDescent="0.25">
      <c r="A41" s="99" t="s">
        <v>33</v>
      </c>
      <c r="B41" s="70">
        <v>619280</v>
      </c>
      <c r="C41" s="71">
        <f>[1]Együtt!$B$3</f>
        <v>220506</v>
      </c>
      <c r="D41" s="87">
        <f t="shared" si="3"/>
        <v>-398774</v>
      </c>
      <c r="E41" s="98">
        <f t="shared" si="1"/>
        <v>35.606833742410544</v>
      </c>
    </row>
    <row r="42" spans="1:5" ht="15.75" x14ac:dyDescent="0.25">
      <c r="A42" s="99" t="s">
        <v>34</v>
      </c>
      <c r="B42" s="70">
        <v>3579797</v>
      </c>
      <c r="C42" s="71">
        <v>1429165</v>
      </c>
      <c r="D42" s="87">
        <f t="shared" si="3"/>
        <v>-2150632</v>
      </c>
      <c r="E42" s="98">
        <f t="shared" si="1"/>
        <v>39.923073850276985</v>
      </c>
    </row>
    <row r="43" spans="1:5" ht="15.75" x14ac:dyDescent="0.25">
      <c r="A43" s="99" t="s">
        <v>35</v>
      </c>
      <c r="B43" s="70">
        <v>680272</v>
      </c>
      <c r="C43" s="71">
        <f>[1]Hulladék!$P$38</f>
        <v>710864</v>
      </c>
      <c r="D43" s="87">
        <f t="shared" si="3"/>
        <v>30592</v>
      </c>
      <c r="E43" s="98">
        <f t="shared" si="1"/>
        <v>104.49702471952395</v>
      </c>
    </row>
    <row r="44" spans="1:5" ht="15.75" x14ac:dyDescent="0.25">
      <c r="A44" s="99" t="s">
        <v>36</v>
      </c>
      <c r="B44" s="70">
        <v>91615</v>
      </c>
      <c r="C44" s="71">
        <f>[1]Együtt!$B$20</f>
        <v>204926</v>
      </c>
      <c r="D44" s="87">
        <f t="shared" si="3"/>
        <v>113311</v>
      </c>
      <c r="E44" s="98">
        <f t="shared" si="1"/>
        <v>223.6817115101239</v>
      </c>
    </row>
    <row r="45" spans="1:5" ht="15.75" x14ac:dyDescent="0.25">
      <c r="A45" s="99" t="s">
        <v>37</v>
      </c>
      <c r="B45" s="70">
        <v>204240</v>
      </c>
      <c r="C45" s="71">
        <f>[1]Együtt!$B$19</f>
        <v>4240</v>
      </c>
      <c r="D45" s="87">
        <f t="shared" si="3"/>
        <v>-200000</v>
      </c>
      <c r="E45" s="98">
        <f t="shared" si="1"/>
        <v>2.0759890325107717</v>
      </c>
    </row>
    <row r="46" spans="1:5" ht="15.75" x14ac:dyDescent="0.25">
      <c r="A46" s="99" t="s">
        <v>38</v>
      </c>
      <c r="B46" s="70">
        <v>1005000</v>
      </c>
      <c r="C46" s="71">
        <f>[1]Együtt!$B$32</f>
        <v>1321758</v>
      </c>
      <c r="D46" s="87">
        <f t="shared" si="3"/>
        <v>316758</v>
      </c>
      <c r="E46" s="98">
        <f t="shared" si="1"/>
        <v>131.51820895522388</v>
      </c>
    </row>
    <row r="47" spans="1:5" ht="15.75" x14ac:dyDescent="0.25">
      <c r="A47" s="99" t="s">
        <v>39</v>
      </c>
      <c r="B47" s="70">
        <v>31164281</v>
      </c>
      <c r="C47" s="71">
        <v>30376948</v>
      </c>
      <c r="D47" s="87">
        <f t="shared" si="3"/>
        <v>-787333</v>
      </c>
      <c r="E47" s="98">
        <f t="shared" si="1"/>
        <v>97.473604476868886</v>
      </c>
    </row>
    <row r="48" spans="1:5" ht="15.75" x14ac:dyDescent="0.25">
      <c r="A48" s="99" t="s">
        <v>40</v>
      </c>
      <c r="B48" s="70">
        <v>8465640</v>
      </c>
      <c r="C48" s="71">
        <v>7541890</v>
      </c>
      <c r="D48" s="87">
        <f t="shared" si="3"/>
        <v>-923750</v>
      </c>
      <c r="E48" s="98">
        <f t="shared" si="1"/>
        <v>89.088243771291957</v>
      </c>
    </row>
    <row r="49" spans="1:8" ht="15.75" x14ac:dyDescent="0.25">
      <c r="A49" s="100" t="s">
        <v>41</v>
      </c>
      <c r="B49" s="70">
        <v>1092000</v>
      </c>
      <c r="C49" s="72">
        <v>0</v>
      </c>
      <c r="D49" s="87">
        <f t="shared" si="3"/>
        <v>-1092000</v>
      </c>
      <c r="E49" s="98">
        <f t="shared" si="1"/>
        <v>0</v>
      </c>
    </row>
    <row r="50" spans="1:8" ht="16.5" thickBot="1" x14ac:dyDescent="0.3">
      <c r="A50" s="100" t="s">
        <v>42</v>
      </c>
      <c r="B50" s="70">
        <f t="shared" ref="B50" si="4">H50*2</f>
        <v>0</v>
      </c>
      <c r="C50" s="72">
        <v>2371389</v>
      </c>
      <c r="D50" s="87">
        <f t="shared" si="3"/>
        <v>2371389</v>
      </c>
      <c r="E50" s="98"/>
    </row>
    <row r="51" spans="1:8" ht="15.75" customHeight="1" thickTop="1" thickBot="1" x14ac:dyDescent="0.3">
      <c r="A51" s="193" t="s">
        <v>21</v>
      </c>
      <c r="B51" s="194">
        <f>SUM(B36:B49)</f>
        <v>47828091</v>
      </c>
      <c r="C51" s="194">
        <f>SUM(C36:C50)</f>
        <v>44995267</v>
      </c>
      <c r="D51" s="196">
        <f>SUM(D36:D50)</f>
        <v>-2832824</v>
      </c>
      <c r="E51" s="188">
        <f t="shared" si="1"/>
        <v>94.07707073234431</v>
      </c>
    </row>
    <row r="52" spans="1:8" ht="15" customHeight="1" thickTop="1" thickBot="1" x14ac:dyDescent="0.3">
      <c r="A52" s="193"/>
      <c r="B52" s="195"/>
      <c r="C52" s="195"/>
      <c r="D52" s="197"/>
      <c r="E52" s="189"/>
    </row>
    <row r="53" spans="1:8" ht="17.25" thickTop="1" thickBot="1" x14ac:dyDescent="0.3">
      <c r="A53" s="101" t="s">
        <v>43</v>
      </c>
      <c r="B53" s="73">
        <v>60000</v>
      </c>
      <c r="C53" s="73">
        <v>42960</v>
      </c>
      <c r="D53" s="77">
        <f>C53-B53</f>
        <v>-17040</v>
      </c>
      <c r="E53" s="98">
        <f t="shared" si="1"/>
        <v>71.599999999999994</v>
      </c>
    </row>
    <row r="54" spans="1:8" ht="16.5" thickBot="1" x14ac:dyDescent="0.3">
      <c r="A54" s="80" t="s">
        <v>44</v>
      </c>
      <c r="B54" s="81">
        <f>SUM(B53)</f>
        <v>60000</v>
      </c>
      <c r="C54" s="81">
        <f>SUM(C53)</f>
        <v>42960</v>
      </c>
      <c r="D54" s="88">
        <f>C54-B54</f>
        <v>-17040</v>
      </c>
      <c r="E54" s="96">
        <f t="shared" si="1"/>
        <v>71.599999999999994</v>
      </c>
    </row>
    <row r="55" spans="1:8" ht="15.75" x14ac:dyDescent="0.25">
      <c r="A55" s="97" t="s">
        <v>45</v>
      </c>
      <c r="B55" s="70">
        <v>11988000</v>
      </c>
      <c r="C55" s="70">
        <f>[1]Együtt!$B$40</f>
        <v>12412653</v>
      </c>
      <c r="D55" s="87">
        <f>C55-B55</f>
        <v>424653</v>
      </c>
      <c r="E55" s="98">
        <f t="shared" si="1"/>
        <v>103.54231731731731</v>
      </c>
    </row>
    <row r="56" spans="1:8" ht="16.5" thickBot="1" x14ac:dyDescent="0.3">
      <c r="A56" s="100" t="s">
        <v>46</v>
      </c>
      <c r="B56" s="72">
        <v>3639348</v>
      </c>
      <c r="C56" s="72">
        <v>3161473</v>
      </c>
      <c r="D56" s="87">
        <f>C56-B56</f>
        <v>-477875</v>
      </c>
      <c r="E56" s="98">
        <f t="shared" si="1"/>
        <v>86.86921393612262</v>
      </c>
    </row>
    <row r="57" spans="1:8" ht="16.5" thickBot="1" x14ac:dyDescent="0.3">
      <c r="A57" s="80" t="s">
        <v>44</v>
      </c>
      <c r="B57" s="81">
        <f>SUM(B55:B56)</f>
        <v>15627348</v>
      </c>
      <c r="C57" s="81">
        <f>SUM(C55:C56)</f>
        <v>15574126</v>
      </c>
      <c r="D57" s="88">
        <f>SUM(D55:D56)</f>
        <v>-53222</v>
      </c>
      <c r="E57" s="96">
        <f t="shared" si="1"/>
        <v>99.659430378078227</v>
      </c>
    </row>
    <row r="58" spans="1:8" ht="15.75" x14ac:dyDescent="0.25">
      <c r="A58" s="114"/>
      <c r="B58" s="115"/>
      <c r="C58" s="115"/>
      <c r="D58" s="116"/>
      <c r="E58" s="98"/>
    </row>
    <row r="59" spans="1:8" ht="16.5" thickBot="1" x14ac:dyDescent="0.3">
      <c r="A59" s="114"/>
      <c r="B59" s="115"/>
      <c r="C59" s="115"/>
      <c r="D59" s="116"/>
      <c r="E59" s="98"/>
    </row>
    <row r="60" spans="1:8" ht="19.5" thickBot="1" x14ac:dyDescent="0.35">
      <c r="A60" s="78" t="s">
        <v>47</v>
      </c>
      <c r="B60" s="79">
        <f>SUM(B57,B54,B51,B34,B35,B27,B58)</f>
        <v>69735204</v>
      </c>
      <c r="C60" s="79">
        <f>SUM(C57,C54,C51,C34,C35,C27,C58)</f>
        <v>67118389</v>
      </c>
      <c r="D60" s="79">
        <f>SUM(D57,D54,D51,D34,D35,D27,D58)</f>
        <v>-2544815</v>
      </c>
      <c r="E60" s="96">
        <f t="shared" si="1"/>
        <v>96.247497892169349</v>
      </c>
      <c r="H60" s="161"/>
    </row>
    <row r="61" spans="1:8" ht="19.5" thickBot="1" x14ac:dyDescent="0.35">
      <c r="A61" s="102"/>
      <c r="B61" s="82"/>
      <c r="C61" s="82"/>
      <c r="D61" s="89"/>
      <c r="E61" s="98"/>
    </row>
    <row r="62" spans="1:8" ht="19.5" thickBot="1" x14ac:dyDescent="0.35">
      <c r="A62" s="83" t="s">
        <v>109</v>
      </c>
      <c r="B62" s="84">
        <v>69451763</v>
      </c>
      <c r="C62" s="84">
        <f>SUM(C63:C68)</f>
        <v>73387208</v>
      </c>
      <c r="D62" s="89">
        <f t="shared" ref="D62" si="5">C62-B62</f>
        <v>3935445</v>
      </c>
      <c r="E62" s="96">
        <f t="shared" si="1"/>
        <v>105.66644362937194</v>
      </c>
    </row>
    <row r="63" spans="1:8" x14ac:dyDescent="0.25">
      <c r="A63" s="103" t="s">
        <v>113</v>
      </c>
      <c r="B63" s="104">
        <v>74841502</v>
      </c>
      <c r="C63" s="104">
        <v>69079063</v>
      </c>
      <c r="D63" s="104">
        <f>C63-B63</f>
        <v>-5762439</v>
      </c>
      <c r="E63" s="98">
        <f>C63/B63*100</f>
        <v>92.30047654575398</v>
      </c>
    </row>
    <row r="64" spans="1:8" x14ac:dyDescent="0.25">
      <c r="A64" s="103" t="s">
        <v>112</v>
      </c>
      <c r="B64" s="104"/>
      <c r="C64" s="104">
        <v>28723</v>
      </c>
      <c r="D64" s="104">
        <f t="shared" ref="D64:D68" si="6">C64-B64</f>
        <v>28723</v>
      </c>
      <c r="E64" s="98"/>
    </row>
    <row r="65" spans="1:5" x14ac:dyDescent="0.25">
      <c r="A65" s="103" t="s">
        <v>111</v>
      </c>
      <c r="B65" s="104"/>
      <c r="C65" s="104">
        <v>22400</v>
      </c>
      <c r="D65" s="104">
        <f t="shared" si="6"/>
        <v>22400</v>
      </c>
      <c r="E65" s="98"/>
    </row>
    <row r="66" spans="1:5" x14ac:dyDescent="0.25">
      <c r="A66" s="103" t="s">
        <v>110</v>
      </c>
      <c r="B66" s="104"/>
      <c r="C66" s="104">
        <v>1191</v>
      </c>
      <c r="D66" s="104">
        <f t="shared" si="6"/>
        <v>1191</v>
      </c>
      <c r="E66" s="98"/>
    </row>
    <row r="67" spans="1:5" x14ac:dyDescent="0.25">
      <c r="A67" s="103" t="s">
        <v>144</v>
      </c>
      <c r="B67" s="104"/>
      <c r="C67" s="104">
        <v>172940</v>
      </c>
      <c r="D67" s="104">
        <f t="shared" si="6"/>
        <v>172940</v>
      </c>
      <c r="E67" s="98"/>
    </row>
    <row r="68" spans="1:5" ht="15.75" thickBot="1" x14ac:dyDescent="0.3">
      <c r="A68" s="103" t="s">
        <v>120</v>
      </c>
      <c r="B68" s="104">
        <v>4000000</v>
      </c>
      <c r="C68" s="117">
        <v>4082891</v>
      </c>
      <c r="D68" s="104">
        <f t="shared" si="6"/>
        <v>82891</v>
      </c>
      <c r="E68" s="98">
        <f t="shared" ref="E68" si="7">C68/B68*100</f>
        <v>102.072275</v>
      </c>
    </row>
    <row r="69" spans="1:5" ht="15.75" thickBot="1" x14ac:dyDescent="0.3">
      <c r="A69" s="91" t="s">
        <v>115</v>
      </c>
      <c r="B69" s="92">
        <f>B62-B60</f>
        <v>-283441</v>
      </c>
      <c r="C69" s="92">
        <f>C62-C60</f>
        <v>6268819</v>
      </c>
      <c r="D69" s="93">
        <f>D62-D60</f>
        <v>6480260</v>
      </c>
      <c r="E69" s="96">
        <f>C69/B69*100</f>
        <v>-2211.6839130542157</v>
      </c>
    </row>
    <row r="70" spans="1:5" ht="15.75" thickBot="1" x14ac:dyDescent="0.3">
      <c r="A70" s="103" t="s">
        <v>114</v>
      </c>
      <c r="B70" s="104">
        <v>4300000</v>
      </c>
      <c r="C70" s="117">
        <v>4377162</v>
      </c>
      <c r="D70" s="93">
        <f>D63-D61</f>
        <v>-5762439</v>
      </c>
      <c r="E70" s="96">
        <f t="shared" ref="E70:E71" si="8">C70/B70*100</f>
        <v>101.79446511627907</v>
      </c>
    </row>
    <row r="71" spans="1:5" ht="15.75" thickBot="1" x14ac:dyDescent="0.3">
      <c r="A71" s="91" t="s">
        <v>116</v>
      </c>
      <c r="B71" s="92">
        <f>B69-B70</f>
        <v>-4583441</v>
      </c>
      <c r="C71" s="92">
        <f t="shared" ref="C71:D71" si="9">C69-C70</f>
        <v>1891657</v>
      </c>
      <c r="D71" s="92">
        <f t="shared" si="9"/>
        <v>12242699</v>
      </c>
      <c r="E71" s="96">
        <f t="shared" si="8"/>
        <v>-41.271546857481098</v>
      </c>
    </row>
    <row r="73" spans="1:5" ht="15.75" x14ac:dyDescent="0.25">
      <c r="A73" s="34" t="s">
        <v>146</v>
      </c>
    </row>
  </sheetData>
  <mergeCells count="13">
    <mergeCell ref="A4:E6"/>
    <mergeCell ref="E31:E32"/>
    <mergeCell ref="E51:E52"/>
    <mergeCell ref="A35:E35"/>
    <mergeCell ref="A28:E28"/>
    <mergeCell ref="A51:A52"/>
    <mergeCell ref="B51:B52"/>
    <mergeCell ref="C51:C52"/>
    <mergeCell ref="D51:D52"/>
    <mergeCell ref="A31:A32"/>
    <mergeCell ref="B31:B32"/>
    <mergeCell ref="C31:C32"/>
    <mergeCell ref="D31:D32"/>
  </mergeCells>
  <pageMargins left="0.70866141732283472" right="0.70866141732283472" top="0.31496062992125984" bottom="0.31496062992125984" header="0.51181102362204722" footer="0.51181102362204722"/>
  <pageSetup paperSize="9" scale="73" firstPageNumber="0" orientation="portrait" r:id="rId1"/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tabSelected="1" topLeftCell="A67" zoomScale="140" zoomScaleNormal="140" zoomScaleSheetLayoutView="65" workbookViewId="0">
      <selection activeCell="F88" sqref="F88"/>
    </sheetView>
  </sheetViews>
  <sheetFormatPr defaultRowHeight="15.75" x14ac:dyDescent="0.25"/>
  <cols>
    <col min="1" max="1" width="8.5703125" style="34"/>
    <col min="2" max="2" width="11.42578125" style="34" customWidth="1"/>
    <col min="3" max="3" width="30.7109375" style="34" customWidth="1"/>
    <col min="4" max="4" width="16.5703125" style="34" customWidth="1"/>
    <col min="5" max="5" width="15.7109375" style="34" hidden="1" customWidth="1"/>
    <col min="6" max="7" width="15.7109375" style="34" customWidth="1"/>
    <col min="8" max="8" width="15.85546875" style="59" customWidth="1"/>
    <col min="9" max="9" width="8.5703125" style="34"/>
    <col min="10" max="10" width="21.140625" style="34" customWidth="1"/>
    <col min="11" max="1025" width="8.5703125" style="34"/>
    <col min="1026" max="16384" width="9.140625" style="34"/>
  </cols>
  <sheetData>
    <row r="1" spans="1:10" ht="18" customHeight="1" x14ac:dyDescent="0.3">
      <c r="A1" s="170" t="s">
        <v>145</v>
      </c>
    </row>
    <row r="2" spans="1:10" ht="2.25" customHeight="1" x14ac:dyDescent="0.25">
      <c r="H2" s="34"/>
      <c r="J2" s="62"/>
    </row>
    <row r="3" spans="1:10" ht="44.25" customHeight="1" x14ac:dyDescent="0.25">
      <c r="A3" s="205" t="s">
        <v>48</v>
      </c>
      <c r="B3" s="206"/>
      <c r="C3" s="206"/>
      <c r="D3" s="60" t="s">
        <v>86</v>
      </c>
      <c r="E3" s="33" t="s">
        <v>49</v>
      </c>
      <c r="F3" s="33" t="s">
        <v>80</v>
      </c>
      <c r="G3" s="53" t="s">
        <v>3</v>
      </c>
      <c r="H3" s="61" t="s">
        <v>90</v>
      </c>
      <c r="J3" s="62"/>
    </row>
    <row r="4" spans="1:10" ht="15.75" customHeight="1" x14ac:dyDescent="0.25">
      <c r="A4" s="7" t="s">
        <v>50</v>
      </c>
      <c r="B4" s="4"/>
      <c r="C4" s="4"/>
      <c r="D4" s="4"/>
      <c r="E4" s="35"/>
      <c r="F4" s="35"/>
      <c r="G4" s="54"/>
      <c r="H4" s="56"/>
    </row>
    <row r="5" spans="1:10" ht="15.75" customHeight="1" x14ac:dyDescent="0.25">
      <c r="A5" s="7"/>
      <c r="B5" s="4"/>
      <c r="C5" s="4"/>
      <c r="D5" s="4"/>
      <c r="E5" s="35"/>
      <c r="F5" s="35"/>
      <c r="G5" s="54"/>
      <c r="H5" s="56"/>
    </row>
    <row r="6" spans="1:10" ht="15.75" customHeight="1" x14ac:dyDescent="0.25">
      <c r="A6" s="8" t="s">
        <v>51</v>
      </c>
      <c r="B6" s="4"/>
      <c r="C6" s="4"/>
      <c r="D6" s="4"/>
      <c r="E6" s="35"/>
      <c r="F6" s="35"/>
      <c r="G6" s="54"/>
      <c r="H6" s="56"/>
    </row>
    <row r="7" spans="1:10" ht="15.75" customHeight="1" x14ac:dyDescent="0.25">
      <c r="A7" s="9" t="s">
        <v>52</v>
      </c>
      <c r="B7" s="4"/>
      <c r="C7" s="4"/>
      <c r="D7" s="35">
        <v>6510000</v>
      </c>
      <c r="E7" s="35">
        <v>3255000</v>
      </c>
      <c r="F7" s="35">
        <v>4761174</v>
      </c>
      <c r="G7" s="54">
        <f>F7-D7</f>
        <v>-1748826</v>
      </c>
      <c r="H7" s="57">
        <f>F7/D7</f>
        <v>0.73136313364055294</v>
      </c>
    </row>
    <row r="8" spans="1:10" ht="15.75" customHeight="1" x14ac:dyDescent="0.25">
      <c r="A8" s="9"/>
      <c r="B8" s="4"/>
      <c r="C8" s="4"/>
      <c r="D8" s="4"/>
      <c r="E8" s="35"/>
      <c r="F8" s="35"/>
      <c r="G8" s="54"/>
      <c r="H8" s="57"/>
    </row>
    <row r="9" spans="1:10" ht="15.75" customHeight="1" x14ac:dyDescent="0.25">
      <c r="A9" s="9"/>
      <c r="B9" s="4"/>
      <c r="C9" s="4"/>
      <c r="D9" s="4"/>
      <c r="E9" s="35"/>
      <c r="F9" s="35"/>
      <c r="G9" s="54"/>
      <c r="H9" s="57"/>
    </row>
    <row r="10" spans="1:10" ht="15.75" customHeight="1" x14ac:dyDescent="0.25">
      <c r="A10" s="8" t="s">
        <v>53</v>
      </c>
      <c r="B10" s="4"/>
      <c r="C10" s="4"/>
      <c r="D10" s="4"/>
      <c r="E10" s="35"/>
      <c r="F10" s="35"/>
      <c r="G10" s="54"/>
      <c r="H10" s="57"/>
    </row>
    <row r="11" spans="1:10" ht="15.75" customHeight="1" x14ac:dyDescent="0.25">
      <c r="A11" s="16" t="s">
        <v>23</v>
      </c>
      <c r="B11" s="14"/>
      <c r="C11" s="14"/>
      <c r="D11" s="36">
        <v>280000</v>
      </c>
      <c r="E11" s="36">
        <v>140000</v>
      </c>
      <c r="F11" s="36">
        <f>[1]Együtt!$C$42</f>
        <v>164800</v>
      </c>
      <c r="G11" s="119">
        <f t="shared" ref="G11:G73" si="0">F11-D11</f>
        <v>-115200</v>
      </c>
      <c r="H11" s="120">
        <f t="shared" ref="H11:H73" si="1">F11/D11</f>
        <v>0.58857142857142852</v>
      </c>
    </row>
    <row r="12" spans="1:10" ht="15.75" customHeight="1" x14ac:dyDescent="0.25">
      <c r="A12" s="26" t="s">
        <v>54</v>
      </c>
      <c r="B12" s="3"/>
      <c r="C12" s="3"/>
      <c r="D12" s="37">
        <v>280000</v>
      </c>
      <c r="E12" s="37">
        <v>140000</v>
      </c>
      <c r="F12" s="37">
        <f>SUM(F11)</f>
        <v>164800</v>
      </c>
      <c r="G12" s="118">
        <f t="shared" si="0"/>
        <v>-115200</v>
      </c>
      <c r="H12" s="57">
        <f t="shared" si="1"/>
        <v>0.58857142857142852</v>
      </c>
    </row>
    <row r="13" spans="1:10" ht="15.75" customHeight="1" x14ac:dyDescent="0.25">
      <c r="A13" s="9"/>
      <c r="B13" s="4"/>
      <c r="C13" s="4"/>
      <c r="D13" s="4"/>
      <c r="E13" s="35"/>
      <c r="F13" s="35"/>
      <c r="G13" s="54"/>
      <c r="H13" s="57"/>
    </row>
    <row r="14" spans="1:10" ht="15.75" customHeight="1" x14ac:dyDescent="0.25">
      <c r="A14" s="8" t="s">
        <v>55</v>
      </c>
      <c r="B14" s="4"/>
      <c r="C14" s="4"/>
      <c r="D14" s="4"/>
      <c r="E14" s="35"/>
      <c r="F14" s="35"/>
      <c r="G14" s="54"/>
      <c r="H14" s="57"/>
    </row>
    <row r="15" spans="1:10" ht="15.75" customHeight="1" x14ac:dyDescent="0.25">
      <c r="A15" s="16" t="s">
        <v>56</v>
      </c>
      <c r="B15" s="14"/>
      <c r="C15" s="14"/>
      <c r="D15" s="36">
        <v>76335</v>
      </c>
      <c r="E15" s="36">
        <v>38167.5</v>
      </c>
      <c r="F15" s="36">
        <v>217500</v>
      </c>
      <c r="G15" s="119">
        <f t="shared" si="0"/>
        <v>141165</v>
      </c>
      <c r="H15" s="120">
        <f t="shared" si="1"/>
        <v>2.8492827667518177</v>
      </c>
    </row>
    <row r="16" spans="1:10" ht="15.75" customHeight="1" x14ac:dyDescent="0.25">
      <c r="A16" s="26" t="s">
        <v>57</v>
      </c>
      <c r="B16" s="3"/>
      <c r="C16" s="3"/>
      <c r="D16" s="37">
        <v>76335</v>
      </c>
      <c r="E16" s="37">
        <v>38167.5</v>
      </c>
      <c r="F16" s="37">
        <f>SUM(F15)</f>
        <v>217500</v>
      </c>
      <c r="G16" s="118">
        <f t="shared" si="0"/>
        <v>141165</v>
      </c>
      <c r="H16" s="57">
        <f t="shared" si="1"/>
        <v>2.8492827667518177</v>
      </c>
    </row>
    <row r="17" spans="1:8" ht="15.75" customHeight="1" x14ac:dyDescent="0.25">
      <c r="A17" s="27"/>
      <c r="B17" s="5"/>
      <c r="C17" s="5"/>
      <c r="D17" s="5"/>
      <c r="E17" s="38"/>
      <c r="F17" s="38"/>
      <c r="G17" s="119"/>
      <c r="H17" s="120"/>
    </row>
    <row r="18" spans="1:8" ht="15.75" customHeight="1" thickBot="1" x14ac:dyDescent="0.3">
      <c r="A18" s="28" t="s">
        <v>58</v>
      </c>
      <c r="B18" s="23"/>
      <c r="C18" s="23"/>
      <c r="D18" s="39">
        <f>SUM(D7,D11,D15)</f>
        <v>6866335</v>
      </c>
      <c r="E18" s="39">
        <f>SUM(E7,E11,E15)</f>
        <v>3433167.5</v>
      </c>
      <c r="F18" s="39">
        <f>F7+F12+F16</f>
        <v>5143474</v>
      </c>
      <c r="G18" s="121">
        <f t="shared" si="0"/>
        <v>-1722861</v>
      </c>
      <c r="H18" s="122">
        <f t="shared" si="1"/>
        <v>0.74908579322156577</v>
      </c>
    </row>
    <row r="19" spans="1:8" ht="15.75" customHeight="1" x14ac:dyDescent="0.25">
      <c r="A19" s="15"/>
      <c r="B19" s="3"/>
      <c r="C19" s="3"/>
      <c r="D19" s="3"/>
      <c r="E19" s="37"/>
      <c r="F19" s="37"/>
      <c r="G19" s="118"/>
      <c r="H19" s="57"/>
    </row>
    <row r="20" spans="1:8" ht="15.75" customHeight="1" x14ac:dyDescent="0.25">
      <c r="A20" s="29" t="s">
        <v>59</v>
      </c>
      <c r="B20" s="5"/>
      <c r="C20" s="5"/>
      <c r="D20" s="38">
        <v>1979921</v>
      </c>
      <c r="E20" s="38">
        <v>989960.5</v>
      </c>
      <c r="F20" s="38">
        <v>1292664</v>
      </c>
      <c r="G20" s="123">
        <f t="shared" si="0"/>
        <v>-687257</v>
      </c>
      <c r="H20" s="57">
        <f t="shared" si="1"/>
        <v>0.6528866555786822</v>
      </c>
    </row>
    <row r="21" spans="1:8" ht="15.75" customHeight="1" thickBot="1" x14ac:dyDescent="0.3">
      <c r="A21" s="30" t="s">
        <v>81</v>
      </c>
      <c r="B21" s="31"/>
      <c r="C21" s="31"/>
      <c r="D21" s="40">
        <f>D18+D20</f>
        <v>8846256</v>
      </c>
      <c r="E21" s="40">
        <f>E18+E20</f>
        <v>4423128</v>
      </c>
      <c r="F21" s="74">
        <f>F18+F20</f>
        <v>6436138</v>
      </c>
      <c r="G21" s="126">
        <f t="shared" si="0"/>
        <v>-2410118</v>
      </c>
      <c r="H21" s="127">
        <f t="shared" si="1"/>
        <v>0.72755502440806596</v>
      </c>
    </row>
    <row r="22" spans="1:8" ht="15.75" customHeight="1" x14ac:dyDescent="0.25">
      <c r="A22" s="19"/>
      <c r="B22" s="3"/>
      <c r="C22" s="3"/>
      <c r="D22" s="3"/>
      <c r="E22" s="37"/>
      <c r="F22" s="37"/>
      <c r="G22" s="118"/>
      <c r="H22" s="57"/>
    </row>
    <row r="23" spans="1:8" ht="15.75" customHeight="1" x14ac:dyDescent="0.25">
      <c r="A23" s="8" t="s">
        <v>60</v>
      </c>
      <c r="B23" s="4"/>
      <c r="C23" s="4"/>
      <c r="D23" s="4"/>
      <c r="E23" s="35"/>
      <c r="F23" s="35"/>
      <c r="G23" s="54"/>
      <c r="H23" s="57"/>
    </row>
    <row r="24" spans="1:8" ht="15.75" customHeight="1" x14ac:dyDescent="0.25">
      <c r="A24" s="9" t="s">
        <v>28</v>
      </c>
      <c r="B24" s="4"/>
      <c r="C24" s="4"/>
      <c r="D24" s="35">
        <v>11811</v>
      </c>
      <c r="E24" s="35">
        <v>5905.5</v>
      </c>
      <c r="F24" s="35">
        <v>8700</v>
      </c>
      <c r="G24" s="54">
        <f t="shared" si="0"/>
        <v>-3111</v>
      </c>
      <c r="H24" s="57">
        <f t="shared" si="1"/>
        <v>0.73660147320294644</v>
      </c>
    </row>
    <row r="25" spans="1:8" ht="15.75" customHeight="1" x14ac:dyDescent="0.25">
      <c r="A25" s="9" t="s">
        <v>30</v>
      </c>
      <c r="B25" s="4"/>
      <c r="C25" s="4"/>
      <c r="D25" s="35">
        <v>122000</v>
      </c>
      <c r="E25" s="35">
        <v>61000</v>
      </c>
      <c r="F25" s="35">
        <v>34686</v>
      </c>
      <c r="G25" s="54">
        <f t="shared" si="0"/>
        <v>-87314</v>
      </c>
      <c r="H25" s="57">
        <f t="shared" si="1"/>
        <v>0.28431147540983609</v>
      </c>
    </row>
    <row r="26" spans="1:8" ht="15.75" customHeight="1" x14ac:dyDescent="0.25">
      <c r="A26" s="9" t="s">
        <v>31</v>
      </c>
      <c r="B26" s="4"/>
      <c r="C26" s="4"/>
      <c r="D26" s="35">
        <v>136000</v>
      </c>
      <c r="E26" s="35">
        <v>68000</v>
      </c>
      <c r="F26" s="35">
        <v>51435</v>
      </c>
      <c r="G26" s="54">
        <f t="shared" si="0"/>
        <v>-84565</v>
      </c>
      <c r="H26" s="57">
        <f t="shared" si="1"/>
        <v>0.37819852941176468</v>
      </c>
    </row>
    <row r="27" spans="1:8" ht="15.75" customHeight="1" x14ac:dyDescent="0.25">
      <c r="A27" s="10" t="s">
        <v>61</v>
      </c>
      <c r="B27" s="4"/>
      <c r="C27" s="4"/>
      <c r="D27" s="35">
        <v>208661</v>
      </c>
      <c r="E27" s="35">
        <v>104330.5</v>
      </c>
      <c r="F27" s="35"/>
      <c r="G27" s="54">
        <f t="shared" si="0"/>
        <v>-208661</v>
      </c>
      <c r="H27" s="57">
        <f t="shared" si="1"/>
        <v>0</v>
      </c>
    </row>
    <row r="28" spans="1:8" ht="15.75" customHeight="1" x14ac:dyDescent="0.25">
      <c r="A28" s="16" t="s">
        <v>33</v>
      </c>
      <c r="B28" s="14"/>
      <c r="C28" s="14"/>
      <c r="D28" s="36">
        <v>11811</v>
      </c>
      <c r="E28" s="36">
        <v>5905.5118110236199</v>
      </c>
      <c r="F28" s="36">
        <v>0</v>
      </c>
      <c r="G28" s="119">
        <f t="shared" si="0"/>
        <v>-11811</v>
      </c>
      <c r="H28" s="120">
        <f t="shared" si="1"/>
        <v>0</v>
      </c>
    </row>
    <row r="29" spans="1:8" ht="15.75" customHeight="1" x14ac:dyDescent="0.25">
      <c r="A29" s="15" t="s">
        <v>62</v>
      </c>
      <c r="B29" s="13"/>
      <c r="C29" s="13"/>
      <c r="D29" s="41">
        <f>SUM(D24:D28)</f>
        <v>490283</v>
      </c>
      <c r="E29" s="41">
        <v>277424.51181102399</v>
      </c>
      <c r="F29" s="42">
        <f>SUM(F24:F28)</f>
        <v>94821</v>
      </c>
      <c r="G29" s="128">
        <f t="shared" si="0"/>
        <v>-395462</v>
      </c>
      <c r="H29" s="129">
        <f t="shared" si="1"/>
        <v>0.19340054621514513</v>
      </c>
    </row>
    <row r="30" spans="1:8" ht="15.75" customHeight="1" x14ac:dyDescent="0.25">
      <c r="A30" s="10"/>
      <c r="B30" s="4"/>
      <c r="C30" s="4"/>
      <c r="D30" s="4"/>
      <c r="E30" s="35"/>
      <c r="F30" s="35"/>
      <c r="G30" s="54"/>
      <c r="H30" s="57"/>
    </row>
    <row r="31" spans="1:8" ht="37.5" customHeight="1" x14ac:dyDescent="0.25">
      <c r="A31" s="203" t="s">
        <v>4</v>
      </c>
      <c r="B31" s="203"/>
      <c r="C31" s="203"/>
      <c r="D31" s="4"/>
      <c r="E31" s="35"/>
      <c r="F31" s="35"/>
      <c r="G31" s="54"/>
      <c r="H31" s="57"/>
    </row>
    <row r="32" spans="1:8" ht="15.75" customHeight="1" x14ac:dyDescent="0.25">
      <c r="A32" s="9" t="s">
        <v>5</v>
      </c>
      <c r="B32" s="4"/>
      <c r="C32" s="4"/>
      <c r="D32" s="35">
        <v>8708346</v>
      </c>
      <c r="E32" s="35">
        <v>4354172.75</v>
      </c>
      <c r="F32" s="35">
        <f>[1]Együtt!$C$7</f>
        <v>7837746</v>
      </c>
      <c r="G32" s="54">
        <f t="shared" si="0"/>
        <v>-870600</v>
      </c>
      <c r="H32" s="57">
        <f t="shared" si="1"/>
        <v>0.90002693967373371</v>
      </c>
    </row>
    <row r="33" spans="1:8" ht="15.75" customHeight="1" x14ac:dyDescent="0.25">
      <c r="A33" s="9" t="s">
        <v>6</v>
      </c>
      <c r="B33" s="4"/>
      <c r="C33" s="4"/>
      <c r="D33" s="35">
        <v>3098899</v>
      </c>
      <c r="E33" s="35">
        <v>1549449.5</v>
      </c>
      <c r="F33" s="35">
        <f>[1]Együtt!$C$6</f>
        <v>2688667</v>
      </c>
      <c r="G33" s="54">
        <f t="shared" si="0"/>
        <v>-410232</v>
      </c>
      <c r="H33" s="57">
        <f t="shared" si="1"/>
        <v>0.86762008055118933</v>
      </c>
    </row>
    <row r="34" spans="1:8" ht="15.75" customHeight="1" x14ac:dyDescent="0.25">
      <c r="A34" s="9" t="s">
        <v>7</v>
      </c>
      <c r="B34" s="4"/>
      <c r="C34" s="4"/>
      <c r="D34" s="35">
        <v>2621487</v>
      </c>
      <c r="E34" s="35">
        <v>1310743.30708661</v>
      </c>
      <c r="F34" s="35">
        <f>[1]Együtt!$C$21</f>
        <v>2929978</v>
      </c>
      <c r="G34" s="54">
        <f t="shared" si="0"/>
        <v>308491</v>
      </c>
      <c r="H34" s="57">
        <f t="shared" si="1"/>
        <v>1.1176778675614261</v>
      </c>
    </row>
    <row r="35" spans="1:8" ht="15.75" customHeight="1" x14ac:dyDescent="0.25">
      <c r="A35" s="9" t="s">
        <v>8</v>
      </c>
      <c r="B35" s="4"/>
      <c r="C35" s="4"/>
      <c r="D35" s="35">
        <v>200000</v>
      </c>
      <c r="E35" s="35">
        <v>100000</v>
      </c>
      <c r="F35" s="35">
        <v>0</v>
      </c>
      <c r="G35" s="54">
        <f t="shared" si="0"/>
        <v>-200000</v>
      </c>
      <c r="H35" s="57">
        <f t="shared" si="1"/>
        <v>0</v>
      </c>
    </row>
    <row r="36" spans="1:8" ht="15.75" customHeight="1" x14ac:dyDescent="0.25">
      <c r="A36" s="9" t="s">
        <v>84</v>
      </c>
      <c r="B36" s="4"/>
      <c r="C36" s="4"/>
      <c r="D36" s="35">
        <v>100000</v>
      </c>
      <c r="E36" s="35">
        <v>50000</v>
      </c>
      <c r="F36" s="35">
        <f>[1]Együtt!$C$28</f>
        <v>494000</v>
      </c>
      <c r="G36" s="54">
        <f t="shared" si="0"/>
        <v>394000</v>
      </c>
      <c r="H36" s="57">
        <f t="shared" si="1"/>
        <v>4.9400000000000004</v>
      </c>
    </row>
    <row r="37" spans="1:8" ht="15.75" customHeight="1" x14ac:dyDescent="0.25">
      <c r="A37" s="9" t="s">
        <v>10</v>
      </c>
      <c r="B37" s="4"/>
      <c r="C37" s="4"/>
      <c r="D37" s="35">
        <v>510000</v>
      </c>
      <c r="E37" s="35">
        <v>255000</v>
      </c>
      <c r="F37" s="35">
        <f>[1]Együtt!$C$33</f>
        <v>557946</v>
      </c>
      <c r="G37" s="54">
        <f t="shared" si="0"/>
        <v>47946</v>
      </c>
      <c r="H37" s="57">
        <f t="shared" si="1"/>
        <v>1.0940117647058825</v>
      </c>
    </row>
    <row r="38" spans="1:8" ht="15.75" customHeight="1" x14ac:dyDescent="0.25">
      <c r="A38" s="9" t="s">
        <v>87</v>
      </c>
      <c r="B38" s="4"/>
      <c r="C38" s="4"/>
      <c r="D38" s="35">
        <v>35000</v>
      </c>
      <c r="E38" s="35">
        <v>35000</v>
      </c>
      <c r="F38" s="35"/>
      <c r="G38" s="54">
        <f t="shared" si="0"/>
        <v>-35000</v>
      </c>
      <c r="H38" s="57">
        <f t="shared" si="1"/>
        <v>0</v>
      </c>
    </row>
    <row r="39" spans="1:8" ht="15.75" customHeight="1" x14ac:dyDescent="0.25">
      <c r="A39" s="9" t="s">
        <v>11</v>
      </c>
      <c r="B39" s="4"/>
      <c r="C39" s="4"/>
      <c r="D39" s="35">
        <v>60000</v>
      </c>
      <c r="E39" s="35">
        <v>30000</v>
      </c>
      <c r="F39" s="35">
        <f>[1]Együtt!$C$22</f>
        <v>50077</v>
      </c>
      <c r="G39" s="54">
        <f t="shared" si="0"/>
        <v>-9923</v>
      </c>
      <c r="H39" s="57">
        <f t="shared" si="1"/>
        <v>0.83461666666666667</v>
      </c>
    </row>
    <row r="40" spans="1:8" ht="15.75" customHeight="1" x14ac:dyDescent="0.25">
      <c r="A40" s="9" t="s">
        <v>63</v>
      </c>
      <c r="B40" s="4"/>
      <c r="C40" s="4"/>
      <c r="D40" s="35">
        <v>732234</v>
      </c>
      <c r="E40" s="35">
        <v>366117.12</v>
      </c>
      <c r="F40" s="35">
        <v>0</v>
      </c>
      <c r="G40" s="54">
        <f t="shared" si="0"/>
        <v>-732234</v>
      </c>
      <c r="H40" s="57">
        <f t="shared" si="1"/>
        <v>0</v>
      </c>
    </row>
    <row r="41" spans="1:8" ht="15.75" customHeight="1" x14ac:dyDescent="0.25">
      <c r="A41" s="9" t="s">
        <v>64</v>
      </c>
      <c r="B41" s="4"/>
      <c r="C41" s="4"/>
      <c r="D41" s="35">
        <v>291773</v>
      </c>
      <c r="E41" s="35">
        <v>220000</v>
      </c>
      <c r="F41" s="35">
        <v>320781</v>
      </c>
      <c r="G41" s="54">
        <f t="shared" si="0"/>
        <v>29008</v>
      </c>
      <c r="H41" s="57">
        <f t="shared" si="1"/>
        <v>1.0994197543981108</v>
      </c>
    </row>
    <row r="42" spans="1:8" ht="15.75" customHeight="1" x14ac:dyDescent="0.25">
      <c r="A42" s="9" t="s">
        <v>65</v>
      </c>
      <c r="B42" s="4"/>
      <c r="C42" s="4"/>
      <c r="D42" s="35">
        <v>605887</v>
      </c>
      <c r="E42" s="35">
        <v>302943.5</v>
      </c>
      <c r="F42" s="35">
        <f>[1]Együtt!$C$12</f>
        <v>980969</v>
      </c>
      <c r="G42" s="54">
        <f t="shared" si="0"/>
        <v>375082</v>
      </c>
      <c r="H42" s="57">
        <f t="shared" si="1"/>
        <v>1.619062630490504</v>
      </c>
    </row>
    <row r="43" spans="1:8" ht="15.75" customHeight="1" x14ac:dyDescent="0.25">
      <c r="A43" s="9" t="s">
        <v>66</v>
      </c>
      <c r="B43" s="4"/>
      <c r="C43" s="4"/>
      <c r="D43" s="35">
        <v>70000</v>
      </c>
      <c r="E43" s="35">
        <v>35000</v>
      </c>
      <c r="F43" s="35">
        <f>[1]Együtt!$C$27</f>
        <v>123120</v>
      </c>
      <c r="G43" s="54">
        <f t="shared" si="0"/>
        <v>53120</v>
      </c>
      <c r="H43" s="57">
        <f t="shared" si="1"/>
        <v>1.7588571428571429</v>
      </c>
    </row>
    <row r="44" spans="1:8" ht="15.75" customHeight="1" x14ac:dyDescent="0.25">
      <c r="A44" s="9" t="s">
        <v>14</v>
      </c>
      <c r="B44" s="4"/>
      <c r="C44" s="4"/>
      <c r="D44" s="35">
        <v>80000</v>
      </c>
      <c r="E44" s="35">
        <v>40000</v>
      </c>
      <c r="F44" s="35">
        <f>[1]Együtt!$C$23</f>
        <v>114286</v>
      </c>
      <c r="G44" s="54">
        <f t="shared" si="0"/>
        <v>34286</v>
      </c>
      <c r="H44" s="57">
        <f t="shared" si="1"/>
        <v>1.4285749999999999</v>
      </c>
    </row>
    <row r="45" spans="1:8" ht="15.75" customHeight="1" x14ac:dyDescent="0.25">
      <c r="A45" s="9" t="s">
        <v>67</v>
      </c>
      <c r="B45" s="4"/>
      <c r="C45" s="4"/>
      <c r="D45" s="35">
        <v>146731</v>
      </c>
      <c r="E45" s="35">
        <v>73365.5</v>
      </c>
      <c r="F45" s="35">
        <f>[1]Együtt!$C$24</f>
        <v>146148</v>
      </c>
      <c r="G45" s="54">
        <f t="shared" si="0"/>
        <v>-583</v>
      </c>
      <c r="H45" s="57">
        <f t="shared" si="1"/>
        <v>0.99602674281508341</v>
      </c>
    </row>
    <row r="46" spans="1:8" ht="15.75" customHeight="1" x14ac:dyDescent="0.25">
      <c r="A46" s="9" t="s">
        <v>16</v>
      </c>
      <c r="B46" s="4"/>
      <c r="C46" s="4"/>
      <c r="D46" s="35">
        <v>57000</v>
      </c>
      <c r="E46" s="35">
        <v>28500</v>
      </c>
      <c r="F46" s="35">
        <v>29050</v>
      </c>
      <c r="G46" s="54">
        <f t="shared" si="0"/>
        <v>-27950</v>
      </c>
      <c r="H46" s="57">
        <f t="shared" si="1"/>
        <v>0.50964912280701757</v>
      </c>
    </row>
    <row r="47" spans="1:8" ht="15.75" customHeight="1" x14ac:dyDescent="0.25">
      <c r="A47" s="9" t="s">
        <v>68</v>
      </c>
      <c r="B47" s="4"/>
      <c r="C47" s="4"/>
      <c r="D47" s="35">
        <v>277000</v>
      </c>
      <c r="E47" s="35">
        <v>138500</v>
      </c>
      <c r="F47" s="35">
        <v>202800</v>
      </c>
      <c r="G47" s="54">
        <f t="shared" si="0"/>
        <v>-74200</v>
      </c>
      <c r="H47" s="57">
        <f t="shared" si="1"/>
        <v>0.73212996389891694</v>
      </c>
    </row>
    <row r="48" spans="1:8" ht="15.75" customHeight="1" x14ac:dyDescent="0.25">
      <c r="A48" s="9" t="s">
        <v>18</v>
      </c>
      <c r="B48" s="4"/>
      <c r="C48" s="4"/>
      <c r="D48" s="35">
        <v>1273759</v>
      </c>
      <c r="E48" s="35">
        <v>636879.5</v>
      </c>
      <c r="F48" s="35">
        <v>385195</v>
      </c>
      <c r="G48" s="54">
        <f t="shared" si="0"/>
        <v>-888564</v>
      </c>
      <c r="H48" s="57">
        <f t="shared" si="1"/>
        <v>0.30240806934435793</v>
      </c>
    </row>
    <row r="49" spans="1:11" ht="15.75" customHeight="1" x14ac:dyDescent="0.25">
      <c r="A49" s="9" t="s">
        <v>29</v>
      </c>
      <c r="B49" s="4"/>
      <c r="C49" s="4"/>
      <c r="D49" s="35">
        <v>1395864</v>
      </c>
      <c r="E49" s="35">
        <v>665649</v>
      </c>
      <c r="F49" s="35">
        <v>918137</v>
      </c>
      <c r="G49" s="54">
        <f t="shared" si="0"/>
        <v>-477727</v>
      </c>
      <c r="H49" s="57">
        <f t="shared" si="1"/>
        <v>0.65775534006178249</v>
      </c>
    </row>
    <row r="50" spans="1:11" ht="15.75" customHeight="1" x14ac:dyDescent="0.25">
      <c r="A50" s="9" t="s">
        <v>24</v>
      </c>
      <c r="B50" s="4"/>
      <c r="C50" s="4"/>
      <c r="D50" s="35">
        <v>16000</v>
      </c>
      <c r="E50" s="35">
        <v>8000</v>
      </c>
      <c r="F50" s="35">
        <v>13500</v>
      </c>
      <c r="G50" s="54">
        <f t="shared" si="0"/>
        <v>-2500</v>
      </c>
      <c r="H50" s="57">
        <f t="shared" si="1"/>
        <v>0.84375</v>
      </c>
    </row>
    <row r="51" spans="1:11" ht="15.75" customHeight="1" x14ac:dyDescent="0.25">
      <c r="A51" s="9" t="s">
        <v>69</v>
      </c>
      <c r="B51" s="4"/>
      <c r="C51" s="4"/>
      <c r="D51" s="35">
        <v>33000</v>
      </c>
      <c r="E51" s="35">
        <v>16500</v>
      </c>
      <c r="F51" s="35">
        <v>24750</v>
      </c>
      <c r="G51" s="54">
        <f t="shared" si="0"/>
        <v>-8250</v>
      </c>
      <c r="H51" s="57">
        <f t="shared" si="1"/>
        <v>0.75</v>
      </c>
    </row>
    <row r="52" spans="1:11" ht="15.75" customHeight="1" x14ac:dyDescent="0.25">
      <c r="A52" s="16" t="s">
        <v>70</v>
      </c>
      <c r="B52" s="14"/>
      <c r="C52" s="14"/>
      <c r="D52" s="36">
        <v>138600</v>
      </c>
      <c r="E52" s="36">
        <v>69300</v>
      </c>
      <c r="F52" s="36">
        <f>[1]Együtt!$C$26</f>
        <v>138601</v>
      </c>
      <c r="G52" s="119">
        <f t="shared" si="0"/>
        <v>1</v>
      </c>
      <c r="H52" s="120">
        <f t="shared" si="1"/>
        <v>1.000007215007215</v>
      </c>
    </row>
    <row r="53" spans="1:11" ht="15.75" customHeight="1" x14ac:dyDescent="0.25">
      <c r="A53" s="15" t="s">
        <v>62</v>
      </c>
      <c r="B53" s="13"/>
      <c r="C53" s="13"/>
      <c r="D53" s="41">
        <f>SUM(D32:D52)</f>
        <v>20451580</v>
      </c>
      <c r="E53" s="41">
        <f t="shared" ref="E53" si="2">SUM(E32:E52)</f>
        <v>10285120.17708661</v>
      </c>
      <c r="F53" s="41">
        <f>SUM(F32:F52)</f>
        <v>17955751</v>
      </c>
      <c r="G53" s="128">
        <f t="shared" si="0"/>
        <v>-2495829</v>
      </c>
      <c r="H53" s="129">
        <f t="shared" si="1"/>
        <v>0.87796400082536408</v>
      </c>
    </row>
    <row r="54" spans="1:11" ht="15.75" customHeight="1" x14ac:dyDescent="0.25">
      <c r="A54" s="10"/>
      <c r="B54" s="4"/>
      <c r="C54" s="4"/>
      <c r="D54" s="4"/>
      <c r="E54" s="35"/>
      <c r="F54" s="35"/>
      <c r="G54" s="54"/>
      <c r="H54" s="57"/>
    </row>
    <row r="55" spans="1:11" ht="15.75" customHeight="1" x14ac:dyDescent="0.25">
      <c r="A55" s="7" t="s">
        <v>71</v>
      </c>
      <c r="B55" s="4"/>
      <c r="C55" s="4"/>
      <c r="D55" s="4"/>
      <c r="E55" s="35"/>
      <c r="F55" s="35"/>
      <c r="G55" s="54"/>
      <c r="H55" s="57"/>
    </row>
    <row r="56" spans="1:11" ht="15.75" customHeight="1" x14ac:dyDescent="0.25">
      <c r="A56" s="9" t="s">
        <v>72</v>
      </c>
      <c r="B56" s="4"/>
      <c r="C56" s="4"/>
      <c r="D56" s="35">
        <v>5000</v>
      </c>
      <c r="E56" s="35">
        <v>2500</v>
      </c>
      <c r="F56" s="35">
        <f>[1]Együtt!$C$43</f>
        <v>189530</v>
      </c>
      <c r="G56" s="54">
        <f t="shared" si="0"/>
        <v>184530</v>
      </c>
      <c r="H56" s="57">
        <f t="shared" si="1"/>
        <v>37.905999999999999</v>
      </c>
    </row>
    <row r="57" spans="1:11" ht="15.75" customHeight="1" x14ac:dyDescent="0.25">
      <c r="A57" s="10" t="s">
        <v>73</v>
      </c>
      <c r="B57" s="4"/>
      <c r="C57" s="4"/>
      <c r="D57" s="35">
        <v>0</v>
      </c>
      <c r="E57" s="35">
        <v>0</v>
      </c>
      <c r="F57" s="35">
        <v>104636</v>
      </c>
      <c r="G57" s="54">
        <f t="shared" si="0"/>
        <v>104636</v>
      </c>
      <c r="H57" s="57"/>
      <c r="K57" s="43"/>
    </row>
    <row r="58" spans="1:11" ht="15.75" customHeight="1" x14ac:dyDescent="0.25">
      <c r="A58" s="22" t="s">
        <v>74</v>
      </c>
      <c r="B58" s="5"/>
      <c r="C58" s="5"/>
      <c r="D58" s="38">
        <v>0</v>
      </c>
      <c r="E58" s="38">
        <v>0</v>
      </c>
      <c r="F58" s="38">
        <v>176609</v>
      </c>
      <c r="G58" s="123">
        <f t="shared" si="0"/>
        <v>176609</v>
      </c>
      <c r="H58" s="57"/>
      <c r="K58" s="43"/>
    </row>
    <row r="59" spans="1:11" ht="15.75" customHeight="1" x14ac:dyDescent="0.25">
      <c r="A59" s="163" t="s">
        <v>143</v>
      </c>
      <c r="B59" s="164"/>
      <c r="C59" s="164"/>
      <c r="D59" s="165">
        <v>0</v>
      </c>
      <c r="E59" s="165">
        <v>0</v>
      </c>
      <c r="F59" s="165">
        <f>[1]Együtt!$C$32</f>
        <v>58400</v>
      </c>
      <c r="G59" s="165">
        <f t="shared" si="0"/>
        <v>58400</v>
      </c>
      <c r="H59" s="57"/>
    </row>
    <row r="60" spans="1:11" ht="15.75" customHeight="1" x14ac:dyDescent="0.25">
      <c r="A60" s="166" t="s">
        <v>121</v>
      </c>
      <c r="B60" s="167"/>
      <c r="C60" s="167"/>
      <c r="D60" s="168">
        <v>148227</v>
      </c>
      <c r="E60" s="168"/>
      <c r="F60" s="168">
        <v>148227</v>
      </c>
      <c r="G60" s="169">
        <f t="shared" si="0"/>
        <v>0</v>
      </c>
      <c r="H60" s="120">
        <f t="shared" si="1"/>
        <v>1</v>
      </c>
    </row>
    <row r="61" spans="1:11" ht="15.75" customHeight="1" x14ac:dyDescent="0.25">
      <c r="A61" s="12" t="s">
        <v>57</v>
      </c>
      <c r="B61" s="13"/>
      <c r="C61" s="13"/>
      <c r="D61" s="42">
        <f>SUM(D56:D60)</f>
        <v>153227</v>
      </c>
      <c r="E61" s="42">
        <f>SUM(E56:E59)</f>
        <v>2500</v>
      </c>
      <c r="F61" s="42">
        <f>SUM(F56:F60)</f>
        <v>677402</v>
      </c>
      <c r="G61" s="128">
        <f t="shared" si="0"/>
        <v>524175</v>
      </c>
      <c r="H61" s="129">
        <f t="shared" si="1"/>
        <v>4.4209049318984253</v>
      </c>
    </row>
    <row r="62" spans="1:11" ht="15.75" customHeight="1" thickBot="1" x14ac:dyDescent="0.3">
      <c r="A62" s="17"/>
      <c r="B62" s="18"/>
      <c r="C62" s="18"/>
      <c r="D62" s="44"/>
      <c r="E62" s="44"/>
      <c r="F62" s="45"/>
      <c r="G62" s="124"/>
      <c r="H62" s="125"/>
    </row>
    <row r="63" spans="1:11" ht="15.75" customHeight="1" thickTop="1" thickBot="1" x14ac:dyDescent="0.3">
      <c r="A63" s="20" t="s">
        <v>47</v>
      </c>
      <c r="B63" s="21"/>
      <c r="C63" s="21"/>
      <c r="D63" s="46">
        <f>D61+D53+D29+D21</f>
        <v>29941346</v>
      </c>
      <c r="E63" s="46">
        <f>E61+E53+E29+E21</f>
        <v>14988172.688897634</v>
      </c>
      <c r="F63" s="46">
        <f>F21+F29+F53+F61</f>
        <v>25164112</v>
      </c>
      <c r="G63" s="130">
        <f t="shared" si="0"/>
        <v>-4777234</v>
      </c>
      <c r="H63" s="131">
        <f t="shared" si="1"/>
        <v>0.84044691911980174</v>
      </c>
    </row>
    <row r="64" spans="1:11" ht="15.75" customHeight="1" thickTop="1" x14ac:dyDescent="0.25">
      <c r="A64" s="34" t="s">
        <v>123</v>
      </c>
      <c r="B64" s="4"/>
      <c r="C64" s="4"/>
      <c r="D64" s="4"/>
      <c r="E64" s="35"/>
      <c r="F64" s="35">
        <v>997464</v>
      </c>
      <c r="G64" s="139">
        <f t="shared" si="0"/>
        <v>997464</v>
      </c>
      <c r="H64" s="57"/>
    </row>
    <row r="65" spans="1:10" ht="15.75" customHeight="1" x14ac:dyDescent="0.25">
      <c r="A65" s="34" t="s">
        <v>122</v>
      </c>
      <c r="B65" s="4"/>
      <c r="C65" s="4"/>
      <c r="D65" s="4"/>
      <c r="E65" s="35"/>
      <c r="F65" s="54">
        <v>2032565</v>
      </c>
      <c r="G65" s="140">
        <f t="shared" si="0"/>
        <v>2032565</v>
      </c>
      <c r="H65" s="57"/>
    </row>
    <row r="66" spans="1:10" ht="15.75" customHeight="1" x14ac:dyDescent="0.25">
      <c r="A66" s="133" t="s">
        <v>125</v>
      </c>
      <c r="B66" s="14"/>
      <c r="C66" s="14"/>
      <c r="D66" s="14"/>
      <c r="E66" s="36"/>
      <c r="F66" s="119">
        <v>1265640</v>
      </c>
      <c r="G66" s="141">
        <f t="shared" si="0"/>
        <v>1265640</v>
      </c>
      <c r="H66" s="120"/>
    </row>
    <row r="67" spans="1:10" ht="15.75" customHeight="1" thickBot="1" x14ac:dyDescent="0.3">
      <c r="A67" s="134" t="s">
        <v>124</v>
      </c>
      <c r="B67" s="135"/>
      <c r="C67" s="135"/>
      <c r="D67" s="136">
        <f t="shared" ref="D67:E67" si="3">SUM(D63:D66)</f>
        <v>29941346</v>
      </c>
      <c r="E67" s="136">
        <f t="shared" si="3"/>
        <v>14988172.688897634</v>
      </c>
      <c r="F67" s="137">
        <f>SUM(F63:F66)</f>
        <v>29459781</v>
      </c>
      <c r="G67" s="142">
        <f t="shared" si="0"/>
        <v>-481565</v>
      </c>
      <c r="H67" s="138"/>
    </row>
    <row r="68" spans="1:10" ht="15.75" customHeight="1" thickTop="1" x14ac:dyDescent="0.25">
      <c r="B68" s="3"/>
      <c r="C68" s="3"/>
      <c r="D68" s="3"/>
      <c r="E68" s="37"/>
      <c r="F68" s="37"/>
      <c r="G68" s="118"/>
      <c r="H68" s="57"/>
    </row>
    <row r="69" spans="1:10" ht="29.25" customHeight="1" x14ac:dyDescent="0.25">
      <c r="A69" s="204" t="s">
        <v>85</v>
      </c>
      <c r="B69" s="204"/>
      <c r="C69" s="204"/>
      <c r="D69" s="204"/>
      <c r="E69" s="35"/>
      <c r="F69" s="35"/>
      <c r="G69" s="54"/>
      <c r="H69" s="57"/>
    </row>
    <row r="70" spans="1:10" ht="32.1" customHeight="1" x14ac:dyDescent="0.25">
      <c r="A70" s="11"/>
      <c r="B70" s="11"/>
      <c r="C70" s="11"/>
      <c r="D70" s="60" t="s">
        <v>86</v>
      </c>
      <c r="E70" s="33" t="s">
        <v>49</v>
      </c>
      <c r="F70" s="33" t="s">
        <v>80</v>
      </c>
      <c r="G70" s="53" t="s">
        <v>3</v>
      </c>
      <c r="H70" s="61" t="s">
        <v>90</v>
      </c>
    </row>
    <row r="71" spans="1:10" ht="15.75" customHeight="1" x14ac:dyDescent="0.25">
      <c r="A71" s="10" t="s">
        <v>75</v>
      </c>
      <c r="B71" s="4"/>
      <c r="C71" s="4"/>
      <c r="D71" s="35">
        <v>21508756</v>
      </c>
      <c r="E71" s="35">
        <v>10400047.5</v>
      </c>
      <c r="F71" s="35">
        <v>22911715</v>
      </c>
      <c r="G71" s="54">
        <f t="shared" si="0"/>
        <v>1402959</v>
      </c>
      <c r="H71" s="57">
        <f t="shared" si="1"/>
        <v>1.0652273427621755</v>
      </c>
    </row>
    <row r="72" spans="1:10" ht="15.75" customHeight="1" x14ac:dyDescent="0.25">
      <c r="A72" s="10" t="s">
        <v>76</v>
      </c>
      <c r="B72" s="4"/>
      <c r="C72" s="4"/>
      <c r="D72" s="35">
        <v>3139794</v>
      </c>
      <c r="E72" s="35">
        <v>1924227.70866142</v>
      </c>
      <c r="F72" s="35">
        <v>4307380</v>
      </c>
      <c r="G72" s="54">
        <f t="shared" si="0"/>
        <v>1167586</v>
      </c>
      <c r="H72" s="57">
        <f t="shared" si="1"/>
        <v>1.3718670715339925</v>
      </c>
    </row>
    <row r="73" spans="1:10" ht="15.75" customHeight="1" x14ac:dyDescent="0.25">
      <c r="A73" s="10" t="s">
        <v>104</v>
      </c>
      <c r="B73" s="4"/>
      <c r="C73" s="4"/>
      <c r="D73" s="35">
        <v>2926673</v>
      </c>
      <c r="E73" s="35">
        <v>1463336.67322835</v>
      </c>
      <c r="F73" s="35">
        <v>2156341</v>
      </c>
      <c r="G73" s="54">
        <f t="shared" si="0"/>
        <v>-770332</v>
      </c>
      <c r="H73" s="57">
        <f t="shared" si="1"/>
        <v>0.73678918006897254</v>
      </c>
    </row>
    <row r="74" spans="1:10" ht="15.75" customHeight="1" x14ac:dyDescent="0.25">
      <c r="A74" s="10" t="s">
        <v>77</v>
      </c>
      <c r="B74" s="4"/>
      <c r="C74" s="4"/>
      <c r="D74" s="35">
        <v>30480</v>
      </c>
      <c r="E74" s="35">
        <v>15240</v>
      </c>
      <c r="F74" s="35">
        <v>70297</v>
      </c>
      <c r="G74" s="54">
        <f t="shared" ref="G74:G77" si="4">F74-D74</f>
        <v>39817</v>
      </c>
      <c r="H74" s="57">
        <f t="shared" ref="H74:H79" si="5">F74/D74</f>
        <v>2.3063320209973752</v>
      </c>
    </row>
    <row r="75" spans="1:10" ht="15.75" customHeight="1" x14ac:dyDescent="0.25">
      <c r="A75" s="22" t="s">
        <v>78</v>
      </c>
      <c r="B75" s="5"/>
      <c r="C75" s="5"/>
      <c r="D75" s="38">
        <v>120643</v>
      </c>
      <c r="E75" s="38">
        <v>60321.259842519699</v>
      </c>
      <c r="F75" s="38">
        <v>143102</v>
      </c>
      <c r="G75" s="54">
        <f t="shared" si="4"/>
        <v>22459</v>
      </c>
      <c r="H75" s="57">
        <f t="shared" si="5"/>
        <v>1.1861608215976061</v>
      </c>
    </row>
    <row r="76" spans="1:10" ht="15.75" customHeight="1" x14ac:dyDescent="0.25">
      <c r="A76" s="75" t="s">
        <v>105</v>
      </c>
      <c r="B76" s="6"/>
      <c r="C76" s="6"/>
      <c r="D76" s="76"/>
      <c r="E76" s="76"/>
      <c r="F76" s="76">
        <v>38615</v>
      </c>
      <c r="G76" s="54">
        <f t="shared" si="4"/>
        <v>38615</v>
      </c>
      <c r="H76" s="57"/>
    </row>
    <row r="77" spans="1:10" ht="15.75" customHeight="1" x14ac:dyDescent="0.25">
      <c r="A77" s="75" t="s">
        <v>106</v>
      </c>
      <c r="B77" s="6"/>
      <c r="C77" s="6"/>
      <c r="D77" s="76"/>
      <c r="E77" s="76"/>
      <c r="F77" s="76">
        <v>128</v>
      </c>
      <c r="G77" s="54">
        <f t="shared" si="4"/>
        <v>128</v>
      </c>
      <c r="H77" s="120"/>
    </row>
    <row r="78" spans="1:10" ht="15.75" customHeight="1" x14ac:dyDescent="0.25">
      <c r="A78" s="24" t="s">
        <v>82</v>
      </c>
      <c r="B78" s="25"/>
      <c r="C78" s="25"/>
      <c r="D78" s="47">
        <f>SUM(D71:D75)</f>
        <v>27726346</v>
      </c>
      <c r="E78" s="47">
        <f>SUM(E71:E75)</f>
        <v>13863173.14173229</v>
      </c>
      <c r="F78" s="47">
        <f>SUM(F71:F77)</f>
        <v>29627578</v>
      </c>
      <c r="G78" s="55">
        <f>SUM(G71:G77)</f>
        <v>1901232</v>
      </c>
      <c r="H78" s="132">
        <f t="shared" si="5"/>
        <v>1.0685713148065021</v>
      </c>
      <c r="J78" s="162"/>
    </row>
    <row r="79" spans="1:10" ht="15.75" customHeight="1" x14ac:dyDescent="0.25">
      <c r="A79" s="24" t="s">
        <v>83</v>
      </c>
      <c r="B79" s="32"/>
      <c r="C79" s="32"/>
      <c r="D79" s="48">
        <f>D78-D63</f>
        <v>-2215000</v>
      </c>
      <c r="E79" s="48">
        <f>E78-E63</f>
        <v>-1124999.5471653435</v>
      </c>
      <c r="F79" s="48">
        <f>F78-F67</f>
        <v>167797</v>
      </c>
      <c r="G79" s="48">
        <f>G78-G67</f>
        <v>2382797</v>
      </c>
      <c r="H79" s="132">
        <f t="shared" si="5"/>
        <v>-7.5754853273137704E-2</v>
      </c>
    </row>
    <row r="80" spans="1:10" ht="15.75" customHeight="1" thickBot="1" x14ac:dyDescent="0.3">
      <c r="A80" s="49" t="s">
        <v>79</v>
      </c>
      <c r="B80" s="50"/>
      <c r="C80" s="50"/>
      <c r="D80" s="51">
        <f t="shared" ref="D80:E80" si="6">D78*-1</f>
        <v>-27726346</v>
      </c>
      <c r="E80" s="51">
        <f t="shared" si="6"/>
        <v>-13863173.14173229</v>
      </c>
      <c r="F80" s="51"/>
      <c r="G80" s="52"/>
      <c r="H80" s="122">
        <f t="shared" ref="H80" si="7">F80/D80</f>
        <v>0</v>
      </c>
    </row>
    <row r="81" spans="1:8" ht="15.75" customHeight="1" x14ac:dyDescent="0.25">
      <c r="A81" s="172"/>
      <c r="B81" s="173"/>
      <c r="C81" s="173"/>
      <c r="D81" s="165"/>
      <c r="E81" s="165"/>
      <c r="F81" s="165"/>
      <c r="G81" s="174"/>
      <c r="H81" s="175"/>
    </row>
    <row r="82" spans="1:8" ht="15.75" customHeight="1" x14ac:dyDescent="0.25">
      <c r="A82" s="173" t="s">
        <v>88</v>
      </c>
      <c r="B82" s="173"/>
      <c r="C82" s="173"/>
      <c r="D82" s="165">
        <v>1950000</v>
      </c>
      <c r="E82" s="165">
        <v>975000</v>
      </c>
      <c r="F82" s="165"/>
      <c r="G82" s="176"/>
      <c r="H82" s="57"/>
    </row>
    <row r="83" spans="1:8" ht="15.75" customHeight="1" x14ac:dyDescent="0.25">
      <c r="A83" s="173" t="s">
        <v>89</v>
      </c>
      <c r="B83" s="173"/>
      <c r="C83" s="173"/>
      <c r="D83" s="165">
        <v>950000</v>
      </c>
      <c r="E83" s="165">
        <v>800000</v>
      </c>
      <c r="F83" s="165"/>
      <c r="G83" s="176"/>
      <c r="H83" s="57"/>
    </row>
    <row r="84" spans="1:8" ht="15.75" customHeight="1" x14ac:dyDescent="0.25">
      <c r="A84" s="173"/>
      <c r="B84" s="173"/>
      <c r="C84" s="173"/>
      <c r="D84" s="165"/>
      <c r="E84" s="165"/>
      <c r="F84" s="165"/>
      <c r="G84" s="176"/>
      <c r="H84" s="57"/>
    </row>
    <row r="85" spans="1:8" x14ac:dyDescent="0.25">
      <c r="A85" s="34" t="s">
        <v>146</v>
      </c>
      <c r="G85" s="176"/>
      <c r="H85" s="57"/>
    </row>
    <row r="86" spans="1:8" x14ac:dyDescent="0.25">
      <c r="G86" s="37"/>
      <c r="H86" s="58"/>
    </row>
    <row r="87" spans="1:8" x14ac:dyDescent="0.25">
      <c r="G87" s="35"/>
      <c r="H87" s="58"/>
    </row>
    <row r="88" spans="1:8" x14ac:dyDescent="0.25">
      <c r="G88" s="35"/>
      <c r="H88" s="58"/>
    </row>
    <row r="89" spans="1:8" x14ac:dyDescent="0.25">
      <c r="G89" s="35"/>
    </row>
  </sheetData>
  <mergeCells count="3">
    <mergeCell ref="A31:C31"/>
    <mergeCell ref="A69:D69"/>
    <mergeCell ref="A3:C3"/>
  </mergeCells>
  <pageMargins left="0.70866141732283472" right="0.70866141732283472" top="0.31496062992125984" bottom="0.31496062992125984" header="0.51181102362204722" footer="0.51181102362204722"/>
  <pageSetup paperSize="9" scale="75" orientation="portrait" useFirstPageNumber="1" r:id="rId1"/>
  <rowBreaks count="1" manualBreakCount="1">
    <brk id="53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zoomScaleNormal="100" workbookViewId="0"/>
  </sheetViews>
  <sheetFormatPr defaultRowHeight="15" x14ac:dyDescent="0.25"/>
  <cols>
    <col min="1" max="1" width="44.5703125" customWidth="1"/>
    <col min="2" max="2" width="15.28515625" bestFit="1" customWidth="1"/>
    <col min="3" max="3" width="14.5703125" customWidth="1"/>
    <col min="4" max="4" width="17.28515625" bestFit="1" customWidth="1"/>
  </cols>
  <sheetData>
    <row r="2" spans="1:4" x14ac:dyDescent="0.25">
      <c r="A2" s="63"/>
    </row>
    <row r="3" spans="1:4" ht="15.75" thickBot="1" x14ac:dyDescent="0.3">
      <c r="A3" s="63"/>
    </row>
    <row r="4" spans="1:4" ht="19.5" thickBot="1" x14ac:dyDescent="0.35">
      <c r="A4" s="213" t="s">
        <v>140</v>
      </c>
      <c r="B4" s="214"/>
      <c r="C4" s="214"/>
      <c r="D4" s="215"/>
    </row>
    <row r="5" spans="1:4" ht="16.5" thickBot="1" x14ac:dyDescent="0.3">
      <c r="A5" s="210" t="s">
        <v>141</v>
      </c>
      <c r="B5" s="211"/>
      <c r="C5" s="211"/>
      <c r="D5" s="212"/>
    </row>
    <row r="6" spans="1:4" ht="33" thickTop="1" thickBot="1" x14ac:dyDescent="0.3">
      <c r="A6" s="68"/>
      <c r="B6" s="153" t="s">
        <v>127</v>
      </c>
      <c r="C6" s="153" t="s">
        <v>128</v>
      </c>
      <c r="D6" s="69" t="s">
        <v>44</v>
      </c>
    </row>
    <row r="7" spans="1:4" ht="16.5" thickTop="1" x14ac:dyDescent="0.25">
      <c r="A7" s="66" t="s">
        <v>101</v>
      </c>
      <c r="B7" s="143">
        <v>624388</v>
      </c>
      <c r="C7" s="144">
        <v>7463405</v>
      </c>
      <c r="D7" s="144">
        <f>SUM(B7:C7)</f>
        <v>8087793</v>
      </c>
    </row>
    <row r="8" spans="1:4" ht="15.75" customHeight="1" x14ac:dyDescent="0.25">
      <c r="A8" s="216" t="s">
        <v>103</v>
      </c>
      <c r="B8" s="218"/>
      <c r="C8" s="219"/>
      <c r="D8" s="220"/>
    </row>
    <row r="9" spans="1:4" ht="16.5" customHeight="1" thickBot="1" x14ac:dyDescent="0.3">
      <c r="A9" s="217"/>
      <c r="B9" s="221"/>
      <c r="C9" s="222"/>
      <c r="D9" s="223"/>
    </row>
    <row r="10" spans="1:4" ht="16.5" thickTop="1" x14ac:dyDescent="0.25">
      <c r="A10" s="67" t="s">
        <v>132</v>
      </c>
      <c r="B10" s="148">
        <v>20640395</v>
      </c>
      <c r="C10" s="149"/>
      <c r="D10" s="149">
        <f>SUM(B10:C10)</f>
        <v>20640395</v>
      </c>
    </row>
    <row r="11" spans="1:4" ht="15.75" x14ac:dyDescent="0.25">
      <c r="A11" s="67" t="s">
        <v>139</v>
      </c>
      <c r="B11" s="148"/>
      <c r="C11" s="149">
        <v>65988900</v>
      </c>
      <c r="D11" s="149">
        <f t="shared" ref="D11:D17" si="0">SUM(B11:C11)</f>
        <v>65988900</v>
      </c>
    </row>
    <row r="12" spans="1:4" ht="15.75" x14ac:dyDescent="0.25">
      <c r="A12" s="67" t="s">
        <v>133</v>
      </c>
      <c r="B12" s="148">
        <v>3786462</v>
      </c>
      <c r="C12" s="149"/>
      <c r="D12" s="149">
        <f t="shared" si="0"/>
        <v>3786462</v>
      </c>
    </row>
    <row r="13" spans="1:4" ht="15.75" x14ac:dyDescent="0.25">
      <c r="A13" s="67" t="s">
        <v>130</v>
      </c>
      <c r="B13" s="148">
        <v>2156341</v>
      </c>
      <c r="C13" s="149"/>
      <c r="D13" s="149">
        <f t="shared" si="0"/>
        <v>2156341</v>
      </c>
    </row>
    <row r="14" spans="1:4" ht="15.75" x14ac:dyDescent="0.25">
      <c r="A14" s="67" t="s">
        <v>131</v>
      </c>
      <c r="B14" s="148">
        <v>70297</v>
      </c>
      <c r="C14" s="149">
        <v>28723</v>
      </c>
      <c r="D14" s="149">
        <f t="shared" si="0"/>
        <v>99020</v>
      </c>
    </row>
    <row r="15" spans="1:4" ht="15.75" x14ac:dyDescent="0.25">
      <c r="A15" s="65" t="s">
        <v>91</v>
      </c>
      <c r="B15" s="145">
        <v>128</v>
      </c>
      <c r="C15" s="146">
        <v>1191</v>
      </c>
      <c r="D15" s="149">
        <f t="shared" si="0"/>
        <v>1319</v>
      </c>
    </row>
    <row r="16" spans="1:4" ht="15.75" x14ac:dyDescent="0.25">
      <c r="A16" s="65" t="s">
        <v>142</v>
      </c>
      <c r="B16" s="145">
        <v>38615</v>
      </c>
      <c r="C16" s="146"/>
      <c r="D16" s="149">
        <f t="shared" si="0"/>
        <v>38615</v>
      </c>
    </row>
    <row r="17" spans="1:4" ht="16.5" thickBot="1" x14ac:dyDescent="0.3">
      <c r="A17" s="154" t="s">
        <v>129</v>
      </c>
      <c r="B17" s="155">
        <v>3665000</v>
      </c>
      <c r="C17" s="156">
        <v>12385000</v>
      </c>
      <c r="D17" s="157">
        <f t="shared" si="0"/>
        <v>16050000</v>
      </c>
    </row>
    <row r="18" spans="1:4" ht="16.5" thickBot="1" x14ac:dyDescent="0.3">
      <c r="A18" s="160" t="s">
        <v>92</v>
      </c>
      <c r="B18" s="151">
        <f>SUM(B10:B17)</f>
        <v>30357238</v>
      </c>
      <c r="C18" s="151">
        <f>SUM(C10:C17)</f>
        <v>78403814</v>
      </c>
      <c r="D18" s="158">
        <f t="shared" ref="D18:D33" si="1">SUM(B18:C18)</f>
        <v>108761052</v>
      </c>
    </row>
    <row r="19" spans="1:4" ht="15.75" x14ac:dyDescent="0.25">
      <c r="A19" s="224"/>
      <c r="B19" s="225"/>
      <c r="C19" s="225"/>
      <c r="D19" s="226"/>
    </row>
    <row r="20" spans="1:4" ht="15.75" x14ac:dyDescent="0.25">
      <c r="A20" s="159" t="s">
        <v>93</v>
      </c>
      <c r="B20" s="147">
        <f>B7+B18</f>
        <v>30981626</v>
      </c>
      <c r="C20" s="147">
        <f>C7+C18</f>
        <v>85867219</v>
      </c>
      <c r="D20" s="147">
        <f>D7+D18</f>
        <v>116848845</v>
      </c>
    </row>
    <row r="21" spans="1:4" ht="15.75" customHeight="1" x14ac:dyDescent="0.25">
      <c r="A21" s="216" t="s">
        <v>94</v>
      </c>
      <c r="B21" s="227"/>
      <c r="C21" s="228"/>
      <c r="D21" s="229"/>
    </row>
    <row r="22" spans="1:4" ht="16.5" customHeight="1" thickBot="1" x14ac:dyDescent="0.3">
      <c r="A22" s="217"/>
      <c r="B22" s="230"/>
      <c r="C22" s="231"/>
      <c r="D22" s="232"/>
    </row>
    <row r="23" spans="1:4" ht="16.5" thickTop="1" x14ac:dyDescent="0.25">
      <c r="A23" s="67" t="s">
        <v>95</v>
      </c>
      <c r="B23" s="148">
        <v>3667068</v>
      </c>
      <c r="C23" s="149">
        <v>12412650</v>
      </c>
      <c r="D23" s="149">
        <f t="shared" si="1"/>
        <v>16079718</v>
      </c>
    </row>
    <row r="24" spans="1:4" ht="15.75" x14ac:dyDescent="0.25">
      <c r="A24" s="65" t="s">
        <v>96</v>
      </c>
      <c r="B24" s="145">
        <v>1296000</v>
      </c>
      <c r="C24" s="146">
        <v>3157500</v>
      </c>
      <c r="D24" s="146">
        <f t="shared" si="1"/>
        <v>4453500</v>
      </c>
    </row>
    <row r="25" spans="1:4" ht="15.75" x14ac:dyDescent="0.25">
      <c r="A25" s="65" t="s">
        <v>134</v>
      </c>
      <c r="B25" s="145">
        <v>820620</v>
      </c>
      <c r="C25" s="146">
        <v>981680</v>
      </c>
      <c r="D25" s="146">
        <f t="shared" si="1"/>
        <v>1802300</v>
      </c>
    </row>
    <row r="26" spans="1:4" ht="15.75" x14ac:dyDescent="0.25">
      <c r="A26" s="65" t="s">
        <v>99</v>
      </c>
      <c r="B26" s="145">
        <v>14437360</v>
      </c>
      <c r="C26" s="146">
        <v>472900</v>
      </c>
      <c r="D26" s="146">
        <f t="shared" si="1"/>
        <v>14910260</v>
      </c>
    </row>
    <row r="27" spans="1:4" ht="15.75" x14ac:dyDescent="0.25">
      <c r="A27" s="65" t="s">
        <v>138</v>
      </c>
      <c r="B27" s="145"/>
      <c r="C27" s="146">
        <v>24999000</v>
      </c>
      <c r="D27" s="146">
        <f t="shared" si="1"/>
        <v>24999000</v>
      </c>
    </row>
    <row r="28" spans="1:4" ht="15.75" x14ac:dyDescent="0.25">
      <c r="A28" s="65" t="s">
        <v>102</v>
      </c>
      <c r="B28" s="145">
        <v>557946</v>
      </c>
      <c r="C28" s="146">
        <v>1872900</v>
      </c>
      <c r="D28" s="146">
        <f t="shared" si="1"/>
        <v>2430846</v>
      </c>
    </row>
    <row r="29" spans="1:4" ht="15.75" x14ac:dyDescent="0.25">
      <c r="A29" s="65" t="s">
        <v>136</v>
      </c>
      <c r="B29" s="145">
        <v>2571713</v>
      </c>
      <c r="C29" s="146">
        <v>10782701</v>
      </c>
      <c r="D29" s="146">
        <f t="shared" si="1"/>
        <v>13354414</v>
      </c>
    </row>
    <row r="30" spans="1:4" ht="15.75" x14ac:dyDescent="0.25">
      <c r="A30" s="65" t="s">
        <v>135</v>
      </c>
      <c r="B30" s="145">
        <v>176109</v>
      </c>
      <c r="C30" s="146"/>
      <c r="D30" s="146">
        <f t="shared" si="1"/>
        <v>176109</v>
      </c>
    </row>
    <row r="31" spans="1:4" ht="15.75" x14ac:dyDescent="0.25">
      <c r="A31" s="65" t="s">
        <v>100</v>
      </c>
      <c r="B31" s="145">
        <v>61000</v>
      </c>
      <c r="C31" s="146">
        <v>194500</v>
      </c>
      <c r="D31" s="146">
        <f t="shared" si="1"/>
        <v>255500</v>
      </c>
    </row>
    <row r="32" spans="1:4" ht="15.75" x14ac:dyDescent="0.25">
      <c r="A32" s="65" t="s">
        <v>97</v>
      </c>
      <c r="B32" s="145">
        <v>1993000</v>
      </c>
      <c r="C32" s="146">
        <v>7565000</v>
      </c>
      <c r="D32" s="146">
        <f t="shared" si="1"/>
        <v>9558000</v>
      </c>
    </row>
    <row r="33" spans="1:4" ht="15.75" x14ac:dyDescent="0.25">
      <c r="A33" s="65" t="s">
        <v>137</v>
      </c>
      <c r="B33" s="145">
        <v>2772260</v>
      </c>
      <c r="C33" s="146">
        <v>8642200</v>
      </c>
      <c r="D33" s="146">
        <f t="shared" si="1"/>
        <v>11414460</v>
      </c>
    </row>
    <row r="34" spans="1:4" ht="15.75" x14ac:dyDescent="0.25">
      <c r="A34" s="159" t="s">
        <v>98</v>
      </c>
      <c r="B34" s="147">
        <f>SUM(B23:B33)</f>
        <v>28353076</v>
      </c>
      <c r="C34" s="147">
        <f>SUM(C23:C33)</f>
        <v>71081031</v>
      </c>
      <c r="D34" s="147">
        <f>SUM(D23:D33)</f>
        <v>99434107</v>
      </c>
    </row>
    <row r="35" spans="1:4" ht="16.5" thickBot="1" x14ac:dyDescent="0.3">
      <c r="A35" s="207"/>
      <c r="B35" s="208"/>
      <c r="C35" s="208"/>
      <c r="D35" s="209"/>
    </row>
    <row r="36" spans="1:4" ht="16.5" thickBot="1" x14ac:dyDescent="0.3">
      <c r="A36" s="150" t="s">
        <v>126</v>
      </c>
      <c r="B36" s="151">
        <f>B20-B34</f>
        <v>2628550</v>
      </c>
      <c r="C36" s="151">
        <f>C20-C34</f>
        <v>14786188</v>
      </c>
      <c r="D36" s="152">
        <f>D20-D34</f>
        <v>17414738</v>
      </c>
    </row>
    <row r="37" spans="1:4" x14ac:dyDescent="0.25">
      <c r="B37" s="64"/>
      <c r="C37" s="64"/>
      <c r="D37" s="64"/>
    </row>
  </sheetData>
  <mergeCells count="8">
    <mergeCell ref="A35:D35"/>
    <mergeCell ref="A5:D5"/>
    <mergeCell ref="A4:D4"/>
    <mergeCell ref="A8:A9"/>
    <mergeCell ref="B8:D9"/>
    <mergeCell ref="A19:D19"/>
    <mergeCell ref="A21:A22"/>
    <mergeCell ref="B21:D2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Hulladék</vt:lpstr>
      <vt:lpstr>Ingatlan</vt:lpstr>
      <vt:lpstr>Cash Flow</vt:lpstr>
      <vt:lpstr>Ingatlan!Nyomtatási_terület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17</cp:revision>
  <cp:lastPrinted>2016-04-21T12:00:13Z</cp:lastPrinted>
  <dcterms:created xsi:type="dcterms:W3CDTF">2015-08-11T11:33:59Z</dcterms:created>
  <dcterms:modified xsi:type="dcterms:W3CDTF">2016-04-21T12:01:35Z</dcterms:modified>
  <dc:language>hu-HU</dc:language>
</cp:coreProperties>
</file>