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2017" sheetId="1" r:id="rId1"/>
    <sheet name="Előző évek korrekciój" sheetId="2" r:id="rId2"/>
    <sheet name="Munka1" sheetId="3" r:id="rId3"/>
    <sheet name="Összesen" sheetId="4" r:id="rId4"/>
  </sheets>
  <calcPr calcId="145621" iterateDelta="1E-4"/>
</workbook>
</file>

<file path=xl/calcChain.xml><?xml version="1.0" encoding="utf-8"?>
<calcChain xmlns="http://schemas.openxmlformats.org/spreadsheetml/2006/main">
  <c r="G98" i="4" l="1"/>
  <c r="F98" i="4"/>
  <c r="E98" i="4"/>
  <c r="D98" i="4"/>
  <c r="G94" i="4"/>
  <c r="F94" i="4"/>
  <c r="E94" i="4"/>
  <c r="D94" i="4"/>
  <c r="G93" i="4"/>
  <c r="F93" i="4"/>
  <c r="E93" i="4"/>
  <c r="D93" i="4"/>
  <c r="G92" i="4"/>
  <c r="F92" i="4"/>
  <c r="E92" i="4"/>
  <c r="D92" i="4"/>
  <c r="G91" i="4"/>
  <c r="F91" i="4"/>
  <c r="E91" i="4"/>
  <c r="D91" i="4"/>
  <c r="G90" i="4"/>
  <c r="F90" i="4"/>
  <c r="E90" i="4"/>
  <c r="D90" i="4"/>
  <c r="G89" i="4"/>
  <c r="F89" i="4"/>
  <c r="E89" i="4"/>
  <c r="D89" i="4"/>
  <c r="G87" i="4"/>
  <c r="F87" i="4"/>
  <c r="E87" i="4"/>
  <c r="D87" i="4"/>
  <c r="G86" i="4"/>
  <c r="F86" i="4"/>
  <c r="E86" i="4"/>
  <c r="D86" i="4"/>
  <c r="G85" i="4"/>
  <c r="F85" i="4"/>
  <c r="E85" i="4"/>
  <c r="D85" i="4"/>
  <c r="G84" i="4"/>
  <c r="F84" i="4"/>
  <c r="E84" i="4"/>
  <c r="D84" i="4"/>
  <c r="G83" i="4"/>
  <c r="F83" i="4"/>
  <c r="E83" i="4"/>
  <c r="D83" i="4"/>
  <c r="G82" i="4"/>
  <c r="F82" i="4"/>
  <c r="E82" i="4"/>
  <c r="D82" i="4"/>
  <c r="G81" i="4"/>
  <c r="F81" i="4"/>
  <c r="E81" i="4"/>
  <c r="D81" i="4"/>
  <c r="G80" i="4"/>
  <c r="F80" i="4"/>
  <c r="E80" i="4"/>
  <c r="D80" i="4"/>
  <c r="G79" i="4"/>
  <c r="F79" i="4"/>
  <c r="E79" i="4"/>
  <c r="D79" i="4"/>
  <c r="G77" i="4"/>
  <c r="F77" i="4"/>
  <c r="E77" i="4"/>
  <c r="D77" i="4"/>
  <c r="G75" i="4"/>
  <c r="F75" i="4"/>
  <c r="E75" i="4"/>
  <c r="D75" i="4"/>
  <c r="G74" i="4"/>
  <c r="F74" i="4"/>
  <c r="E74" i="4"/>
  <c r="D74" i="4"/>
  <c r="G73" i="4"/>
  <c r="F73" i="4"/>
  <c r="E73" i="4"/>
  <c r="D73" i="4"/>
  <c r="G72" i="4"/>
  <c r="F72" i="4"/>
  <c r="D72" i="4"/>
  <c r="G71" i="4"/>
  <c r="F71" i="4"/>
  <c r="G70" i="4"/>
  <c r="F70" i="4"/>
  <c r="E70" i="4"/>
  <c r="D70" i="4"/>
  <c r="G69" i="4"/>
  <c r="F69" i="4"/>
  <c r="D69" i="4"/>
  <c r="G67" i="4"/>
  <c r="G65" i="4"/>
  <c r="F65" i="4"/>
  <c r="D65" i="4"/>
  <c r="G64" i="4"/>
  <c r="F64" i="4"/>
  <c r="E64" i="4"/>
  <c r="D64" i="4"/>
  <c r="G63" i="4"/>
  <c r="F63" i="4"/>
  <c r="E63" i="4"/>
  <c r="D63" i="4"/>
  <c r="G62" i="4"/>
  <c r="F62" i="4"/>
  <c r="D62" i="4"/>
  <c r="G61" i="4"/>
  <c r="D61" i="4"/>
  <c r="G60" i="4"/>
  <c r="F60" i="4"/>
  <c r="E60" i="4"/>
  <c r="D60" i="4"/>
  <c r="G59" i="4"/>
  <c r="F59" i="4"/>
  <c r="E59" i="4"/>
  <c r="D59" i="4"/>
  <c r="G57" i="4"/>
  <c r="F57" i="4"/>
  <c r="E57" i="4"/>
  <c r="D57" i="4"/>
  <c r="G56" i="4"/>
  <c r="F56" i="4"/>
  <c r="E56" i="4"/>
  <c r="D56" i="4"/>
  <c r="G55" i="4"/>
  <c r="F55" i="4"/>
  <c r="E55" i="4"/>
  <c r="D55" i="4"/>
  <c r="G53" i="4"/>
  <c r="F53" i="4"/>
  <c r="E53" i="4"/>
  <c r="D53" i="4"/>
  <c r="G52" i="4"/>
  <c r="F52" i="4"/>
  <c r="E52" i="4"/>
  <c r="D52" i="4"/>
  <c r="G50" i="4"/>
  <c r="F50" i="4"/>
  <c r="E50" i="4"/>
  <c r="D50" i="4"/>
  <c r="G49" i="4"/>
  <c r="F49" i="4"/>
  <c r="E49" i="4"/>
  <c r="D49" i="4"/>
  <c r="G48" i="4"/>
  <c r="F48" i="4"/>
  <c r="E48" i="4"/>
  <c r="D48" i="4"/>
  <c r="G46" i="4"/>
  <c r="F46" i="4"/>
  <c r="E46" i="4"/>
  <c r="D46" i="4"/>
  <c r="G45" i="4"/>
  <c r="F45" i="4"/>
  <c r="E45" i="4"/>
  <c r="D45" i="4"/>
  <c r="G44" i="4"/>
  <c r="F44" i="4"/>
  <c r="D44" i="4"/>
  <c r="G43" i="4"/>
  <c r="F43" i="4"/>
  <c r="E43" i="4"/>
  <c r="D43" i="4"/>
  <c r="G42" i="4"/>
  <c r="F42" i="4"/>
  <c r="E42" i="4"/>
  <c r="D42" i="4"/>
  <c r="G41" i="4"/>
  <c r="F41" i="4"/>
  <c r="D41" i="4"/>
  <c r="G40" i="4"/>
  <c r="G39" i="4"/>
  <c r="F39" i="4"/>
  <c r="E39" i="4"/>
  <c r="D39" i="4"/>
  <c r="G38" i="4"/>
  <c r="D38" i="4"/>
  <c r="G37" i="4"/>
  <c r="F37" i="4"/>
  <c r="E37" i="4"/>
  <c r="D37" i="4"/>
  <c r="G36" i="4"/>
  <c r="F36" i="4"/>
  <c r="E36" i="4"/>
  <c r="D36" i="4"/>
  <c r="G35" i="4"/>
  <c r="F35" i="4"/>
  <c r="E35" i="4"/>
  <c r="D35" i="4"/>
  <c r="G34" i="4"/>
  <c r="F34" i="4"/>
  <c r="E34" i="4"/>
  <c r="D34" i="4"/>
  <c r="G33" i="4"/>
  <c r="F33" i="4"/>
  <c r="E33" i="4"/>
  <c r="D33" i="4"/>
  <c r="G32" i="4"/>
  <c r="F32" i="4"/>
  <c r="E32" i="4"/>
  <c r="D32" i="4"/>
  <c r="G31" i="4"/>
  <c r="D31" i="4"/>
  <c r="G30" i="4"/>
  <c r="D30" i="4"/>
  <c r="D28" i="4"/>
  <c r="G27" i="4"/>
  <c r="F27" i="4"/>
  <c r="E27" i="4"/>
  <c r="D27" i="4"/>
  <c r="G26" i="4"/>
  <c r="F26" i="4"/>
  <c r="D26" i="4"/>
  <c r="G25" i="4"/>
  <c r="D25" i="4"/>
  <c r="G24" i="4"/>
  <c r="D24" i="4"/>
  <c r="G23" i="4"/>
  <c r="D23" i="4"/>
  <c r="G22" i="4"/>
  <c r="E22" i="4"/>
  <c r="D22" i="4"/>
  <c r="G21" i="4"/>
  <c r="F21" i="4"/>
  <c r="E21" i="4"/>
  <c r="D21" i="4"/>
  <c r="G20" i="4"/>
  <c r="F20" i="4"/>
  <c r="E20" i="4"/>
  <c r="D20" i="4"/>
  <c r="G18" i="4"/>
  <c r="G17" i="4"/>
  <c r="F17" i="4"/>
  <c r="E17" i="4"/>
  <c r="G16" i="4"/>
  <c r="F16" i="4"/>
  <c r="E16" i="4"/>
  <c r="D16" i="4"/>
  <c r="G15" i="4"/>
  <c r="F15" i="4"/>
  <c r="D15" i="4"/>
  <c r="G14" i="4"/>
  <c r="F14" i="4"/>
  <c r="E14" i="4"/>
  <c r="D14" i="4"/>
  <c r="G12" i="4"/>
  <c r="F12" i="4"/>
  <c r="E12" i="4"/>
  <c r="D12" i="4"/>
  <c r="G11" i="4"/>
  <c r="F11" i="4"/>
  <c r="E11" i="4"/>
  <c r="D11" i="4"/>
  <c r="G9" i="4"/>
  <c r="F9" i="4"/>
  <c r="E9" i="4"/>
  <c r="D9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G7" i="4"/>
  <c r="F7" i="4"/>
  <c r="E7" i="4"/>
  <c r="D7" i="4"/>
  <c r="A7" i="4"/>
  <c r="F6" i="4"/>
  <c r="L26" i="3"/>
  <c r="K7" i="3"/>
  <c r="M7" i="3" s="1"/>
  <c r="G95" i="2"/>
  <c r="F95" i="2"/>
  <c r="E95" i="2"/>
  <c r="D95" i="2"/>
  <c r="H94" i="2"/>
  <c r="H93" i="2"/>
  <c r="H92" i="2"/>
  <c r="H91" i="2"/>
  <c r="H90" i="2"/>
  <c r="H89" i="2"/>
  <c r="H88" i="2"/>
  <c r="G88" i="2"/>
  <c r="F88" i="2"/>
  <c r="E88" i="2"/>
  <c r="E96" i="2" s="1"/>
  <c r="D88" i="2"/>
  <c r="H87" i="2"/>
  <c r="H86" i="2"/>
  <c r="H85" i="2"/>
  <c r="H84" i="2"/>
  <c r="H83" i="2"/>
  <c r="H82" i="2"/>
  <c r="H81" i="2"/>
  <c r="H80" i="2"/>
  <c r="H79" i="2"/>
  <c r="H77" i="2"/>
  <c r="G76" i="2"/>
  <c r="F76" i="2"/>
  <c r="E76" i="2"/>
  <c r="D76" i="2"/>
  <c r="H75" i="2"/>
  <c r="H74" i="2"/>
  <c r="H73" i="2"/>
  <c r="H72" i="2"/>
  <c r="H71" i="2"/>
  <c r="H70" i="2"/>
  <c r="E69" i="2"/>
  <c r="H67" i="2"/>
  <c r="G66" i="2"/>
  <c r="F66" i="2"/>
  <c r="E66" i="2"/>
  <c r="D66" i="2"/>
  <c r="H65" i="2"/>
  <c r="H64" i="2"/>
  <c r="H63" i="2"/>
  <c r="H62" i="2"/>
  <c r="H61" i="2"/>
  <c r="H60" i="2"/>
  <c r="H59" i="2"/>
  <c r="G58" i="2"/>
  <c r="G68" i="2" s="1"/>
  <c r="F58" i="2"/>
  <c r="F68" i="2" s="1"/>
  <c r="E58" i="2"/>
  <c r="D58" i="2"/>
  <c r="H57" i="2"/>
  <c r="H56" i="2"/>
  <c r="H55" i="2"/>
  <c r="H53" i="2"/>
  <c r="H52" i="2"/>
  <c r="G51" i="2"/>
  <c r="F51" i="2"/>
  <c r="E51" i="2"/>
  <c r="D51" i="2"/>
  <c r="H50" i="2"/>
  <c r="H49" i="2"/>
  <c r="H48" i="2"/>
  <c r="G47" i="2"/>
  <c r="F47" i="2"/>
  <c r="E47" i="2"/>
  <c r="D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G29" i="2"/>
  <c r="G54" i="2" s="1"/>
  <c r="F29" i="2"/>
  <c r="F54" i="2" s="1"/>
  <c r="E29" i="2"/>
  <c r="D29" i="2"/>
  <c r="H28" i="2"/>
  <c r="H27" i="2"/>
  <c r="H26" i="2"/>
  <c r="H25" i="2"/>
  <c r="H24" i="2"/>
  <c r="H23" i="2"/>
  <c r="H22" i="2"/>
  <c r="H21" i="2"/>
  <c r="H20" i="2"/>
  <c r="G19" i="2"/>
  <c r="F19" i="2"/>
  <c r="E19" i="2"/>
  <c r="D19" i="2"/>
  <c r="H18" i="2"/>
  <c r="H17" i="2"/>
  <c r="H16" i="2"/>
  <c r="H15" i="2"/>
  <c r="H14" i="2"/>
  <c r="G13" i="2"/>
  <c r="F13" i="2"/>
  <c r="E13" i="2"/>
  <c r="D13" i="2"/>
  <c r="H12" i="2"/>
  <c r="H11" i="2"/>
  <c r="F10" i="2"/>
  <c r="H9" i="2"/>
  <c r="H8" i="2"/>
  <c r="G8" i="2"/>
  <c r="F8" i="2"/>
  <c r="E8" i="2"/>
  <c r="E10" i="2" s="1"/>
  <c r="D8" i="2"/>
  <c r="D10" i="2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H7" i="2"/>
  <c r="A7" i="2"/>
  <c r="H6" i="2"/>
  <c r="H97" i="1"/>
  <c r="H98" i="4" s="1"/>
  <c r="G94" i="1"/>
  <c r="F94" i="1"/>
  <c r="E94" i="1"/>
  <c r="D94" i="1"/>
  <c r="H93" i="1"/>
  <c r="H92" i="1"/>
  <c r="H94" i="1" s="1"/>
  <c r="H91" i="1"/>
  <c r="H90" i="1"/>
  <c r="H89" i="1"/>
  <c r="H88" i="1"/>
  <c r="G87" i="1"/>
  <c r="G95" i="1" s="1"/>
  <c r="F87" i="1"/>
  <c r="E87" i="1"/>
  <c r="D87" i="1"/>
  <c r="D95" i="1" s="1"/>
  <c r="H86" i="1"/>
  <c r="H85" i="1"/>
  <c r="H84" i="1"/>
  <c r="H83" i="1"/>
  <c r="H82" i="1"/>
  <c r="H81" i="1"/>
  <c r="H80" i="1"/>
  <c r="H79" i="1"/>
  <c r="H78" i="1"/>
  <c r="H87" i="1" s="1"/>
  <c r="H76" i="1"/>
  <c r="G75" i="1"/>
  <c r="F75" i="1"/>
  <c r="H74" i="1"/>
  <c r="H73" i="1"/>
  <c r="H72" i="1"/>
  <c r="H71" i="1"/>
  <c r="E70" i="1"/>
  <c r="E71" i="4" s="1"/>
  <c r="D70" i="1"/>
  <c r="D71" i="4" s="1"/>
  <c r="H69" i="1"/>
  <c r="H68" i="1"/>
  <c r="E68" i="1"/>
  <c r="F66" i="1"/>
  <c r="F67" i="4" s="1"/>
  <c r="E66" i="1"/>
  <c r="E67" i="4" s="1"/>
  <c r="D66" i="1"/>
  <c r="D67" i="4" s="1"/>
  <c r="G65" i="1"/>
  <c r="D65" i="1"/>
  <c r="E64" i="1"/>
  <c r="E65" i="4" s="1"/>
  <c r="H63" i="1"/>
  <c r="H62" i="1"/>
  <c r="E61" i="1"/>
  <c r="E62" i="4" s="1"/>
  <c r="F60" i="1"/>
  <c r="F61" i="4" s="1"/>
  <c r="E60" i="1"/>
  <c r="E61" i="4" s="1"/>
  <c r="H59" i="1"/>
  <c r="H58" i="1"/>
  <c r="G57" i="1"/>
  <c r="G67" i="1" s="1"/>
  <c r="F57" i="1"/>
  <c r="E57" i="1"/>
  <c r="D57" i="1"/>
  <c r="H56" i="1"/>
  <c r="H55" i="1"/>
  <c r="H54" i="1"/>
  <c r="H57" i="1" s="1"/>
  <c r="H52" i="1"/>
  <c r="H51" i="1"/>
  <c r="G50" i="1"/>
  <c r="F50" i="1"/>
  <c r="E50" i="1"/>
  <c r="D50" i="1"/>
  <c r="H49" i="1"/>
  <c r="H48" i="1"/>
  <c r="H50" i="1" s="1"/>
  <c r="H47" i="1"/>
  <c r="G46" i="1"/>
  <c r="H45" i="1"/>
  <c r="H44" i="1"/>
  <c r="E43" i="1"/>
  <c r="E44" i="4" s="1"/>
  <c r="H42" i="1"/>
  <c r="H41" i="1"/>
  <c r="E40" i="1"/>
  <c r="E41" i="4" s="1"/>
  <c r="F39" i="1"/>
  <c r="F40" i="4" s="1"/>
  <c r="E39" i="1"/>
  <c r="E40" i="4" s="1"/>
  <c r="D39" i="1"/>
  <c r="D40" i="4" s="1"/>
  <c r="H38" i="1"/>
  <c r="F37" i="1"/>
  <c r="F38" i="4" s="1"/>
  <c r="E37" i="1"/>
  <c r="E38" i="4" s="1"/>
  <c r="H36" i="1"/>
  <c r="H35" i="1"/>
  <c r="H34" i="1"/>
  <c r="H33" i="1"/>
  <c r="H32" i="1"/>
  <c r="H31" i="1"/>
  <c r="F30" i="1"/>
  <c r="F31" i="4" s="1"/>
  <c r="E30" i="1"/>
  <c r="E31" i="4" s="1"/>
  <c r="F29" i="1"/>
  <c r="F30" i="4" s="1"/>
  <c r="E29" i="1"/>
  <c r="E30" i="4" s="1"/>
  <c r="D28" i="1"/>
  <c r="F27" i="1"/>
  <c r="F28" i="4" s="1"/>
  <c r="E27" i="1"/>
  <c r="E28" i="4" s="1"/>
  <c r="H26" i="1"/>
  <c r="E25" i="1"/>
  <c r="E26" i="4" s="1"/>
  <c r="F24" i="1"/>
  <c r="F25" i="4" s="1"/>
  <c r="E24" i="1"/>
  <c r="E25" i="4" s="1"/>
  <c r="F23" i="1"/>
  <c r="F24" i="4" s="1"/>
  <c r="E23" i="1"/>
  <c r="E24" i="4" s="1"/>
  <c r="F22" i="1"/>
  <c r="F23" i="4" s="1"/>
  <c r="E22" i="1"/>
  <c r="E23" i="4" s="1"/>
  <c r="H21" i="1"/>
  <c r="F21" i="1"/>
  <c r="F22" i="4" s="1"/>
  <c r="H20" i="1"/>
  <c r="H19" i="1"/>
  <c r="G18" i="1"/>
  <c r="F17" i="1"/>
  <c r="F18" i="4" s="1"/>
  <c r="E17" i="1"/>
  <c r="E18" i="4" s="1"/>
  <c r="D17" i="1"/>
  <c r="D18" i="4" s="1"/>
  <c r="D16" i="1"/>
  <c r="D17" i="4" s="1"/>
  <c r="H15" i="1"/>
  <c r="E14" i="1"/>
  <c r="E15" i="4" s="1"/>
  <c r="H13" i="1"/>
  <c r="G12" i="1"/>
  <c r="F12" i="1"/>
  <c r="E12" i="1"/>
  <c r="D12" i="1"/>
  <c r="H11" i="1"/>
  <c r="H10" i="1"/>
  <c r="H12" i="1" s="1"/>
  <c r="H8" i="1"/>
  <c r="F7" i="1"/>
  <c r="F9" i="1" s="1"/>
  <c r="H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G5" i="1"/>
  <c r="G6" i="4" s="1"/>
  <c r="E5" i="1"/>
  <c r="E6" i="4" s="1"/>
  <c r="D5" i="1"/>
  <c r="D6" i="4" s="1"/>
  <c r="H29" i="1" l="1"/>
  <c r="H37" i="1"/>
  <c r="F95" i="1"/>
  <c r="F13" i="4"/>
  <c r="H23" i="1"/>
  <c r="F18" i="1"/>
  <c r="H22" i="1"/>
  <c r="H25" i="1"/>
  <c r="D67" i="1"/>
  <c r="D68" i="4" s="1"/>
  <c r="H64" i="1"/>
  <c r="H95" i="1"/>
  <c r="H39" i="4"/>
  <c r="H14" i="4"/>
  <c r="H24" i="1"/>
  <c r="H25" i="4" s="1"/>
  <c r="H30" i="1"/>
  <c r="E46" i="1"/>
  <c r="F65" i="1"/>
  <c r="F67" i="1" s="1"/>
  <c r="F68" i="4" s="1"/>
  <c r="E7" i="1"/>
  <c r="E9" i="1" s="1"/>
  <c r="H17" i="1"/>
  <c r="H39" i="1"/>
  <c r="D46" i="1"/>
  <c r="D53" i="1" s="1"/>
  <c r="E65" i="1"/>
  <c r="E67" i="1" s="1"/>
  <c r="H66" i="1"/>
  <c r="H67" i="4" s="1"/>
  <c r="H11" i="4"/>
  <c r="E13" i="4"/>
  <c r="H16" i="4"/>
  <c r="H19" i="2"/>
  <c r="H24" i="4"/>
  <c r="H27" i="4"/>
  <c r="E54" i="2"/>
  <c r="H35" i="4"/>
  <c r="G68" i="4"/>
  <c r="H6" i="4"/>
  <c r="F78" i="2"/>
  <c r="F10" i="4"/>
  <c r="H22" i="4"/>
  <c r="H33" i="4"/>
  <c r="G7" i="1"/>
  <c r="G9" i="1" s="1"/>
  <c r="H14" i="1"/>
  <c r="H18" i="1" s="1"/>
  <c r="D18" i="1"/>
  <c r="D19" i="4" s="1"/>
  <c r="E28" i="1"/>
  <c r="E53" i="1" s="1"/>
  <c r="H43" i="1"/>
  <c r="F46" i="1"/>
  <c r="H61" i="1"/>
  <c r="H62" i="4" s="1"/>
  <c r="H70" i="1"/>
  <c r="H75" i="1" s="1"/>
  <c r="D75" i="1"/>
  <c r="E10" i="4"/>
  <c r="E78" i="2"/>
  <c r="H9" i="4"/>
  <c r="G10" i="2"/>
  <c r="H12" i="4"/>
  <c r="G13" i="4"/>
  <c r="F19" i="4"/>
  <c r="H20" i="4"/>
  <c r="H23" i="4"/>
  <c r="H31" i="4"/>
  <c r="H47" i="2"/>
  <c r="H5" i="1"/>
  <c r="H7" i="1" s="1"/>
  <c r="H9" i="1" s="1"/>
  <c r="D7" i="1"/>
  <c r="D9" i="1" s="1"/>
  <c r="H16" i="1"/>
  <c r="H17" i="4" s="1"/>
  <c r="E18" i="1"/>
  <c r="E19" i="4" s="1"/>
  <c r="F28" i="1"/>
  <c r="H40" i="1"/>
  <c r="H41" i="4" s="1"/>
  <c r="H60" i="1"/>
  <c r="E95" i="1"/>
  <c r="E96" i="4" s="1"/>
  <c r="H7" i="4"/>
  <c r="F8" i="4"/>
  <c r="H10" i="2"/>
  <c r="D13" i="4"/>
  <c r="H13" i="2"/>
  <c r="H13" i="4" s="1"/>
  <c r="H18" i="4"/>
  <c r="G19" i="4"/>
  <c r="H21" i="4"/>
  <c r="D29" i="4"/>
  <c r="D54" i="2"/>
  <c r="H29" i="2"/>
  <c r="H37" i="4"/>
  <c r="H43" i="4"/>
  <c r="H45" i="4"/>
  <c r="D47" i="4"/>
  <c r="G51" i="4"/>
  <c r="E58" i="4"/>
  <c r="E66" i="4"/>
  <c r="E69" i="4"/>
  <c r="H70" i="4"/>
  <c r="H72" i="4"/>
  <c r="H74" i="4"/>
  <c r="D76" i="4"/>
  <c r="H76" i="2"/>
  <c r="H80" i="4"/>
  <c r="H82" i="4"/>
  <c r="H84" i="4"/>
  <c r="H86" i="4"/>
  <c r="D88" i="4"/>
  <c r="H88" i="4"/>
  <c r="H90" i="4"/>
  <c r="H92" i="4"/>
  <c r="H94" i="4"/>
  <c r="F95" i="4"/>
  <c r="E47" i="4"/>
  <c r="I47" i="4" s="1"/>
  <c r="I47" i="2"/>
  <c r="H49" i="4"/>
  <c r="D51" i="4"/>
  <c r="H51" i="2"/>
  <c r="H51" i="4" s="1"/>
  <c r="H53" i="4"/>
  <c r="H55" i="4"/>
  <c r="H57" i="4"/>
  <c r="F58" i="4"/>
  <c r="H59" i="4"/>
  <c r="H61" i="4"/>
  <c r="H63" i="4"/>
  <c r="H65" i="4"/>
  <c r="H69" i="2"/>
  <c r="E88" i="4"/>
  <c r="G95" i="4"/>
  <c r="G96" i="2"/>
  <c r="G96" i="4" s="1"/>
  <c r="H26" i="4"/>
  <c r="H30" i="4"/>
  <c r="H32" i="4"/>
  <c r="H34" i="4"/>
  <c r="H36" i="4"/>
  <c r="H38" i="4"/>
  <c r="H40" i="4"/>
  <c r="H42" i="4"/>
  <c r="H44" i="4"/>
  <c r="H46" i="4"/>
  <c r="F47" i="4"/>
  <c r="E51" i="4"/>
  <c r="G58" i="4"/>
  <c r="G66" i="4"/>
  <c r="H73" i="4"/>
  <c r="H75" i="4"/>
  <c r="F76" i="4"/>
  <c r="H77" i="4"/>
  <c r="H79" i="4"/>
  <c r="H81" i="4"/>
  <c r="H83" i="4"/>
  <c r="H85" i="4"/>
  <c r="H87" i="4"/>
  <c r="F88" i="4"/>
  <c r="F96" i="2"/>
  <c r="F96" i="4" s="1"/>
  <c r="H89" i="4"/>
  <c r="H95" i="2"/>
  <c r="H95" i="4" s="1"/>
  <c r="H91" i="4"/>
  <c r="H93" i="4"/>
  <c r="D95" i="4"/>
  <c r="H96" i="2"/>
  <c r="H96" i="4" s="1"/>
  <c r="E8" i="4"/>
  <c r="E75" i="1"/>
  <c r="E76" i="4" s="1"/>
  <c r="G47" i="4"/>
  <c r="H48" i="4"/>
  <c r="H50" i="4"/>
  <c r="F51" i="4"/>
  <c r="H52" i="4"/>
  <c r="H56" i="4"/>
  <c r="D58" i="4"/>
  <c r="H58" i="2"/>
  <c r="H60" i="4"/>
  <c r="H64" i="4"/>
  <c r="D66" i="4"/>
  <c r="H66" i="2"/>
  <c r="E68" i="2"/>
  <c r="G76" i="4"/>
  <c r="G88" i="4"/>
  <c r="E95" i="4"/>
  <c r="D96" i="2"/>
  <c r="D96" i="4" s="1"/>
  <c r="E29" i="4" l="1"/>
  <c r="H71" i="4"/>
  <c r="F66" i="4"/>
  <c r="H76" i="4"/>
  <c r="H65" i="1"/>
  <c r="H67" i="1" s="1"/>
  <c r="G8" i="4"/>
  <c r="H46" i="1"/>
  <c r="D54" i="4"/>
  <c r="E97" i="2"/>
  <c r="D78" i="2"/>
  <c r="H69" i="4"/>
  <c r="I69" i="2"/>
  <c r="G27" i="1"/>
  <c r="F53" i="1"/>
  <c r="H47" i="4"/>
  <c r="F29" i="4"/>
  <c r="G10" i="4"/>
  <c r="G78" i="2"/>
  <c r="E77" i="1"/>
  <c r="E96" i="1" s="1"/>
  <c r="E98" i="1" s="1"/>
  <c r="H66" i="4"/>
  <c r="H58" i="4"/>
  <c r="H68" i="2"/>
  <c r="H68" i="4" s="1"/>
  <c r="D77" i="1"/>
  <c r="D96" i="1" s="1"/>
  <c r="D98" i="1" s="1"/>
  <c r="D10" i="4"/>
  <c r="E68" i="4"/>
  <c r="H54" i="2"/>
  <c r="H78" i="2" s="1"/>
  <c r="H10" i="4"/>
  <c r="D8" i="4"/>
  <c r="H15" i="4"/>
  <c r="H8" i="4"/>
  <c r="F97" i="2"/>
  <c r="E54" i="4"/>
  <c r="H19" i="4"/>
  <c r="H97" i="2" l="1"/>
  <c r="F77" i="1"/>
  <c r="F54" i="4"/>
  <c r="F99" i="2"/>
  <c r="G28" i="4"/>
  <c r="G28" i="1"/>
  <c r="H27" i="1"/>
  <c r="H28" i="4" s="1"/>
  <c r="E97" i="4"/>
  <c r="E99" i="2"/>
  <c r="E99" i="4" s="1"/>
  <c r="D78" i="4"/>
  <c r="D97" i="2"/>
  <c r="E78" i="4"/>
  <c r="G97" i="2"/>
  <c r="F96" i="1" l="1"/>
  <c r="F78" i="4"/>
  <c r="G53" i="1"/>
  <c r="H28" i="1"/>
  <c r="H99" i="2"/>
  <c r="G99" i="2"/>
  <c r="D97" i="4"/>
  <c r="D99" i="2"/>
  <c r="D99" i="4" s="1"/>
  <c r="G54" i="4" l="1"/>
  <c r="G77" i="1"/>
  <c r="H53" i="1"/>
  <c r="H29" i="4"/>
  <c r="I51" i="4" s="1"/>
  <c r="F98" i="1"/>
  <c r="F99" i="4" s="1"/>
  <c r="F97" i="4"/>
  <c r="G96" i="1" l="1"/>
  <c r="G78" i="4"/>
  <c r="H77" i="1"/>
  <c r="H54" i="4"/>
  <c r="H96" i="1" l="1"/>
  <c r="H78" i="4"/>
  <c r="G98" i="1"/>
  <c r="G99" i="4" s="1"/>
  <c r="G97" i="4"/>
  <c r="H98" i="1" l="1"/>
  <c r="H99" i="4" s="1"/>
  <c r="H97" i="4"/>
</calcChain>
</file>

<file path=xl/sharedStrings.xml><?xml version="1.0" encoding="utf-8"?>
<sst xmlns="http://schemas.openxmlformats.org/spreadsheetml/2006/main" count="362" uniqueCount="125">
  <si>
    <t>Martfűi Városfejlesztési Nkft</t>
  </si>
  <si>
    <t>Számviteli törvény szerinti eredménylevezetés tevékenységek szerint</t>
  </si>
  <si>
    <t>2017.év</t>
  </si>
  <si>
    <t>Sor-szám</t>
  </si>
  <si>
    <t>A tétel megnevezése</t>
  </si>
  <si>
    <t>Hulladékgazdálkodás (nettó)</t>
  </si>
  <si>
    <t>Ingatlangazdálkodás (nettó)</t>
  </si>
  <si>
    <t>TESZ (bruttó) ÁFA levonási jog nincs</t>
  </si>
  <si>
    <t>Vállalkozási szerződésen alapuló TESZ</t>
  </si>
  <si>
    <t>2017.év összesített eredmény</t>
  </si>
  <si>
    <t>Árbevételek</t>
  </si>
  <si>
    <t>Közvetített szolgáltatások árbevétele (92.)</t>
  </si>
  <si>
    <t>Belföldi értékesítés árbevétele</t>
  </si>
  <si>
    <t>Exportértékesítés nettó árbevétele</t>
  </si>
  <si>
    <t>I.</t>
  </si>
  <si>
    <t>Értékesítés nettó árbevétele (01+02)</t>
  </si>
  <si>
    <t>Saját termelésű készletek állományváltozása ±</t>
  </si>
  <si>
    <t>Saját előállítású eszközök aktivált értéke</t>
  </si>
  <si>
    <t>II.</t>
  </si>
  <si>
    <t>Aktivált saját teljesítmények értéke (±03+04)</t>
  </si>
  <si>
    <t>Önkormányzati támogatás</t>
  </si>
  <si>
    <t>Vagyonkezelésbe átvett vevőállományra történt befizetések miatti támogatás feloldása</t>
  </si>
  <si>
    <t>Értékesített tárgyi eszközök</t>
  </si>
  <si>
    <t>Fejlesztési tartalék visszaírása</t>
  </si>
  <si>
    <t>Egyéb bevételek</t>
  </si>
  <si>
    <t>III.</t>
  </si>
  <si>
    <t>Egyéb bevételek összesen</t>
  </si>
  <si>
    <t>Csomagolóanyagok</t>
  </si>
  <si>
    <t>Üzemanyagok, kenőanyagok</t>
  </si>
  <si>
    <t>Közüzemi díjak (víz-, villany, gáz)</t>
  </si>
  <si>
    <t>Karbantartási anyagok</t>
  </si>
  <si>
    <t>Munkaruha, védőruha, védőfelszerelés</t>
  </si>
  <si>
    <t>Nyomtatvány, irodaszer</t>
  </si>
  <si>
    <t>Tisztítószerek</t>
  </si>
  <si>
    <t>Egyéb előzőekbe be nem sorolható anyagok, szerszámok</t>
  </si>
  <si>
    <t>Anyagköltségek összesen</t>
  </si>
  <si>
    <t>Parkolás, autópálya, útdíjak</t>
  </si>
  <si>
    <t>Bérleti díjak</t>
  </si>
  <si>
    <t>Épületen végzett karbantartás</t>
  </si>
  <si>
    <t>Járműveken végzett karbantartás</t>
  </si>
  <si>
    <t>Egyéb eszközökön végzett karbantartás</t>
  </si>
  <si>
    <t>Irodai eszközökön végzett karbantartás</t>
  </si>
  <si>
    <t>Oktatás</t>
  </si>
  <si>
    <t>Üzleti célú utazási költségek</t>
  </si>
  <si>
    <t>Szakértői szolgáltatások (munka és tűzvédelem, kockázatelemzés, ügyvédi díj, könyvvezetés)</t>
  </si>
  <si>
    <t>Alvállalkozói költség (útépítés)</t>
  </si>
  <si>
    <t>Posta-, telefon-, internetköltség</t>
  </si>
  <si>
    <t>Internet (kábeltv.- internet)</t>
  </si>
  <si>
    <t>Rágcsálóirtás</t>
  </si>
  <si>
    <t>Távhő szolgáltatás</t>
  </si>
  <si>
    <t>Különféle egyéb igénybe vett szolgáltatások</t>
  </si>
  <si>
    <t>Hulladékszállítás</t>
  </si>
  <si>
    <t>Igénybe vett szolgáltatások értéke</t>
  </si>
  <si>
    <t>Bankköltség</t>
  </si>
  <si>
    <t>Biztosítási díjak</t>
  </si>
  <si>
    <t>Hatósági díjak</t>
  </si>
  <si>
    <t>Egyéb szolgáltatások értéke</t>
  </si>
  <si>
    <t>Eladott áruk beszerzési értéke</t>
  </si>
  <si>
    <t>Eladott (közvetített) szolgáltatások értéke</t>
  </si>
  <si>
    <t>IV.</t>
  </si>
  <si>
    <t>Anyagjellegű ráfordítások (18+36+40+41+42)</t>
  </si>
  <si>
    <t>Munkabérek</t>
  </si>
  <si>
    <t>Megbízási díj</t>
  </si>
  <si>
    <t>Tiszteletdíjak</t>
  </si>
  <si>
    <t>Bérköltség összesen (43+44+45)</t>
  </si>
  <si>
    <t>Betegszabadság</t>
  </si>
  <si>
    <t>Munkába járás térítése</t>
  </si>
  <si>
    <t>Kiküldetés, Napidíjak</t>
  </si>
  <si>
    <t>Étkezési hozzájárulás</t>
  </si>
  <si>
    <t>Foglalkozás eü. szolgálat</t>
  </si>
  <si>
    <t>Munkáltató által fizetett táppénz-hozzájárulás</t>
  </si>
  <si>
    <t>Egyéb kifizetés (alkalmi foglalkoztatás)</t>
  </si>
  <si>
    <t>Személyi jellegű egyéb kifizetések összesen</t>
  </si>
  <si>
    <t>Bérjárulékok</t>
  </si>
  <si>
    <t>V.</t>
  </si>
  <si>
    <t>Személyi jellegű ráfordítások (46+54+55)</t>
  </si>
  <si>
    <t>VI.</t>
  </si>
  <si>
    <t>Értékcsökkenési leírás</t>
  </si>
  <si>
    <t>Értékesített tárgyi eszközök nyilv.szer.értéke</t>
  </si>
  <si>
    <t>Egyéb nem részletezett</t>
  </si>
  <si>
    <t>Értékvesztések</t>
  </si>
  <si>
    <t>Behajthatatlan köv. leírt összeg</t>
  </si>
  <si>
    <t>Helyi iparűzési adó</t>
  </si>
  <si>
    <t>Céltartalék</t>
  </si>
  <si>
    <t>VII.</t>
  </si>
  <si>
    <t>Egyéb ráfordítások</t>
  </si>
  <si>
    <t>ebből: értékvesztés</t>
  </si>
  <si>
    <t>A.</t>
  </si>
  <si>
    <t>ÜZEMI (ÜZLETI) TEVÉKENYSÉG EREDMÉNYE  (I±II+III-IV-V-VI-VII)</t>
  </si>
  <si>
    <t>Kapott (járó) osztalék és részesedés</t>
  </si>
  <si>
    <t>ebből: kapcsolt vállalkozástól kapott</t>
  </si>
  <si>
    <t>Részesedések értékesítésének árfolyamnyeresége</t>
  </si>
  <si>
    <t>Befektetett pénzügyi eszközök kamatai, árfolyamny.</t>
  </si>
  <si>
    <t>Egyéb kapott kamatok,kamatjellegű  bevételek</t>
  </si>
  <si>
    <t>Pénzügyi műveletek egyéb bevételei</t>
  </si>
  <si>
    <t>VIII.</t>
  </si>
  <si>
    <t>Pénzügyi műv. bevételei (13+14+15+16+17)</t>
  </si>
  <si>
    <t>Befektetett pénzügyi eszközök árfolyamvesztesége</t>
  </si>
  <si>
    <t>ebből: kapcsolt vállalkozásnak adott</t>
  </si>
  <si>
    <t>Fizetendő kamatok és kamatjellegű ráfordítások</t>
  </si>
  <si>
    <t>Részesedések, értékp., bankbetétek értékvesztése</t>
  </si>
  <si>
    <t>Pénzügyi műveletek egyéb ráfordításai</t>
  </si>
  <si>
    <t>IX.</t>
  </si>
  <si>
    <t>Pénzügyi műveletek ráfordításai (18+19±20+21)</t>
  </si>
  <si>
    <t>B.</t>
  </si>
  <si>
    <t>PÉNZÜGYI MŰVELETEK EREDMÉNYE</t>
  </si>
  <si>
    <t>C.</t>
  </si>
  <si>
    <t>ADÓZÁS ELŐTTI EREDMÉNY (±A±B)</t>
  </si>
  <si>
    <t>X</t>
  </si>
  <si>
    <t>Adófizetési kötelezettség</t>
  </si>
  <si>
    <t>D</t>
  </si>
  <si>
    <t>ADÓZOTT EREDMÉNY (±E-XII)</t>
  </si>
  <si>
    <t>Tájékoztató adat: Állományban lévő létszám (fő)</t>
  </si>
  <si>
    <t>20 fő</t>
  </si>
  <si>
    <t>Szolnok, 2018.04.06.</t>
  </si>
  <si>
    <t>Előző évek korrekciója eredménylevezetés tevékenységek szerint</t>
  </si>
  <si>
    <t>2016.év összesített eredmény</t>
  </si>
  <si>
    <t>Szolnok, 2018.05.16</t>
  </si>
  <si>
    <t>Bérek</t>
  </si>
  <si>
    <t>bér</t>
  </si>
  <si>
    <t>hónap</t>
  </si>
  <si>
    <t>étk.hj 8000</t>
  </si>
  <si>
    <t>szja</t>
  </si>
  <si>
    <t>eü</t>
  </si>
  <si>
    <t>Számviteli törvény szerinti eredménylevezetés tevékenységek szerint   2017.év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</si>
</sst>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#\-##\-######"/>
    <numFmt numFmtId="165" formatCode="yyyy/\ mmmm\ d\."/>
    <numFmt numFmtId="166" formatCode="_-* #,##0.00\ _F_t_-;\-* #,##0.00\ _F_t_-;_-* \-??\ _F_t_-;_-@_-"/>
    <numFmt numFmtId="167" formatCode="_-* #,##0\ _F_t_-;\-* #,##0\ _F_t_-;_-* \-??\ _F_t_-;_-@_-"/>
    <numFmt numFmtId="168" formatCode="#"/>
    <numFmt numFmtId="169" formatCode="mmmm\ d&quot;, &quot;yyyy"/>
  </numFmts>
  <fonts count="16">
    <font>
      <sz val="10"/>
      <name val="Arial"/>
      <family val="2"/>
      <charset val="238"/>
    </font>
    <font>
      <sz val="11"/>
      <color rgb="FF000000"/>
      <name val="Mang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name val="Times New Roman CE"/>
      <family val="1"/>
      <charset val="238"/>
    </font>
    <font>
      <sz val="11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 CE"/>
      <family val="1"/>
      <charset val="238"/>
    </font>
    <font>
      <i/>
      <sz val="10"/>
      <name val="Arial"/>
      <family val="2"/>
      <charset val="238"/>
    </font>
    <font>
      <sz val="1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4"/>
      <name val="Times New Roman CE"/>
      <family val="1"/>
      <charset val="238"/>
    </font>
    <font>
      <b/>
      <sz val="16"/>
      <name val="Times New Roman CE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C9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99"/>
        <bgColor rgb="FFFFFF66"/>
      </patternFill>
    </fill>
    <fill>
      <patternFill patternType="solid">
        <fgColor rgb="FFFFFFFF"/>
        <bgColor rgb="FFCCFFFF"/>
      </patternFill>
    </fill>
    <fill>
      <patternFill patternType="solid">
        <fgColor rgb="FFFFFF66"/>
        <bgColor rgb="FFFFFF99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1" fillId="0" borderId="0"/>
    <xf numFmtId="0" fontId="1" fillId="0" borderId="0"/>
  </cellStyleXfs>
  <cellXfs count="107">
    <xf numFmtId="0" fontId="0" fillId="0" borderId="0" xfId="0"/>
    <xf numFmtId="0" fontId="2" fillId="0" borderId="0" xfId="2" applyFont="1"/>
    <xf numFmtId="0" fontId="3" fillId="0" borderId="0" xfId="2" applyFont="1"/>
    <xf numFmtId="164" fontId="5" fillId="0" borderId="0" xfId="2" applyNumberFormat="1" applyFont="1" applyAlignment="1">
      <alignment horizontal="center" vertical="center"/>
    </xf>
    <xf numFmtId="164" fontId="5" fillId="0" borderId="0" xfId="2" applyNumberFormat="1" applyFont="1" applyAlignment="1">
      <alignment horizontal="center"/>
    </xf>
    <xf numFmtId="164" fontId="6" fillId="0" borderId="0" xfId="2" applyNumberFormat="1" applyFont="1" applyAlignment="1">
      <alignment horizontal="center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165" fontId="5" fillId="0" borderId="0" xfId="2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5" fillId="0" borderId="6" xfId="2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7" xfId="2" applyFont="1" applyBorder="1" applyAlignment="1">
      <alignment horizontal="left"/>
    </xf>
    <xf numFmtId="167" fontId="0" fillId="0" borderId="7" xfId="1" applyNumberFormat="1" applyFont="1" applyBorder="1" applyAlignment="1" applyProtection="1">
      <alignment horizontal="right"/>
    </xf>
    <xf numFmtId="167" fontId="7" fillId="0" borderId="8" xfId="1" applyNumberFormat="1" applyFont="1" applyBorder="1" applyAlignment="1" applyProtection="1">
      <alignment horizontal="right"/>
    </xf>
    <xf numFmtId="0" fontId="5" fillId="3" borderId="7" xfId="2" applyFont="1" applyFill="1" applyBorder="1" applyAlignment="1">
      <alignment horizontal="center"/>
    </xf>
    <xf numFmtId="0" fontId="6" fillId="3" borderId="7" xfId="2" applyFont="1" applyFill="1" applyBorder="1" applyAlignment="1">
      <alignment horizontal="left"/>
    </xf>
    <xf numFmtId="3" fontId="8" fillId="3" borderId="7" xfId="2" applyNumberFormat="1" applyFont="1" applyFill="1" applyBorder="1" applyAlignment="1">
      <alignment horizontal="right"/>
    </xf>
    <xf numFmtId="3" fontId="8" fillId="3" borderId="8" xfId="2" applyNumberFormat="1" applyFont="1" applyFill="1" applyBorder="1" applyAlignment="1">
      <alignment horizontal="right"/>
    </xf>
    <xf numFmtId="0" fontId="5" fillId="0" borderId="7" xfId="2" applyFont="1" applyBorder="1" applyAlignment="1"/>
    <xf numFmtId="0" fontId="6" fillId="3" borderId="7" xfId="2" applyFont="1" applyFill="1" applyBorder="1" applyAlignment="1">
      <alignment horizontal="center"/>
    </xf>
    <xf numFmtId="0" fontId="6" fillId="3" borderId="7" xfId="2" applyFont="1" applyFill="1" applyBorder="1" applyAlignment="1"/>
    <xf numFmtId="3" fontId="6" fillId="3" borderId="7" xfId="2" applyNumberFormat="1" applyFont="1" applyFill="1" applyBorder="1" applyAlignment="1">
      <alignment horizontal="right"/>
    </xf>
    <xf numFmtId="3" fontId="6" fillId="3" borderId="8" xfId="2" applyNumberFormat="1" applyFont="1" applyFill="1" applyBorder="1" applyAlignment="1">
      <alignment horizontal="right"/>
    </xf>
    <xf numFmtId="167" fontId="0" fillId="0" borderId="7" xfId="1" applyNumberFormat="1" applyFont="1" applyBorder="1" applyAlignment="1" applyProtection="1">
      <alignment horizontal="center"/>
    </xf>
    <xf numFmtId="167" fontId="8" fillId="0" borderId="7" xfId="1" applyNumberFormat="1" applyFont="1" applyBorder="1" applyAlignment="1" applyProtection="1">
      <alignment horizontal="right"/>
    </xf>
    <xf numFmtId="167" fontId="9" fillId="0" borderId="7" xfId="1" applyNumberFormat="1" applyFont="1" applyBorder="1" applyAlignment="1" applyProtection="1">
      <alignment horizontal="right"/>
    </xf>
    <xf numFmtId="0" fontId="5" fillId="0" borderId="7" xfId="2" applyFont="1" applyBorder="1" applyAlignment="1">
      <alignment wrapText="1"/>
    </xf>
    <xf numFmtId="167" fontId="0" fillId="0" borderId="7" xfId="1" applyNumberFormat="1" applyFont="1" applyBorder="1" applyAlignment="1" applyProtection="1">
      <alignment horizontal="center" vertical="center"/>
    </xf>
    <xf numFmtId="167" fontId="7" fillId="3" borderId="7" xfId="1" applyNumberFormat="1" applyFont="1" applyFill="1" applyBorder="1" applyAlignment="1" applyProtection="1">
      <alignment horizontal="right"/>
    </xf>
    <xf numFmtId="167" fontId="7" fillId="3" borderId="7" xfId="2" applyNumberFormat="1" applyFont="1" applyFill="1" applyBorder="1" applyAlignment="1" applyProtection="1">
      <alignment horizontal="right"/>
    </xf>
    <xf numFmtId="167" fontId="7" fillId="0" borderId="7" xfId="1" applyNumberFormat="1" applyFont="1" applyBorder="1" applyAlignment="1" applyProtection="1">
      <alignment horizontal="right"/>
    </xf>
    <xf numFmtId="167" fontId="7" fillId="0" borderId="7" xfId="1" applyNumberFormat="1" applyFont="1" applyBorder="1" applyAlignment="1" applyProtection="1">
      <alignment horizontal="center"/>
    </xf>
    <xf numFmtId="167" fontId="7" fillId="0" borderId="7" xfId="2" applyNumberFormat="1" applyFont="1" applyBorder="1" applyAlignment="1" applyProtection="1">
      <alignment horizontal="right"/>
    </xf>
    <xf numFmtId="167" fontId="0" fillId="0" borderId="7" xfId="2" applyNumberFormat="1" applyFont="1" applyBorder="1" applyAlignment="1" applyProtection="1">
      <alignment horizontal="right"/>
    </xf>
    <xf numFmtId="167" fontId="7" fillId="4" borderId="7" xfId="2" applyNumberFormat="1" applyFont="1" applyFill="1" applyBorder="1" applyAlignment="1" applyProtection="1">
      <alignment horizontal="right"/>
    </xf>
    <xf numFmtId="167" fontId="0" fillId="4" borderId="7" xfId="2" applyNumberFormat="1" applyFont="1" applyFill="1" applyBorder="1" applyAlignment="1" applyProtection="1">
      <alignment horizontal="right"/>
    </xf>
    <xf numFmtId="167" fontId="0" fillId="4" borderId="7" xfId="1" applyNumberFormat="1" applyFont="1" applyFill="1" applyBorder="1" applyAlignment="1" applyProtection="1">
      <alignment horizontal="right"/>
    </xf>
    <xf numFmtId="167" fontId="7" fillId="4" borderId="7" xfId="1" applyNumberFormat="1" applyFont="1" applyFill="1" applyBorder="1" applyAlignment="1" applyProtection="1">
      <alignment horizontal="right"/>
    </xf>
    <xf numFmtId="168" fontId="5" fillId="0" borderId="7" xfId="2" applyNumberFormat="1" applyFont="1" applyBorder="1" applyAlignment="1">
      <alignment wrapText="1"/>
    </xf>
    <xf numFmtId="167" fontId="7" fillId="3" borderId="8" xfId="1" applyNumberFormat="1" applyFont="1" applyFill="1" applyBorder="1" applyAlignment="1" applyProtection="1">
      <alignment horizontal="right"/>
    </xf>
    <xf numFmtId="3" fontId="5" fillId="0" borderId="7" xfId="2" applyNumberFormat="1" applyFont="1" applyBorder="1" applyAlignment="1" applyProtection="1">
      <alignment horizontal="right"/>
      <protection locked="0"/>
    </xf>
    <xf numFmtId="0" fontId="10" fillId="0" borderId="7" xfId="2" applyFont="1" applyBorder="1" applyAlignment="1">
      <alignment horizontal="center"/>
    </xf>
    <xf numFmtId="0" fontId="11" fillId="0" borderId="7" xfId="2" applyFont="1" applyBorder="1"/>
    <xf numFmtId="3" fontId="6" fillId="3" borderId="7" xfId="2" applyNumberFormat="1" applyFont="1" applyFill="1" applyBorder="1" applyAlignment="1" applyProtection="1">
      <alignment horizontal="right"/>
      <protection locked="0"/>
    </xf>
    <xf numFmtId="3" fontId="6" fillId="3" borderId="8" xfId="2" applyNumberFormat="1" applyFont="1" applyFill="1" applyBorder="1" applyAlignment="1" applyProtection="1">
      <alignment horizontal="right"/>
      <protection locked="0"/>
    </xf>
    <xf numFmtId="0" fontId="2" fillId="0" borderId="7" xfId="2" applyFont="1" applyBorder="1"/>
    <xf numFmtId="0" fontId="2" fillId="0" borderId="7" xfId="2" applyFont="1" applyBorder="1" applyAlignment="1">
      <alignment horizontal="center"/>
    </xf>
    <xf numFmtId="0" fontId="6" fillId="3" borderId="7" xfId="2" applyFont="1" applyFill="1" applyBorder="1" applyAlignment="1">
      <alignment wrapText="1"/>
    </xf>
    <xf numFmtId="167" fontId="8" fillId="3" borderId="7" xfId="1" applyNumberFormat="1" applyFont="1" applyFill="1" applyBorder="1" applyAlignment="1" applyProtection="1">
      <alignment horizontal="right"/>
    </xf>
    <xf numFmtId="0" fontId="6" fillId="3" borderId="7" xfId="2" applyFont="1" applyFill="1" applyBorder="1" applyAlignment="1">
      <alignment horizontal="center" vertical="top"/>
    </xf>
    <xf numFmtId="3" fontId="2" fillId="0" borderId="0" xfId="2" applyNumberFormat="1" applyFont="1"/>
    <xf numFmtId="167" fontId="2" fillId="0" borderId="0" xfId="2" applyNumberFormat="1" applyFont="1"/>
    <xf numFmtId="169" fontId="5" fillId="0" borderId="7" xfId="2" applyNumberFormat="1" applyFont="1" applyBorder="1" applyAlignment="1">
      <alignment horizontal="left"/>
    </xf>
    <xf numFmtId="0" fontId="5" fillId="0" borderId="7" xfId="2" applyFont="1" applyBorder="1"/>
    <xf numFmtId="1" fontId="2" fillId="0" borderId="0" xfId="2" applyNumberFormat="1" applyFont="1"/>
    <xf numFmtId="0" fontId="6" fillId="3" borderId="7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left" vertical="center"/>
    </xf>
    <xf numFmtId="0" fontId="6" fillId="0" borderId="7" xfId="2" applyFont="1" applyBorder="1" applyAlignment="1">
      <alignment horizontal="center"/>
    </xf>
    <xf numFmtId="0" fontId="6" fillId="0" borderId="7" xfId="2" applyFont="1" applyBorder="1" applyAlignment="1"/>
    <xf numFmtId="3" fontId="9" fillId="0" borderId="7" xfId="2" applyNumberFormat="1" applyFont="1" applyBorder="1" applyAlignment="1">
      <alignment horizontal="right"/>
    </xf>
    <xf numFmtId="167" fontId="7" fillId="5" borderId="8" xfId="1" applyNumberFormat="1" applyFont="1" applyFill="1" applyBorder="1" applyAlignment="1" applyProtection="1">
      <alignment horizontal="right"/>
    </xf>
    <xf numFmtId="0" fontId="6" fillId="0" borderId="9" xfId="2" applyFont="1" applyBorder="1" applyAlignment="1">
      <alignment horizontal="center"/>
    </xf>
    <xf numFmtId="0" fontId="6" fillId="0" borderId="10" xfId="2" applyFont="1" applyBorder="1"/>
    <xf numFmtId="167" fontId="0" fillId="0" borderId="11" xfId="1" applyNumberFormat="1" applyFont="1" applyBorder="1" applyAlignment="1" applyProtection="1"/>
    <xf numFmtId="167" fontId="0" fillId="0" borderId="10" xfId="1" applyNumberFormat="1" applyFont="1" applyBorder="1" applyAlignment="1" applyProtection="1"/>
    <xf numFmtId="167" fontId="7" fillId="0" borderId="9" xfId="1" applyNumberFormat="1" applyFont="1" applyBorder="1" applyAlignment="1" applyProtection="1"/>
    <xf numFmtId="3" fontId="5" fillId="0" borderId="0" xfId="2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6" fillId="0" borderId="0" xfId="2" applyFont="1" applyBorder="1"/>
    <xf numFmtId="167" fontId="0" fillId="0" borderId="0" xfId="1" applyNumberFormat="1" applyFont="1" applyBorder="1" applyAlignment="1" applyProtection="1"/>
    <xf numFmtId="167" fontId="7" fillId="0" borderId="0" xfId="1" applyNumberFormat="1" applyFont="1" applyBorder="1" applyAlignment="1" applyProtection="1"/>
    <xf numFmtId="3" fontId="5" fillId="0" borderId="0" xfId="2" applyNumberFormat="1" applyFont="1" applyBorder="1" applyAlignment="1">
      <alignment horizontal="left"/>
    </xf>
    <xf numFmtId="167" fontId="0" fillId="0" borderId="0" xfId="1" applyNumberFormat="1" applyFont="1" applyBorder="1" applyAlignment="1" applyProtection="1">
      <alignment wrapText="1"/>
    </xf>
    <xf numFmtId="0" fontId="2" fillId="0" borderId="12" xfId="2" applyFont="1" applyBorder="1" applyAlignment="1">
      <alignment horizontal="center"/>
    </xf>
    <xf numFmtId="0" fontId="12" fillId="0" borderId="0" xfId="2" applyFont="1"/>
    <xf numFmtId="0" fontId="13" fillId="0" borderId="0" xfId="2" applyFont="1"/>
    <xf numFmtId="1" fontId="3" fillId="0" borderId="0" xfId="2" applyNumberFormat="1" applyFont="1"/>
    <xf numFmtId="167" fontId="0" fillId="0" borderId="7" xfId="0" applyNumberFormat="1" applyFont="1" applyBorder="1" applyAlignment="1" applyProtection="1">
      <alignment horizontal="right"/>
    </xf>
    <xf numFmtId="167" fontId="0" fillId="6" borderId="7" xfId="1" applyNumberFormat="1" applyFont="1" applyFill="1" applyBorder="1" applyAlignment="1" applyProtection="1">
      <alignment horizontal="right"/>
    </xf>
    <xf numFmtId="167" fontId="0" fillId="6" borderId="7" xfId="0" applyNumberFormat="1" applyFont="1" applyFill="1" applyBorder="1" applyAlignment="1" applyProtection="1">
      <alignment horizontal="right"/>
    </xf>
    <xf numFmtId="0" fontId="6" fillId="6" borderId="7" xfId="2" applyFont="1" applyFill="1" applyBorder="1" applyAlignment="1"/>
    <xf numFmtId="167" fontId="0" fillId="4" borderId="7" xfId="0" applyNumberFormat="1" applyFont="1" applyFill="1" applyBorder="1" applyAlignment="1" applyProtection="1">
      <alignment horizontal="right"/>
    </xf>
    <xf numFmtId="164" fontId="4" fillId="0" borderId="1" xfId="2" applyNumberFormat="1" applyFont="1" applyBorder="1" applyAlignment="1">
      <alignment horizontal="center" vertical="center"/>
    </xf>
    <xf numFmtId="164" fontId="4" fillId="0" borderId="2" xfId="2" applyNumberFormat="1" applyFont="1" applyBorder="1" applyAlignment="1">
      <alignment horizontal="center" vertical="center"/>
    </xf>
    <xf numFmtId="0" fontId="6" fillId="0" borderId="0" xfId="2" applyFont="1" applyBorder="1" applyAlignment="1">
      <alignment horizontal="left"/>
    </xf>
    <xf numFmtId="0" fontId="2" fillId="0" borderId="0" xfId="2" applyFont="1" applyBorder="1" applyAlignment="1">
      <alignment horizontal="center"/>
    </xf>
    <xf numFmtId="0" fontId="5" fillId="0" borderId="13" xfId="2" applyFont="1" applyBorder="1" applyAlignment="1">
      <alignment horizontal="center"/>
    </xf>
    <xf numFmtId="0" fontId="6" fillId="0" borderId="14" xfId="2" applyFont="1" applyBorder="1" applyAlignment="1">
      <alignment horizontal="center"/>
    </xf>
    <xf numFmtId="0" fontId="6" fillId="0" borderId="15" xfId="2" applyFont="1" applyBorder="1"/>
    <xf numFmtId="167" fontId="0" fillId="0" borderId="16" xfId="1" applyNumberFormat="1" applyFont="1" applyBorder="1" applyAlignment="1" applyProtection="1"/>
    <xf numFmtId="167" fontId="0" fillId="0" borderId="15" xfId="1" applyNumberFormat="1" applyFont="1" applyBorder="1" applyAlignment="1" applyProtection="1"/>
    <xf numFmtId="0" fontId="6" fillId="0" borderId="7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wrapText="1"/>
    </xf>
    <xf numFmtId="167" fontId="7" fillId="5" borderId="7" xfId="1" applyNumberFormat="1" applyFont="1" applyFill="1" applyBorder="1" applyAlignment="1" applyProtection="1">
      <alignment horizontal="right"/>
    </xf>
    <xf numFmtId="167" fontId="7" fillId="0" borderId="17" xfId="1" applyNumberFormat="1" applyFont="1" applyBorder="1" applyAlignment="1" applyProtection="1"/>
    <xf numFmtId="164" fontId="15" fillId="0" borderId="1" xfId="2" applyNumberFormat="1" applyFont="1" applyBorder="1" applyAlignment="1">
      <alignment horizontal="center" vertical="center"/>
    </xf>
    <xf numFmtId="164" fontId="4" fillId="0" borderId="8" xfId="2" applyNumberFormat="1" applyFont="1" applyBorder="1" applyAlignment="1">
      <alignment horizontal="center" vertical="center"/>
    </xf>
    <xf numFmtId="164" fontId="4" fillId="0" borderId="18" xfId="2" applyNumberFormat="1" applyFont="1" applyBorder="1" applyAlignment="1">
      <alignment horizontal="center" vertical="center"/>
    </xf>
    <xf numFmtId="165" fontId="5" fillId="0" borderId="7" xfId="2" applyNumberFormat="1" applyFont="1" applyBorder="1" applyAlignment="1">
      <alignment horizontal="right"/>
    </xf>
    <xf numFmtId="0" fontId="6" fillId="0" borderId="7" xfId="2" applyFont="1" applyBorder="1" applyAlignment="1">
      <alignment horizontal="right"/>
    </xf>
    <xf numFmtId="0" fontId="14" fillId="0" borderId="0" xfId="2" applyFont="1" applyBorder="1" applyAlignment="1">
      <alignment horizontal="left"/>
    </xf>
  </cellXfs>
  <cellStyles count="3">
    <cellStyle name="Ezres" xfId="1" builtinId="3"/>
    <cellStyle name="Normál" xfId="0" builtinId="0"/>
    <cellStyle name="TableStyleLight1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2"/>
  <sheetViews>
    <sheetView tabSelected="1" zoomScaleNormal="100" zoomScalePageLayoutView="60" workbookViewId="0">
      <selection activeCell="D98" sqref="D98"/>
    </sheetView>
  </sheetViews>
  <sheetFormatPr defaultRowHeight="15"/>
  <cols>
    <col min="1" max="1" width="6" style="1"/>
    <col min="2" max="2" width="5.7109375" style="1"/>
    <col min="3" max="3" width="46.140625" style="1" customWidth="1"/>
    <col min="4" max="4" width="14.42578125" style="1"/>
    <col min="5" max="5" width="14.28515625" style="1"/>
    <col min="6" max="6" width="14.42578125" style="1"/>
    <col min="7" max="7" width="15.28515625" style="1"/>
    <col min="8" max="8" width="14.42578125" style="2"/>
    <col min="9" max="9" width="18.28515625" style="1"/>
    <col min="10" max="10" width="17.42578125" style="1"/>
    <col min="11" max="11" width="10.7109375" style="1"/>
    <col min="12" max="12" width="14.85546875" style="1"/>
    <col min="13" max="13" width="10.7109375" style="1"/>
    <col min="14" max="257" width="10.140625" style="1"/>
    <col min="258" max="1025" width="8.5703125"/>
  </cols>
  <sheetData>
    <row r="1" spans="1:8" ht="25.5" customHeight="1">
      <c r="A1" s="101" t="s">
        <v>0</v>
      </c>
      <c r="B1" s="101"/>
      <c r="C1" s="101"/>
      <c r="D1" s="101"/>
      <c r="E1" s="101"/>
      <c r="F1" s="101"/>
      <c r="G1" s="101"/>
      <c r="H1" s="101"/>
    </row>
    <row r="2" spans="1:8" ht="15.75">
      <c r="A2" s="102" t="s">
        <v>124</v>
      </c>
      <c r="B2" s="88"/>
      <c r="C2" s="88"/>
      <c r="D2" s="88"/>
      <c r="E2" s="88"/>
      <c r="F2" s="88"/>
      <c r="G2" s="88"/>
      <c r="H2" s="103"/>
    </row>
    <row r="3" spans="1:8">
      <c r="A3" s="6"/>
      <c r="B3" s="7"/>
      <c r="C3" s="104"/>
      <c r="D3" s="15">
        <v>1</v>
      </c>
      <c r="E3" s="15">
        <v>2</v>
      </c>
      <c r="F3" s="15">
        <v>3</v>
      </c>
      <c r="G3" s="15">
        <v>4</v>
      </c>
      <c r="H3" s="105"/>
    </row>
    <row r="4" spans="1:8" ht="55.5" customHeight="1">
      <c r="A4" s="96" t="s">
        <v>3</v>
      </c>
      <c r="B4" s="97"/>
      <c r="C4" s="97" t="s">
        <v>4</v>
      </c>
      <c r="D4" s="98" t="s">
        <v>5</v>
      </c>
      <c r="E4" s="98" t="s">
        <v>6</v>
      </c>
      <c r="F4" s="98" t="s">
        <v>7</v>
      </c>
      <c r="G4" s="98" t="s">
        <v>8</v>
      </c>
      <c r="H4" s="98" t="s">
        <v>9</v>
      </c>
    </row>
    <row r="5" spans="1:8">
      <c r="A5" s="15">
        <v>1</v>
      </c>
      <c r="B5" s="15"/>
      <c r="C5" s="16" t="s">
        <v>10</v>
      </c>
      <c r="D5" s="17">
        <f>2500000+1440000+120000+250000</f>
        <v>4310000</v>
      </c>
      <c r="E5" s="17">
        <f>35196584+27500</f>
        <v>35224084</v>
      </c>
      <c r="F5" s="17">
        <v>0</v>
      </c>
      <c r="G5" s="17">
        <f>1203874+738717</f>
        <v>1942591</v>
      </c>
      <c r="H5" s="35">
        <f>SUM(D5:G5)</f>
        <v>41476675</v>
      </c>
    </row>
    <row r="6" spans="1:8">
      <c r="A6" s="15">
        <f t="shared" ref="A6:A37" si="0">A5+1</f>
        <v>2</v>
      </c>
      <c r="B6" s="15"/>
      <c r="C6" s="16" t="s">
        <v>11</v>
      </c>
      <c r="D6" s="17"/>
      <c r="E6" s="17"/>
      <c r="F6" s="17"/>
      <c r="G6" s="17"/>
      <c r="H6" s="35">
        <f>SUM(D6:G6)</f>
        <v>0</v>
      </c>
    </row>
    <row r="7" spans="1:8">
      <c r="A7" s="15">
        <f t="shared" si="0"/>
        <v>3</v>
      </c>
      <c r="B7" s="19">
        <v>1</v>
      </c>
      <c r="C7" s="20" t="s">
        <v>12</v>
      </c>
      <c r="D7" s="21">
        <f>SUM(D5:D6)</f>
        <v>4310000</v>
      </c>
      <c r="E7" s="21">
        <f>SUM(E5:E6)</f>
        <v>35224084</v>
      </c>
      <c r="F7" s="21">
        <f>SUM(F5:F6)</f>
        <v>0</v>
      </c>
      <c r="G7" s="21">
        <f>SUM(G5:G6)</f>
        <v>1942591</v>
      </c>
      <c r="H7" s="21">
        <f>SUM(H5:H6)</f>
        <v>41476675</v>
      </c>
    </row>
    <row r="8" spans="1:8">
      <c r="A8" s="15">
        <f t="shared" si="0"/>
        <v>4</v>
      </c>
      <c r="B8" s="15">
        <v>2</v>
      </c>
      <c r="C8" s="23" t="s">
        <v>13</v>
      </c>
      <c r="D8" s="17">
        <v>0</v>
      </c>
      <c r="E8" s="17">
        <v>0</v>
      </c>
      <c r="F8" s="17">
        <v>0</v>
      </c>
      <c r="G8" s="17">
        <v>0</v>
      </c>
      <c r="H8" s="35">
        <f>SUM(D8:G8)</f>
        <v>0</v>
      </c>
    </row>
    <row r="9" spans="1:8">
      <c r="A9" s="15">
        <f t="shared" si="0"/>
        <v>5</v>
      </c>
      <c r="B9" s="24" t="s">
        <v>14</v>
      </c>
      <c r="C9" s="25" t="s">
        <v>15</v>
      </c>
      <c r="D9" s="21">
        <f>SUM(D7:D8)</f>
        <v>4310000</v>
      </c>
      <c r="E9" s="21">
        <f>SUM(E7:E8)</f>
        <v>35224084</v>
      </c>
      <c r="F9" s="21">
        <f>SUM(F7:F8)</f>
        <v>0</v>
      </c>
      <c r="G9" s="21">
        <f>SUM(G7:G8)</f>
        <v>1942591</v>
      </c>
      <c r="H9" s="21">
        <f>SUM(H7:H8)</f>
        <v>41476675</v>
      </c>
    </row>
    <row r="10" spans="1:8">
      <c r="A10" s="15">
        <f t="shared" si="0"/>
        <v>6</v>
      </c>
      <c r="B10" s="15">
        <v>3</v>
      </c>
      <c r="C10" s="23" t="s">
        <v>16</v>
      </c>
      <c r="D10" s="17">
        <v>0</v>
      </c>
      <c r="E10" s="17">
        <v>0</v>
      </c>
      <c r="F10" s="17">
        <v>0</v>
      </c>
      <c r="G10" s="17">
        <v>0</v>
      </c>
      <c r="H10" s="35">
        <f>SUM(D10:G10)</f>
        <v>0</v>
      </c>
    </row>
    <row r="11" spans="1:8">
      <c r="A11" s="15">
        <f t="shared" si="0"/>
        <v>7</v>
      </c>
      <c r="B11" s="15">
        <v>4</v>
      </c>
      <c r="C11" s="23" t="s">
        <v>17</v>
      </c>
      <c r="D11" s="17">
        <v>0</v>
      </c>
      <c r="E11" s="17">
        <v>0</v>
      </c>
      <c r="F11" s="17">
        <v>0</v>
      </c>
      <c r="G11" s="17">
        <v>0</v>
      </c>
      <c r="H11" s="35">
        <f>SUM(D11:G11)</f>
        <v>0</v>
      </c>
    </row>
    <row r="12" spans="1:8">
      <c r="A12" s="15">
        <f t="shared" si="0"/>
        <v>8</v>
      </c>
      <c r="B12" s="24" t="s">
        <v>18</v>
      </c>
      <c r="C12" s="25" t="s">
        <v>19</v>
      </c>
      <c r="D12" s="26">
        <f>SUM(D10:D11)</f>
        <v>0</v>
      </c>
      <c r="E12" s="26">
        <f>SUM(E10:E11)</f>
        <v>0</v>
      </c>
      <c r="F12" s="26">
        <f>SUM(F10:F11)</f>
        <v>0</v>
      </c>
      <c r="G12" s="26">
        <f>SUM(G10:G11)</f>
        <v>0</v>
      </c>
      <c r="H12" s="26">
        <f>SUM(H10:H11)</f>
        <v>0</v>
      </c>
    </row>
    <row r="13" spans="1:8">
      <c r="A13" s="15">
        <f t="shared" si="0"/>
        <v>9</v>
      </c>
      <c r="B13" s="15"/>
      <c r="C13" s="23" t="s">
        <v>20</v>
      </c>
      <c r="D13" s="28">
        <v>0</v>
      </c>
      <c r="E13" s="29">
        <v>0</v>
      </c>
      <c r="F13" s="30">
        <v>66895507</v>
      </c>
      <c r="G13" s="29">
        <v>0</v>
      </c>
      <c r="H13" s="35">
        <f>D13+E13+F13+G13</f>
        <v>66895507</v>
      </c>
    </row>
    <row r="14" spans="1:8" ht="45">
      <c r="A14" s="15">
        <f t="shared" si="0"/>
        <v>10</v>
      </c>
      <c r="B14" s="15"/>
      <c r="C14" s="31" t="s">
        <v>21</v>
      </c>
      <c r="D14" s="32">
        <v>0</v>
      </c>
      <c r="E14" s="29">
        <f>4816481+42632+938753</f>
        <v>5797866</v>
      </c>
      <c r="F14" s="30">
        <v>0</v>
      </c>
      <c r="G14" s="29">
        <v>0</v>
      </c>
      <c r="H14" s="35">
        <f>D14+E14+F14+G14</f>
        <v>5797866</v>
      </c>
    </row>
    <row r="15" spans="1:8">
      <c r="A15" s="15">
        <f t="shared" si="0"/>
        <v>11</v>
      </c>
      <c r="B15" s="15"/>
      <c r="C15" s="23" t="s">
        <v>22</v>
      </c>
      <c r="D15" s="17">
        <v>4680000</v>
      </c>
      <c r="E15" s="29">
        <v>0</v>
      </c>
      <c r="F15" s="30">
        <v>0</v>
      </c>
      <c r="G15" s="29">
        <v>0</v>
      </c>
      <c r="H15" s="35">
        <f>D15+E15+F15+G15</f>
        <v>4680000</v>
      </c>
    </row>
    <row r="16" spans="1:8">
      <c r="A16" s="15">
        <f t="shared" si="0"/>
        <v>12</v>
      </c>
      <c r="B16" s="15"/>
      <c r="C16" s="23" t="s">
        <v>23</v>
      </c>
      <c r="D16" s="17">
        <f>8158408</f>
        <v>8158408</v>
      </c>
      <c r="E16" s="29">
        <v>0</v>
      </c>
      <c r="F16" s="29">
        <v>0</v>
      </c>
      <c r="G16" s="29">
        <v>0</v>
      </c>
      <c r="H16" s="35">
        <f>D16+E16+F16+G16</f>
        <v>8158408</v>
      </c>
    </row>
    <row r="17" spans="1:12">
      <c r="A17" s="15">
        <f t="shared" si="0"/>
        <v>13</v>
      </c>
      <c r="B17" s="15"/>
      <c r="C17" s="23" t="s">
        <v>24</v>
      </c>
      <c r="D17" s="17">
        <f>-269523+6200</f>
        <v>-263323</v>
      </c>
      <c r="E17" s="17">
        <f>8022</f>
        <v>8022</v>
      </c>
      <c r="F17" s="17">
        <f>70725+5000+162982+342</f>
        <v>239049</v>
      </c>
      <c r="G17" s="17">
        <v>0</v>
      </c>
      <c r="H17" s="35">
        <f>D17+E17+F17+G17</f>
        <v>-16252</v>
      </c>
      <c r="L17" s="2"/>
    </row>
    <row r="18" spans="1:12" s="2" customFormat="1">
      <c r="A18" s="15">
        <f t="shared" si="0"/>
        <v>14</v>
      </c>
      <c r="B18" s="24" t="s">
        <v>25</v>
      </c>
      <c r="C18" s="25" t="s">
        <v>26</v>
      </c>
      <c r="D18" s="33">
        <f>SUM(D13:D17)</f>
        <v>12575085</v>
      </c>
      <c r="E18" s="33">
        <f>SUM(E13:E17)</f>
        <v>5805888</v>
      </c>
      <c r="F18" s="34">
        <f>SUM(F13:F17)</f>
        <v>67134556</v>
      </c>
      <c r="G18" s="34">
        <f>SUM(G13:G17)</f>
        <v>0</v>
      </c>
      <c r="H18" s="34">
        <f>SUM(H13:H17)</f>
        <v>85515529</v>
      </c>
    </row>
    <row r="19" spans="1:12" s="2" customFormat="1">
      <c r="A19" s="15">
        <f t="shared" si="0"/>
        <v>15</v>
      </c>
      <c r="B19" s="15"/>
      <c r="C19" s="23"/>
      <c r="D19" s="35">
        <v>0</v>
      </c>
      <c r="E19" s="36">
        <v>0</v>
      </c>
      <c r="F19" s="37">
        <v>0</v>
      </c>
      <c r="G19" s="38">
        <v>0</v>
      </c>
      <c r="H19" s="37">
        <f t="shared" ref="H19:H27" si="1">D19+E19+F19+G19</f>
        <v>0</v>
      </c>
    </row>
    <row r="20" spans="1:12" s="2" customFormat="1">
      <c r="A20" s="15">
        <f t="shared" si="0"/>
        <v>16</v>
      </c>
      <c r="B20" s="15"/>
      <c r="C20" s="23" t="s">
        <v>27</v>
      </c>
      <c r="D20" s="17">
        <v>0</v>
      </c>
      <c r="E20" s="35">
        <v>0</v>
      </c>
      <c r="F20" s="39">
        <v>40488</v>
      </c>
      <c r="G20" s="37">
        <v>0</v>
      </c>
      <c r="H20" s="37">
        <f t="shared" si="1"/>
        <v>40488</v>
      </c>
    </row>
    <row r="21" spans="1:12" s="2" customFormat="1">
      <c r="A21" s="15">
        <f t="shared" si="0"/>
        <v>17</v>
      </c>
      <c r="B21" s="15"/>
      <c r="C21" s="23" t="s">
        <v>28</v>
      </c>
      <c r="D21" s="17">
        <v>0</v>
      </c>
      <c r="E21" s="35">
        <v>0</v>
      </c>
      <c r="F21" s="40">
        <f>987+3024524+1958038+349696</f>
        <v>5333245</v>
      </c>
      <c r="G21" s="37">
        <v>0</v>
      </c>
      <c r="H21" s="37">
        <f t="shared" si="1"/>
        <v>5333245</v>
      </c>
    </row>
    <row r="22" spans="1:12" s="2" customFormat="1">
      <c r="A22" s="15">
        <f t="shared" si="0"/>
        <v>18</v>
      </c>
      <c r="B22" s="15"/>
      <c r="C22" s="23" t="s">
        <v>29</v>
      </c>
      <c r="D22" s="17">
        <v>0</v>
      </c>
      <c r="E22" s="41">
        <f>6591704+3071091+2160207</f>
        <v>11823002</v>
      </c>
      <c r="F22" s="40">
        <f>1367182+827781+114802</f>
        <v>2309765</v>
      </c>
      <c r="G22" s="37">
        <v>0</v>
      </c>
      <c r="H22" s="37">
        <f t="shared" si="1"/>
        <v>14132767</v>
      </c>
    </row>
    <row r="23" spans="1:12" s="2" customFormat="1">
      <c r="A23" s="15">
        <f t="shared" si="0"/>
        <v>19</v>
      </c>
      <c r="B23" s="15"/>
      <c r="C23" s="23" t="s">
        <v>30</v>
      </c>
      <c r="D23" s="17">
        <v>0</v>
      </c>
      <c r="E23" s="41">
        <f>923008+85028+256750</f>
        <v>1264786</v>
      </c>
      <c r="F23" s="40">
        <f>1019866+866391+980642+645914+932998+209896</f>
        <v>4655707</v>
      </c>
      <c r="G23" s="37">
        <v>121670</v>
      </c>
      <c r="H23" s="37">
        <f t="shared" si="1"/>
        <v>6042163</v>
      </c>
    </row>
    <row r="24" spans="1:12" s="2" customFormat="1">
      <c r="A24" s="15">
        <f t="shared" si="0"/>
        <v>20</v>
      </c>
      <c r="B24" s="15"/>
      <c r="C24" s="23" t="s">
        <v>31</v>
      </c>
      <c r="D24" s="17">
        <v>0</v>
      </c>
      <c r="E24" s="42">
        <f>3304+9778</f>
        <v>13082</v>
      </c>
      <c r="F24" s="40">
        <f>677854+244670</f>
        <v>922524</v>
      </c>
      <c r="G24" s="37">
        <v>0</v>
      </c>
      <c r="H24" s="37">
        <f t="shared" si="1"/>
        <v>935606</v>
      </c>
    </row>
    <row r="25" spans="1:12" s="2" customFormat="1">
      <c r="A25" s="15">
        <f t="shared" si="0"/>
        <v>21</v>
      </c>
      <c r="B25" s="15"/>
      <c r="C25" s="23" t="s">
        <v>32</v>
      </c>
      <c r="D25" s="17">
        <v>0</v>
      </c>
      <c r="E25" s="41">
        <f>57490+20690</f>
        <v>78180</v>
      </c>
      <c r="F25" s="40">
        <v>44695</v>
      </c>
      <c r="G25" s="37">
        <v>0</v>
      </c>
      <c r="H25" s="37">
        <f t="shared" si="1"/>
        <v>122875</v>
      </c>
    </row>
    <row r="26" spans="1:12" s="2" customFormat="1">
      <c r="A26" s="15">
        <f t="shared" si="0"/>
        <v>22</v>
      </c>
      <c r="B26" s="15"/>
      <c r="C26" s="23" t="s">
        <v>33</v>
      </c>
      <c r="D26" s="17">
        <v>0</v>
      </c>
      <c r="E26" s="41">
        <v>83252</v>
      </c>
      <c r="F26" s="40">
        <v>114598</v>
      </c>
      <c r="G26" s="37">
        <v>0</v>
      </c>
      <c r="H26" s="37">
        <f t="shared" si="1"/>
        <v>197850</v>
      </c>
    </row>
    <row r="27" spans="1:12" s="2" customFormat="1" ht="30">
      <c r="A27" s="15">
        <f t="shared" si="0"/>
        <v>23</v>
      </c>
      <c r="B27" s="15"/>
      <c r="C27" s="43" t="s">
        <v>34</v>
      </c>
      <c r="D27" s="17">
        <v>0</v>
      </c>
      <c r="E27" s="17">
        <f>7254+2716</f>
        <v>9970</v>
      </c>
      <c r="F27" s="38">
        <f>229726+17994</f>
        <v>247720</v>
      </c>
      <c r="G27" s="37">
        <f>F28-13668742</f>
        <v>0</v>
      </c>
      <c r="H27" s="37">
        <f t="shared" si="1"/>
        <v>257690</v>
      </c>
    </row>
    <row r="28" spans="1:12" s="2" customFormat="1">
      <c r="A28" s="15">
        <f t="shared" si="0"/>
        <v>24</v>
      </c>
      <c r="B28" s="24">
        <v>5</v>
      </c>
      <c r="C28" s="25" t="s">
        <v>35</v>
      </c>
      <c r="D28" s="33">
        <f>SUM(D19:D27)</f>
        <v>0</v>
      </c>
      <c r="E28" s="33">
        <f>SUM(E19:E27)</f>
        <v>13272272</v>
      </c>
      <c r="F28" s="34">
        <f>SUM(F19:F27)</f>
        <v>13668742</v>
      </c>
      <c r="G28" s="34">
        <f>SUM(G19:G27)</f>
        <v>121670</v>
      </c>
      <c r="H28" s="33">
        <f t="shared" ref="H28:H45" si="2">SUM(D28:G28)</f>
        <v>27062684</v>
      </c>
    </row>
    <row r="29" spans="1:12">
      <c r="A29" s="15">
        <f t="shared" si="0"/>
        <v>25</v>
      </c>
      <c r="B29" s="15"/>
      <c r="C29" s="23" t="s">
        <v>36</v>
      </c>
      <c r="D29" s="17">
        <v>10000</v>
      </c>
      <c r="E29" s="17">
        <f>5694</f>
        <v>5694</v>
      </c>
      <c r="F29" s="17">
        <f>72826+4907</f>
        <v>77733</v>
      </c>
      <c r="G29" s="17">
        <v>0</v>
      </c>
      <c r="H29" s="35">
        <f t="shared" si="2"/>
        <v>93427</v>
      </c>
      <c r="L29" s="2"/>
    </row>
    <row r="30" spans="1:12">
      <c r="A30" s="15">
        <f t="shared" si="0"/>
        <v>26</v>
      </c>
      <c r="B30" s="15"/>
      <c r="C30" s="23" t="s">
        <v>37</v>
      </c>
      <c r="D30" s="17">
        <v>0</v>
      </c>
      <c r="E30" s="17">
        <f>96600+58587</f>
        <v>155187</v>
      </c>
      <c r="F30" s="17">
        <f>294032+81232</f>
        <v>375264</v>
      </c>
      <c r="G30" s="17">
        <v>0</v>
      </c>
      <c r="H30" s="35">
        <f t="shared" si="2"/>
        <v>530451</v>
      </c>
      <c r="L30" s="2"/>
    </row>
    <row r="31" spans="1:12">
      <c r="A31" s="15">
        <f t="shared" si="0"/>
        <v>27</v>
      </c>
      <c r="B31" s="15"/>
      <c r="C31" s="23" t="s">
        <v>38</v>
      </c>
      <c r="D31" s="17">
        <v>0</v>
      </c>
      <c r="E31" s="17">
        <v>796360</v>
      </c>
      <c r="F31" s="17">
        <v>94634</v>
      </c>
      <c r="G31" s="17">
        <v>0</v>
      </c>
      <c r="H31" s="35">
        <f t="shared" si="2"/>
        <v>890994</v>
      </c>
      <c r="L31" s="2"/>
    </row>
    <row r="32" spans="1:12">
      <c r="A32" s="15">
        <f t="shared" si="0"/>
        <v>28</v>
      </c>
      <c r="B32" s="15"/>
      <c r="C32" s="23" t="s">
        <v>39</v>
      </c>
      <c r="D32" s="17">
        <v>0</v>
      </c>
      <c r="E32" s="17">
        <v>0</v>
      </c>
      <c r="F32" s="17">
        <v>1327863</v>
      </c>
      <c r="G32" s="17">
        <v>0</v>
      </c>
      <c r="H32" s="35">
        <f t="shared" si="2"/>
        <v>1327863</v>
      </c>
    </row>
    <row r="33" spans="1:8">
      <c r="A33" s="15">
        <f t="shared" si="0"/>
        <v>29</v>
      </c>
      <c r="B33" s="15"/>
      <c r="C33" s="23" t="s">
        <v>40</v>
      </c>
      <c r="D33" s="17">
        <v>0</v>
      </c>
      <c r="E33" s="17">
        <v>103769</v>
      </c>
      <c r="F33" s="17">
        <v>468016</v>
      </c>
      <c r="G33" s="17">
        <v>0</v>
      </c>
      <c r="H33" s="35">
        <f t="shared" si="2"/>
        <v>571785</v>
      </c>
    </row>
    <row r="34" spans="1:8">
      <c r="A34" s="15">
        <f t="shared" si="0"/>
        <v>30</v>
      </c>
      <c r="B34" s="15"/>
      <c r="C34" s="23" t="s">
        <v>41</v>
      </c>
      <c r="D34" s="17">
        <v>0</v>
      </c>
      <c r="E34" s="17">
        <v>4320</v>
      </c>
      <c r="F34" s="17">
        <v>11731</v>
      </c>
      <c r="G34" s="17">
        <v>0</v>
      </c>
      <c r="H34" s="35">
        <f t="shared" si="2"/>
        <v>16051</v>
      </c>
    </row>
    <row r="35" spans="1:8">
      <c r="A35" s="15">
        <f t="shared" si="0"/>
        <v>31</v>
      </c>
      <c r="B35" s="15"/>
      <c r="C35" s="23" t="s">
        <v>42</v>
      </c>
      <c r="D35" s="17">
        <v>0</v>
      </c>
      <c r="E35" s="17">
        <v>0</v>
      </c>
      <c r="F35" s="17">
        <v>0</v>
      </c>
      <c r="G35" s="17">
        <v>0</v>
      </c>
      <c r="H35" s="35">
        <f t="shared" si="2"/>
        <v>0</v>
      </c>
    </row>
    <row r="36" spans="1:8">
      <c r="A36" s="15">
        <f t="shared" si="0"/>
        <v>32</v>
      </c>
      <c r="B36" s="15"/>
      <c r="C36" s="23" t="s">
        <v>43</v>
      </c>
      <c r="D36" s="17">
        <v>0</v>
      </c>
      <c r="E36" s="17">
        <v>0</v>
      </c>
      <c r="F36" s="17">
        <v>0</v>
      </c>
      <c r="G36" s="17">
        <v>0</v>
      </c>
      <c r="H36" s="35">
        <f t="shared" si="2"/>
        <v>0</v>
      </c>
    </row>
    <row r="37" spans="1:8" ht="45">
      <c r="A37" s="15">
        <f t="shared" si="0"/>
        <v>33</v>
      </c>
      <c r="B37" s="15"/>
      <c r="C37" s="31" t="s">
        <v>44</v>
      </c>
      <c r="D37" s="17">
        <v>0</v>
      </c>
      <c r="E37" s="17">
        <f>864000+101970+54090</f>
        <v>1020060</v>
      </c>
      <c r="F37" s="17">
        <f>1341120+179070+224790</f>
        <v>1744980</v>
      </c>
      <c r="G37" s="17">
        <v>0</v>
      </c>
      <c r="H37" s="35">
        <f t="shared" si="2"/>
        <v>2765040</v>
      </c>
    </row>
    <row r="38" spans="1:8">
      <c r="A38" s="15">
        <f t="shared" ref="A38:A69" si="3">A37+1</f>
        <v>34</v>
      </c>
      <c r="B38" s="15"/>
      <c r="C38" s="23" t="s">
        <v>45</v>
      </c>
      <c r="D38" s="17">
        <v>0</v>
      </c>
      <c r="E38" s="17">
        <v>0</v>
      </c>
      <c r="F38" s="17">
        <v>0</v>
      </c>
      <c r="G38" s="17"/>
      <c r="H38" s="35">
        <f t="shared" si="2"/>
        <v>0</v>
      </c>
    </row>
    <row r="39" spans="1:8">
      <c r="A39" s="15">
        <f t="shared" si="3"/>
        <v>35</v>
      </c>
      <c r="B39" s="15"/>
      <c r="C39" s="23" t="s">
        <v>46</v>
      </c>
      <c r="D39" s="17">
        <f>63595+26461</f>
        <v>90056</v>
      </c>
      <c r="E39" s="17">
        <f>22595+15303</f>
        <v>37898</v>
      </c>
      <c r="F39" s="17">
        <f>15690+339791</f>
        <v>355481</v>
      </c>
      <c r="G39" s="17">
        <v>0</v>
      </c>
      <c r="H39" s="35">
        <f t="shared" si="2"/>
        <v>483435</v>
      </c>
    </row>
    <row r="40" spans="1:8">
      <c r="A40" s="15">
        <f t="shared" si="3"/>
        <v>36</v>
      </c>
      <c r="B40" s="15"/>
      <c r="C40" s="23" t="s">
        <v>47</v>
      </c>
      <c r="D40" s="17">
        <v>0</v>
      </c>
      <c r="E40" s="17">
        <f>131158+3820</f>
        <v>134978</v>
      </c>
      <c r="F40" s="17">
        <v>0</v>
      </c>
      <c r="G40" s="17">
        <v>0</v>
      </c>
      <c r="H40" s="35">
        <f t="shared" si="2"/>
        <v>134978</v>
      </c>
    </row>
    <row r="41" spans="1:8">
      <c r="A41" s="15">
        <f t="shared" si="3"/>
        <v>37</v>
      </c>
      <c r="B41" s="15"/>
      <c r="C41" s="23" t="s">
        <v>48</v>
      </c>
      <c r="D41" s="17">
        <v>0</v>
      </c>
      <c r="E41" s="17">
        <v>222000</v>
      </c>
      <c r="F41" s="17">
        <v>76200</v>
      </c>
      <c r="G41" s="17">
        <v>0</v>
      </c>
      <c r="H41" s="35">
        <f t="shared" si="2"/>
        <v>298200</v>
      </c>
    </row>
    <row r="42" spans="1:8">
      <c r="A42" s="15">
        <f t="shared" si="3"/>
        <v>38</v>
      </c>
      <c r="B42" s="15"/>
      <c r="C42" s="23" t="s">
        <v>49</v>
      </c>
      <c r="D42" s="17">
        <v>0</v>
      </c>
      <c r="E42" s="17">
        <v>490471</v>
      </c>
      <c r="F42" s="17">
        <v>0</v>
      </c>
      <c r="G42" s="17">
        <v>0</v>
      </c>
      <c r="H42" s="35">
        <f t="shared" si="2"/>
        <v>490471</v>
      </c>
    </row>
    <row r="43" spans="1:8">
      <c r="A43" s="15">
        <f t="shared" si="3"/>
        <v>39</v>
      </c>
      <c r="B43" s="15"/>
      <c r="C43" s="23" t="s">
        <v>50</v>
      </c>
      <c r="D43" s="17">
        <v>45000</v>
      </c>
      <c r="E43" s="17">
        <f>105513</f>
        <v>105513</v>
      </c>
      <c r="F43" s="17">
        <v>0</v>
      </c>
      <c r="G43" s="17">
        <v>0</v>
      </c>
      <c r="H43" s="35">
        <f t="shared" si="2"/>
        <v>150513</v>
      </c>
    </row>
    <row r="44" spans="1:8">
      <c r="A44" s="15">
        <f t="shared" si="3"/>
        <v>40</v>
      </c>
      <c r="B44" s="15"/>
      <c r="C44" s="23" t="s">
        <v>51</v>
      </c>
      <c r="D44" s="17">
        <v>10701</v>
      </c>
      <c r="E44" s="45">
        <v>732776</v>
      </c>
      <c r="F44" s="45">
        <v>3175000</v>
      </c>
      <c r="G44" s="45"/>
      <c r="H44" s="35">
        <f t="shared" si="2"/>
        <v>3918477</v>
      </c>
    </row>
    <row r="45" spans="1:8">
      <c r="A45" s="15">
        <f t="shared" si="3"/>
        <v>41</v>
      </c>
      <c r="B45" s="46"/>
      <c r="C45" s="47"/>
      <c r="D45" s="17"/>
      <c r="E45" s="17"/>
      <c r="F45" s="17"/>
      <c r="G45" s="17"/>
      <c r="H45" s="35">
        <f t="shared" si="2"/>
        <v>0</v>
      </c>
    </row>
    <row r="46" spans="1:8">
      <c r="A46" s="15">
        <f t="shared" si="3"/>
        <v>42</v>
      </c>
      <c r="B46" s="24">
        <v>6</v>
      </c>
      <c r="C46" s="25" t="s">
        <v>52</v>
      </c>
      <c r="D46" s="48">
        <f>SUM(D29:D45)</f>
        <v>155757</v>
      </c>
      <c r="E46" s="48">
        <f>SUM(E29:E45)</f>
        <v>3809026</v>
      </c>
      <c r="F46" s="48">
        <f>SUM(F29:F45)</f>
        <v>7706902</v>
      </c>
      <c r="G46" s="48">
        <f>SUM(G29:G45)</f>
        <v>0</v>
      </c>
      <c r="H46" s="48">
        <f>SUM(H29:H44)</f>
        <v>11671685</v>
      </c>
    </row>
    <row r="47" spans="1:8">
      <c r="A47" s="15">
        <f t="shared" si="3"/>
        <v>43</v>
      </c>
      <c r="B47" s="50"/>
      <c r="C47" s="23" t="s">
        <v>53</v>
      </c>
      <c r="D47" s="17">
        <v>142459</v>
      </c>
      <c r="E47" s="17">
        <v>452455</v>
      </c>
      <c r="F47" s="17">
        <v>385111</v>
      </c>
      <c r="G47" s="17">
        <v>0</v>
      </c>
      <c r="H47" s="35">
        <f>SUM(D47:G47)</f>
        <v>980025</v>
      </c>
    </row>
    <row r="48" spans="1:8">
      <c r="A48" s="15">
        <f t="shared" si="3"/>
        <v>44</v>
      </c>
      <c r="B48" s="50"/>
      <c r="C48" s="23" t="s">
        <v>54</v>
      </c>
      <c r="D48" s="17">
        <v>0</v>
      </c>
      <c r="E48" s="17">
        <v>0</v>
      </c>
      <c r="F48" s="17">
        <v>458509</v>
      </c>
      <c r="G48" s="17">
        <v>0</v>
      </c>
      <c r="H48" s="35">
        <f>SUM(D48:G48)</f>
        <v>458509</v>
      </c>
    </row>
    <row r="49" spans="1:8">
      <c r="A49" s="15">
        <f t="shared" si="3"/>
        <v>45</v>
      </c>
      <c r="B49" s="50"/>
      <c r="C49" s="23" t="s">
        <v>55</v>
      </c>
      <c r="D49" s="17">
        <v>40000</v>
      </c>
      <c r="E49" s="17">
        <v>10000</v>
      </c>
      <c r="F49" s="17">
        <v>4800</v>
      </c>
      <c r="G49" s="17">
        <v>0</v>
      </c>
      <c r="H49" s="35">
        <f>SUM(D49:G49)</f>
        <v>54800</v>
      </c>
    </row>
    <row r="50" spans="1:8">
      <c r="A50" s="15">
        <f t="shared" si="3"/>
        <v>46</v>
      </c>
      <c r="B50" s="19">
        <v>7</v>
      </c>
      <c r="C50" s="25" t="s">
        <v>56</v>
      </c>
      <c r="D50" s="48">
        <f>SUM(D47:D49)</f>
        <v>182459</v>
      </c>
      <c r="E50" s="48">
        <f>SUM(E47:E49)</f>
        <v>462455</v>
      </c>
      <c r="F50" s="48">
        <f>SUM(F47:F49)</f>
        <v>848420</v>
      </c>
      <c r="G50" s="48">
        <f>SUM(G47:G49)</f>
        <v>0</v>
      </c>
      <c r="H50" s="48">
        <f>SUM(H47:H49)</f>
        <v>1493334</v>
      </c>
    </row>
    <row r="51" spans="1:8">
      <c r="A51" s="15">
        <f t="shared" si="3"/>
        <v>47</v>
      </c>
      <c r="B51" s="15">
        <v>8</v>
      </c>
      <c r="C51" s="23" t="s">
        <v>57</v>
      </c>
      <c r="D51" s="17">
        <v>0</v>
      </c>
      <c r="E51" s="17">
        <v>0</v>
      </c>
      <c r="F51" s="17">
        <v>548141</v>
      </c>
      <c r="G51" s="17">
        <v>0</v>
      </c>
      <c r="H51" s="35">
        <f>SUM(D51:G51)</f>
        <v>548141</v>
      </c>
    </row>
    <row r="52" spans="1:8">
      <c r="A52" s="15">
        <f t="shared" si="3"/>
        <v>48</v>
      </c>
      <c r="B52" s="15">
        <v>9</v>
      </c>
      <c r="C52" s="23" t="s">
        <v>58</v>
      </c>
      <c r="D52" s="17">
        <v>0</v>
      </c>
      <c r="E52" s="30">
        <v>0</v>
      </c>
      <c r="F52" s="30">
        <v>0</v>
      </c>
      <c r="G52" s="29">
        <v>51204</v>
      </c>
      <c r="H52" s="35">
        <f>SUM(D52:G52)</f>
        <v>51204</v>
      </c>
    </row>
    <row r="53" spans="1:8">
      <c r="A53" s="15">
        <f t="shared" si="3"/>
        <v>49</v>
      </c>
      <c r="B53" s="24" t="s">
        <v>59</v>
      </c>
      <c r="C53" s="25" t="s">
        <v>60</v>
      </c>
      <c r="D53" s="21">
        <f>D28+D46+D50+D51+D52</f>
        <v>338216</v>
      </c>
      <c r="E53" s="21">
        <f>E28+E46+E50+E51+E52</f>
        <v>17543753</v>
      </c>
      <c r="F53" s="21">
        <f>F28+F46+F50+F51+F52</f>
        <v>22772205</v>
      </c>
      <c r="G53" s="21">
        <f>G28+G46+G50+G51+G52</f>
        <v>172874</v>
      </c>
      <c r="H53" s="21">
        <f>H28+H46+H50+H51+H52</f>
        <v>40827048</v>
      </c>
    </row>
    <row r="54" spans="1:8">
      <c r="A54" s="15">
        <f t="shared" si="3"/>
        <v>50</v>
      </c>
      <c r="B54" s="15"/>
      <c r="C54" s="23" t="s">
        <v>61</v>
      </c>
      <c r="D54" s="17">
        <v>2398011</v>
      </c>
      <c r="E54" s="17">
        <v>5358662</v>
      </c>
      <c r="F54" s="17">
        <v>35033315</v>
      </c>
      <c r="G54" s="17">
        <v>0</v>
      </c>
      <c r="H54" s="35">
        <f>SUM(D54:G54)</f>
        <v>42789988</v>
      </c>
    </row>
    <row r="55" spans="1:8">
      <c r="A55" s="15">
        <f t="shared" si="3"/>
        <v>51</v>
      </c>
      <c r="B55" s="15"/>
      <c r="C55" s="23" t="s">
        <v>62</v>
      </c>
      <c r="D55" s="17">
        <v>0</v>
      </c>
      <c r="E55" s="17">
        <v>0</v>
      </c>
      <c r="F55" s="17">
        <v>0</v>
      </c>
      <c r="G55" s="17">
        <v>0</v>
      </c>
      <c r="H55" s="35">
        <f>SUM(D55:G55)</f>
        <v>0</v>
      </c>
    </row>
    <row r="56" spans="1:8">
      <c r="A56" s="15">
        <f t="shared" si="3"/>
        <v>52</v>
      </c>
      <c r="B56" s="15"/>
      <c r="C56" s="23" t="s">
        <v>63</v>
      </c>
      <c r="D56" s="17">
        <v>0</v>
      </c>
      <c r="E56" s="17">
        <v>0</v>
      </c>
      <c r="F56" s="17">
        <v>0</v>
      </c>
      <c r="G56" s="17">
        <v>0</v>
      </c>
      <c r="H56" s="35">
        <f>SUM(D56:G56)</f>
        <v>0</v>
      </c>
    </row>
    <row r="57" spans="1:8">
      <c r="A57" s="15">
        <f t="shared" si="3"/>
        <v>53</v>
      </c>
      <c r="B57" s="24">
        <v>10</v>
      </c>
      <c r="C57" s="25" t="s">
        <v>64</v>
      </c>
      <c r="D57" s="48">
        <f>SUM(D54:D56)</f>
        <v>2398011</v>
      </c>
      <c r="E57" s="48">
        <f>SUM(E54:E56)</f>
        <v>5358662</v>
      </c>
      <c r="F57" s="48">
        <f>SUM(F54:F56)</f>
        <v>35033315</v>
      </c>
      <c r="G57" s="48">
        <f>SUM(G54:G56)</f>
        <v>0</v>
      </c>
      <c r="H57" s="48">
        <f>SUM(H54:H56)</f>
        <v>42789988</v>
      </c>
    </row>
    <row r="58" spans="1:8">
      <c r="A58" s="15">
        <f t="shared" si="3"/>
        <v>54</v>
      </c>
      <c r="B58" s="51"/>
      <c r="C58" s="23" t="s">
        <v>65</v>
      </c>
      <c r="D58" s="17">
        <v>0</v>
      </c>
      <c r="E58" s="17">
        <v>0</v>
      </c>
      <c r="F58" s="17">
        <v>386238</v>
      </c>
      <c r="G58" s="17">
        <v>0</v>
      </c>
      <c r="H58" s="35">
        <f t="shared" ref="H58:H64" si="4">SUM(D58:G58)</f>
        <v>386238</v>
      </c>
    </row>
    <row r="59" spans="1:8">
      <c r="A59" s="15">
        <f t="shared" si="3"/>
        <v>55</v>
      </c>
      <c r="B59" s="51"/>
      <c r="C59" s="23" t="s">
        <v>66</v>
      </c>
      <c r="D59" s="17">
        <v>0</v>
      </c>
      <c r="E59" s="17">
        <v>0</v>
      </c>
      <c r="F59" s="17">
        <v>0</v>
      </c>
      <c r="G59" s="17">
        <v>0</v>
      </c>
      <c r="H59" s="35">
        <f t="shared" si="4"/>
        <v>0</v>
      </c>
    </row>
    <row r="60" spans="1:8">
      <c r="A60" s="15">
        <f t="shared" si="3"/>
        <v>56</v>
      </c>
      <c r="B60" s="51"/>
      <c r="C60" s="23" t="s">
        <v>67</v>
      </c>
      <c r="D60" s="17">
        <v>0</v>
      </c>
      <c r="E60" s="17">
        <f>478809</f>
        <v>478809</v>
      </c>
      <c r="F60" s="17">
        <f>1212897+124495</f>
        <v>1337392</v>
      </c>
      <c r="G60" s="17">
        <v>0</v>
      </c>
      <c r="H60" s="35">
        <f t="shared" si="4"/>
        <v>1816201</v>
      </c>
    </row>
    <row r="61" spans="1:8">
      <c r="A61" s="15">
        <f t="shared" si="3"/>
        <v>57</v>
      </c>
      <c r="B61" s="15"/>
      <c r="C61" s="23" t="s">
        <v>68</v>
      </c>
      <c r="D61" s="17">
        <v>141000</v>
      </c>
      <c r="E61" s="17">
        <f>325600</f>
        <v>325600</v>
      </c>
      <c r="F61" s="17">
        <v>2220400</v>
      </c>
      <c r="G61" s="17">
        <v>0</v>
      </c>
      <c r="H61" s="35">
        <f t="shared" si="4"/>
        <v>2687000</v>
      </c>
    </row>
    <row r="62" spans="1:8">
      <c r="A62" s="15">
        <f t="shared" si="3"/>
        <v>58</v>
      </c>
      <c r="B62" s="15"/>
      <c r="C62" s="23" t="s">
        <v>69</v>
      </c>
      <c r="D62" s="17"/>
      <c r="E62" s="17">
        <v>7000</v>
      </c>
      <c r="F62" s="17">
        <v>95200</v>
      </c>
      <c r="G62" s="17">
        <v>0</v>
      </c>
      <c r="H62" s="35">
        <f t="shared" si="4"/>
        <v>102200</v>
      </c>
    </row>
    <row r="63" spans="1:8">
      <c r="A63" s="15">
        <f t="shared" si="3"/>
        <v>59</v>
      </c>
      <c r="B63" s="15"/>
      <c r="C63" s="23" t="s">
        <v>70</v>
      </c>
      <c r="D63" s="17">
        <v>0</v>
      </c>
      <c r="E63" s="17">
        <v>0</v>
      </c>
      <c r="F63" s="17">
        <v>7802</v>
      </c>
      <c r="G63" s="17">
        <v>0</v>
      </c>
      <c r="H63" s="35">
        <f t="shared" si="4"/>
        <v>7802</v>
      </c>
    </row>
    <row r="64" spans="1:8">
      <c r="A64" s="15">
        <f t="shared" si="3"/>
        <v>60</v>
      </c>
      <c r="B64" s="15"/>
      <c r="C64" s="23" t="s">
        <v>71</v>
      </c>
      <c r="D64" s="17"/>
      <c r="E64" s="17">
        <f>66162+23456</f>
        <v>89618</v>
      </c>
      <c r="F64" s="17">
        <v>0</v>
      </c>
      <c r="G64" s="17"/>
      <c r="H64" s="35">
        <f t="shared" si="4"/>
        <v>89618</v>
      </c>
    </row>
    <row r="65" spans="1:9" ht="29.25">
      <c r="A65" s="15">
        <f t="shared" si="3"/>
        <v>61</v>
      </c>
      <c r="B65" s="24">
        <v>11</v>
      </c>
      <c r="C65" s="52" t="s">
        <v>72</v>
      </c>
      <c r="D65" s="21">
        <f>SUM(D58:D64)</f>
        <v>141000</v>
      </c>
      <c r="E65" s="21">
        <f>SUM(E58:E64)</f>
        <v>901027</v>
      </c>
      <c r="F65" s="21">
        <f>SUM(F58:F64)</f>
        <v>4047032</v>
      </c>
      <c r="G65" s="21">
        <f>SUM(G58:G64)</f>
        <v>0</v>
      </c>
      <c r="H65" s="21">
        <f>SUM(H58:H64)</f>
        <v>5089059</v>
      </c>
    </row>
    <row r="66" spans="1:9">
      <c r="A66" s="15">
        <f t="shared" si="3"/>
        <v>62</v>
      </c>
      <c r="B66" s="24">
        <v>12</v>
      </c>
      <c r="C66" s="25" t="s">
        <v>73</v>
      </c>
      <c r="D66" s="33">
        <f>329563+27546+24957</f>
        <v>382066</v>
      </c>
      <c r="E66" s="33">
        <f>1066153+65698+57622+8000</f>
        <v>1197473</v>
      </c>
      <c r="F66" s="33">
        <f>6731096+431451+360+393020</f>
        <v>7555927</v>
      </c>
      <c r="G66" s="33">
        <v>0</v>
      </c>
      <c r="H66" s="33">
        <f>SUM(D66:G66)</f>
        <v>9135466</v>
      </c>
    </row>
    <row r="67" spans="1:9">
      <c r="A67" s="15">
        <f t="shared" si="3"/>
        <v>63</v>
      </c>
      <c r="B67" s="24" t="s">
        <v>74</v>
      </c>
      <c r="C67" s="25" t="s">
        <v>75</v>
      </c>
      <c r="D67" s="26">
        <f>SUM(D57+D65+D66)</f>
        <v>2921077</v>
      </c>
      <c r="E67" s="26">
        <f>SUM(E57+E65+E66)</f>
        <v>7457162</v>
      </c>
      <c r="F67" s="26">
        <f>SUM(F57+F65+F66)</f>
        <v>46636274</v>
      </c>
      <c r="G67" s="26">
        <f>SUM(G57+G65+G66)</f>
        <v>0</v>
      </c>
      <c r="H67" s="26">
        <f>SUM(H57+H65+H66)</f>
        <v>57014513</v>
      </c>
    </row>
    <row r="68" spans="1:9">
      <c r="A68" s="15">
        <f t="shared" si="3"/>
        <v>64</v>
      </c>
      <c r="B68" s="24" t="s">
        <v>76</v>
      </c>
      <c r="C68" s="25" t="s">
        <v>77</v>
      </c>
      <c r="D68" s="33">
        <v>4592236</v>
      </c>
      <c r="E68" s="53">
        <f>15280927-'Előző évek korrekciój'!E69</f>
        <v>3550019</v>
      </c>
      <c r="F68" s="53">
        <v>672268</v>
      </c>
      <c r="G68" s="53">
        <v>0</v>
      </c>
      <c r="H68" s="33">
        <f t="shared" ref="H68:H74" si="5">SUM(D68:G68)</f>
        <v>8814523</v>
      </c>
    </row>
    <row r="69" spans="1:9">
      <c r="A69" s="15">
        <f t="shared" si="3"/>
        <v>65</v>
      </c>
      <c r="B69" s="50"/>
      <c r="C69" s="23" t="s">
        <v>78</v>
      </c>
      <c r="D69" s="17">
        <v>4118652</v>
      </c>
      <c r="E69" s="17">
        <v>0</v>
      </c>
      <c r="F69" s="17">
        <v>0</v>
      </c>
      <c r="G69" s="17">
        <v>0</v>
      </c>
      <c r="H69" s="35">
        <f t="shared" si="5"/>
        <v>4118652</v>
      </c>
    </row>
    <row r="70" spans="1:9">
      <c r="A70" s="15">
        <f t="shared" ref="A70:A99" si="6">A69+1</f>
        <v>66</v>
      </c>
      <c r="B70" s="50"/>
      <c r="C70" s="23" t="s">
        <v>79</v>
      </c>
      <c r="D70" s="17">
        <f>99131+1457</f>
        <v>100588</v>
      </c>
      <c r="E70" s="17">
        <f>7328+9725</f>
        <v>17053</v>
      </c>
      <c r="F70" s="17">
        <v>45</v>
      </c>
      <c r="G70" s="17">
        <v>15</v>
      </c>
      <c r="H70" s="35">
        <f t="shared" si="5"/>
        <v>117701</v>
      </c>
    </row>
    <row r="71" spans="1:9">
      <c r="A71" s="15">
        <f t="shared" si="6"/>
        <v>67</v>
      </c>
      <c r="B71" s="50"/>
      <c r="C71" s="23" t="s">
        <v>80</v>
      </c>
      <c r="D71" s="17">
        <v>1107469</v>
      </c>
      <c r="E71" s="17">
        <v>4847600</v>
      </c>
      <c r="F71" s="17">
        <v>0</v>
      </c>
      <c r="G71" s="17">
        <v>0</v>
      </c>
      <c r="H71" s="35">
        <f t="shared" si="5"/>
        <v>5955069</v>
      </c>
    </row>
    <row r="72" spans="1:9">
      <c r="A72" s="15">
        <f t="shared" si="6"/>
        <v>68</v>
      </c>
      <c r="B72" s="50"/>
      <c r="C72" s="23" t="s">
        <v>81</v>
      </c>
      <c r="D72" s="17">
        <v>0</v>
      </c>
      <c r="E72" s="17">
        <v>485517</v>
      </c>
      <c r="F72" s="17">
        <v>0</v>
      </c>
      <c r="G72" s="17">
        <v>0</v>
      </c>
      <c r="H72" s="35">
        <f t="shared" si="5"/>
        <v>485517</v>
      </c>
    </row>
    <row r="73" spans="1:9">
      <c r="A73" s="15">
        <f t="shared" si="6"/>
        <v>69</v>
      </c>
      <c r="B73" s="50"/>
      <c r="C73" s="23" t="s">
        <v>82</v>
      </c>
      <c r="D73" s="17">
        <v>0</v>
      </c>
      <c r="E73" s="17">
        <v>275700</v>
      </c>
      <c r="F73" s="17">
        <v>0</v>
      </c>
      <c r="G73" s="17">
        <v>0</v>
      </c>
      <c r="H73" s="35">
        <f t="shared" si="5"/>
        <v>275700</v>
      </c>
    </row>
    <row r="74" spans="1:9">
      <c r="A74" s="15">
        <f t="shared" si="6"/>
        <v>70</v>
      </c>
      <c r="B74" s="50"/>
      <c r="C74" s="23" t="s">
        <v>83</v>
      </c>
      <c r="D74" s="17">
        <v>4450035</v>
      </c>
      <c r="E74" s="17">
        <v>0</v>
      </c>
      <c r="F74" s="17">
        <v>0</v>
      </c>
      <c r="G74" s="17">
        <v>0</v>
      </c>
      <c r="H74" s="35">
        <f t="shared" si="5"/>
        <v>4450035</v>
      </c>
    </row>
    <row r="75" spans="1:9">
      <c r="A75" s="15">
        <f t="shared" si="6"/>
        <v>71</v>
      </c>
      <c r="B75" s="24" t="s">
        <v>84</v>
      </c>
      <c r="C75" s="25" t="s">
        <v>85</v>
      </c>
      <c r="D75" s="48">
        <f>D69+D70+D71+D74</f>
        <v>9776744</v>
      </c>
      <c r="E75" s="48">
        <f>E69+E70+E71+E72+E73</f>
        <v>5625870</v>
      </c>
      <c r="F75" s="48">
        <f>F71+F70+F69</f>
        <v>45</v>
      </c>
      <c r="G75" s="48">
        <f>SUM(G69:G71)</f>
        <v>15</v>
      </c>
      <c r="H75" s="48">
        <f>SUM(H69:H74)</f>
        <v>15402674</v>
      </c>
    </row>
    <row r="76" spans="1:9">
      <c r="A76" s="15">
        <f t="shared" si="6"/>
        <v>72</v>
      </c>
      <c r="B76" s="15"/>
      <c r="C76" s="23" t="s">
        <v>86</v>
      </c>
      <c r="D76" s="17"/>
      <c r="E76" s="17"/>
      <c r="F76" s="17"/>
      <c r="G76" s="17"/>
      <c r="H76" s="35">
        <f>SUM(D76:G76)</f>
        <v>0</v>
      </c>
    </row>
    <row r="77" spans="1:9" ht="29.25">
      <c r="A77" s="15">
        <f t="shared" si="6"/>
        <v>73</v>
      </c>
      <c r="B77" s="54" t="s">
        <v>87</v>
      </c>
      <c r="C77" s="52" t="s">
        <v>88</v>
      </c>
      <c r="D77" s="21">
        <f>D9+D12+D18-D53-D67-D68-D75</f>
        <v>-743188</v>
      </c>
      <c r="E77" s="21">
        <f>E9-E12+E18-E53-E67-E68-E75</f>
        <v>6853168</v>
      </c>
      <c r="F77" s="21">
        <f>F9+F12+F18-F53-F67-F68-F75</f>
        <v>-2946236</v>
      </c>
      <c r="G77" s="21">
        <f>G9+G12+G18-G53-G67-G68-G75</f>
        <v>1769702</v>
      </c>
      <c r="H77" s="21">
        <f>H9-H12+H18-H53-H67-H68-H75</f>
        <v>4933446</v>
      </c>
    </row>
    <row r="78" spans="1:9">
      <c r="A78" s="15">
        <f t="shared" si="6"/>
        <v>74</v>
      </c>
      <c r="B78" s="15">
        <v>13</v>
      </c>
      <c r="C78" s="23" t="s">
        <v>89</v>
      </c>
      <c r="D78" s="17"/>
      <c r="E78" s="17"/>
      <c r="F78" s="17"/>
      <c r="G78" s="17"/>
      <c r="H78" s="35">
        <f t="shared" ref="H78:H86" si="7">SUM(D78:G78)</f>
        <v>0</v>
      </c>
    </row>
    <row r="79" spans="1:9">
      <c r="A79" s="15">
        <f t="shared" si="6"/>
        <v>75</v>
      </c>
      <c r="B79" s="15"/>
      <c r="C79" s="23" t="s">
        <v>90</v>
      </c>
      <c r="D79" s="17"/>
      <c r="E79" s="17"/>
      <c r="F79" s="17"/>
      <c r="G79" s="17"/>
      <c r="H79" s="35">
        <f t="shared" si="7"/>
        <v>0</v>
      </c>
      <c r="I79" s="55"/>
    </row>
    <row r="80" spans="1:9">
      <c r="A80" s="15">
        <f t="shared" si="6"/>
        <v>76</v>
      </c>
      <c r="B80" s="15">
        <v>14</v>
      </c>
      <c r="C80" s="23" t="s">
        <v>91</v>
      </c>
      <c r="D80" s="17"/>
      <c r="E80" s="17"/>
      <c r="F80" s="17"/>
      <c r="G80" s="17"/>
      <c r="H80" s="35">
        <f t="shared" si="7"/>
        <v>0</v>
      </c>
      <c r="I80" s="56"/>
    </row>
    <row r="81" spans="1:9">
      <c r="A81" s="15">
        <f t="shared" si="6"/>
        <v>77</v>
      </c>
      <c r="B81" s="15"/>
      <c r="C81" s="23" t="s">
        <v>90</v>
      </c>
      <c r="D81" s="17"/>
      <c r="E81" s="17"/>
      <c r="F81" s="17"/>
      <c r="G81" s="17"/>
      <c r="H81" s="35">
        <f t="shared" si="7"/>
        <v>0</v>
      </c>
      <c r="I81" s="56"/>
    </row>
    <row r="82" spans="1:9">
      <c r="A82" s="15">
        <f t="shared" si="6"/>
        <v>78</v>
      </c>
      <c r="B82" s="15">
        <v>15</v>
      </c>
      <c r="C82" s="23" t="s">
        <v>92</v>
      </c>
      <c r="D82" s="17"/>
      <c r="E82" s="17"/>
      <c r="F82" s="17"/>
      <c r="G82" s="17"/>
      <c r="H82" s="35">
        <f t="shared" si="7"/>
        <v>0</v>
      </c>
    </row>
    <row r="83" spans="1:9">
      <c r="A83" s="15">
        <f t="shared" si="6"/>
        <v>79</v>
      </c>
      <c r="B83" s="57"/>
      <c r="C83" s="23" t="s">
        <v>90</v>
      </c>
      <c r="D83" s="17"/>
      <c r="E83" s="17"/>
      <c r="F83" s="17"/>
      <c r="G83" s="17"/>
      <c r="H83" s="35">
        <f t="shared" si="7"/>
        <v>0</v>
      </c>
      <c r="I83" s="55"/>
    </row>
    <row r="84" spans="1:9">
      <c r="A84" s="15">
        <f t="shared" si="6"/>
        <v>80</v>
      </c>
      <c r="B84" s="15">
        <v>16</v>
      </c>
      <c r="C84" s="23" t="s">
        <v>93</v>
      </c>
      <c r="D84" s="17">
        <v>110</v>
      </c>
      <c r="E84" s="17">
        <v>269</v>
      </c>
      <c r="F84" s="17">
        <v>66</v>
      </c>
      <c r="G84" s="17"/>
      <c r="H84" s="35">
        <f t="shared" si="7"/>
        <v>445</v>
      </c>
    </row>
    <row r="85" spans="1:9">
      <c r="A85" s="15">
        <f t="shared" si="6"/>
        <v>81</v>
      </c>
      <c r="B85" s="15"/>
      <c r="C85" s="58" t="s">
        <v>90</v>
      </c>
      <c r="D85" s="17"/>
      <c r="E85" s="17"/>
      <c r="F85" s="17"/>
      <c r="G85" s="17"/>
      <c r="H85" s="35">
        <f t="shared" si="7"/>
        <v>0</v>
      </c>
      <c r="I85" s="59"/>
    </row>
    <row r="86" spans="1:9">
      <c r="A86" s="15">
        <f t="shared" si="6"/>
        <v>82</v>
      </c>
      <c r="B86" s="15">
        <v>17</v>
      </c>
      <c r="C86" s="16" t="s">
        <v>94</v>
      </c>
      <c r="D86" s="17"/>
      <c r="E86" s="17"/>
      <c r="F86" s="17"/>
      <c r="G86" s="17"/>
      <c r="H86" s="35">
        <f t="shared" si="7"/>
        <v>0</v>
      </c>
    </row>
    <row r="87" spans="1:9">
      <c r="A87" s="15">
        <f t="shared" si="6"/>
        <v>83</v>
      </c>
      <c r="B87" s="24" t="s">
        <v>95</v>
      </c>
      <c r="C87" s="20" t="s">
        <v>96</v>
      </c>
      <c r="D87" s="21">
        <f>+D78+D80+D82+D84+D86</f>
        <v>110</v>
      </c>
      <c r="E87" s="21">
        <f>+E78+E80+E82+E84+E86</f>
        <v>269</v>
      </c>
      <c r="F87" s="21">
        <f>+F78+F80+F82+F84+F86</f>
        <v>66</v>
      </c>
      <c r="G87" s="21">
        <f>+G78+G80+G82+G84+G86</f>
        <v>0</v>
      </c>
      <c r="H87" s="21">
        <f>+H78+H80+H82+H84+H86</f>
        <v>445</v>
      </c>
      <c r="I87" s="59"/>
    </row>
    <row r="88" spans="1:9">
      <c r="A88" s="15">
        <f t="shared" si="6"/>
        <v>84</v>
      </c>
      <c r="B88" s="15">
        <v>19</v>
      </c>
      <c r="C88" s="16" t="s">
        <v>97</v>
      </c>
      <c r="D88" s="17"/>
      <c r="E88" s="17"/>
      <c r="F88" s="17"/>
      <c r="G88" s="17"/>
      <c r="H88" s="35">
        <f t="shared" ref="H88:H93" si="8">SUM(D88:G88)</f>
        <v>0</v>
      </c>
    </row>
    <row r="89" spans="1:9">
      <c r="A89" s="15">
        <f t="shared" si="6"/>
        <v>85</v>
      </c>
      <c r="B89" s="15"/>
      <c r="C89" s="58" t="s">
        <v>98</v>
      </c>
      <c r="D89" s="17"/>
      <c r="E89" s="17"/>
      <c r="F89" s="17"/>
      <c r="G89" s="17"/>
      <c r="H89" s="35">
        <f t="shared" si="8"/>
        <v>0</v>
      </c>
    </row>
    <row r="90" spans="1:9">
      <c r="A90" s="15">
        <f t="shared" si="6"/>
        <v>86</v>
      </c>
      <c r="B90" s="15">
        <v>20</v>
      </c>
      <c r="C90" s="58" t="s">
        <v>99</v>
      </c>
      <c r="D90" s="17"/>
      <c r="E90" s="30"/>
      <c r="F90" s="30"/>
      <c r="G90" s="30"/>
      <c r="H90" s="35">
        <f t="shared" si="8"/>
        <v>0</v>
      </c>
    </row>
    <row r="91" spans="1:9">
      <c r="A91" s="15">
        <f t="shared" si="6"/>
        <v>87</v>
      </c>
      <c r="B91" s="15"/>
      <c r="C91" s="58" t="s">
        <v>98</v>
      </c>
      <c r="D91" s="17"/>
      <c r="E91" s="17"/>
      <c r="F91" s="17"/>
      <c r="G91" s="17"/>
      <c r="H91" s="35">
        <f t="shared" si="8"/>
        <v>0</v>
      </c>
    </row>
    <row r="92" spans="1:9">
      <c r="A92" s="15">
        <f t="shared" si="6"/>
        <v>88</v>
      </c>
      <c r="B92" s="15">
        <v>21</v>
      </c>
      <c r="C92" s="16" t="s">
        <v>100</v>
      </c>
      <c r="D92" s="17"/>
      <c r="E92" s="17"/>
      <c r="F92" s="17"/>
      <c r="G92" s="17"/>
      <c r="H92" s="35">
        <f t="shared" si="8"/>
        <v>0</v>
      </c>
    </row>
    <row r="93" spans="1:9">
      <c r="A93" s="15">
        <f t="shared" si="6"/>
        <v>89</v>
      </c>
      <c r="B93" s="15">
        <v>22</v>
      </c>
      <c r="C93" s="58" t="s">
        <v>101</v>
      </c>
      <c r="D93" s="17"/>
      <c r="E93" s="17"/>
      <c r="F93" s="17"/>
      <c r="G93" s="17"/>
      <c r="H93" s="35">
        <f t="shared" si="8"/>
        <v>0</v>
      </c>
    </row>
    <row r="94" spans="1:9">
      <c r="A94" s="15">
        <f t="shared" si="6"/>
        <v>90</v>
      </c>
      <c r="B94" s="24" t="s">
        <v>102</v>
      </c>
      <c r="C94" s="20" t="s">
        <v>103</v>
      </c>
      <c r="D94" s="21">
        <f>+D88+D90+D92+D93</f>
        <v>0</v>
      </c>
      <c r="E94" s="21">
        <f>+E88+E90+E92+E93</f>
        <v>0</v>
      </c>
      <c r="F94" s="21">
        <f>+F88+F90+F92+F93</f>
        <v>0</v>
      </c>
      <c r="G94" s="21">
        <f>+G88+G90+G92+G93</f>
        <v>0</v>
      </c>
      <c r="H94" s="21">
        <f>+H88+H90+H92+H93</f>
        <v>0</v>
      </c>
    </row>
    <row r="95" spans="1:9">
      <c r="A95" s="15">
        <f t="shared" si="6"/>
        <v>91</v>
      </c>
      <c r="B95" s="24" t="s">
        <v>104</v>
      </c>
      <c r="C95" s="20" t="s">
        <v>105</v>
      </c>
      <c r="D95" s="21">
        <f>+D87-D94</f>
        <v>110</v>
      </c>
      <c r="E95" s="21">
        <f>+E87-E94</f>
        <v>269</v>
      </c>
      <c r="F95" s="21">
        <f>+F87-F94</f>
        <v>66</v>
      </c>
      <c r="G95" s="21">
        <f>+G87-G94</f>
        <v>0</v>
      </c>
      <c r="H95" s="21">
        <f>+H87-H94</f>
        <v>445</v>
      </c>
    </row>
    <row r="96" spans="1:9">
      <c r="A96" s="15">
        <f t="shared" si="6"/>
        <v>92</v>
      </c>
      <c r="B96" s="60" t="s">
        <v>106</v>
      </c>
      <c r="C96" s="61" t="s">
        <v>107</v>
      </c>
      <c r="D96" s="21">
        <f>+D77+D95</f>
        <v>-743078</v>
      </c>
      <c r="E96" s="21">
        <f>+E77+E95</f>
        <v>6853437</v>
      </c>
      <c r="F96" s="21">
        <f>+F77+F95</f>
        <v>-2946170</v>
      </c>
      <c r="G96" s="21">
        <f>+G77+G95</f>
        <v>1769702</v>
      </c>
      <c r="H96" s="21">
        <f>+H77+H95</f>
        <v>4933891</v>
      </c>
    </row>
    <row r="97" spans="1:8">
      <c r="A97" s="15">
        <f t="shared" si="6"/>
        <v>93</v>
      </c>
      <c r="B97" s="62" t="s">
        <v>108</v>
      </c>
      <c r="C97" s="63" t="s">
        <v>109</v>
      </c>
      <c r="D97" s="17"/>
      <c r="E97" s="64">
        <v>342000</v>
      </c>
      <c r="F97" s="64"/>
      <c r="G97" s="64"/>
      <c r="H97" s="99">
        <f>E97</f>
        <v>342000</v>
      </c>
    </row>
    <row r="98" spans="1:8">
      <c r="A98" s="15">
        <f t="shared" si="6"/>
        <v>94</v>
      </c>
      <c r="B98" s="24" t="s">
        <v>110</v>
      </c>
      <c r="C98" s="25" t="s">
        <v>111</v>
      </c>
      <c r="D98" s="21">
        <f>D96-D97</f>
        <v>-743078</v>
      </c>
      <c r="E98" s="21">
        <f>E96-E97</f>
        <v>6511437</v>
      </c>
      <c r="F98" s="21">
        <f>F96-F97</f>
        <v>-2946170</v>
      </c>
      <c r="G98" s="21">
        <f>G96-G97</f>
        <v>1769702</v>
      </c>
      <c r="H98" s="21">
        <f>H96-H97</f>
        <v>4591891</v>
      </c>
    </row>
    <row r="99" spans="1:8" ht="15.75" thickBot="1">
      <c r="A99" s="91">
        <f t="shared" si="6"/>
        <v>95</v>
      </c>
      <c r="B99" s="92"/>
      <c r="C99" s="93" t="s">
        <v>112</v>
      </c>
      <c r="D99" s="94"/>
      <c r="E99" s="95"/>
      <c r="F99" s="94"/>
      <c r="G99" s="95"/>
      <c r="H99" s="100" t="s">
        <v>113</v>
      </c>
    </row>
    <row r="100" spans="1:8">
      <c r="A100" s="71"/>
      <c r="B100" s="72"/>
      <c r="C100" s="73"/>
      <c r="D100" s="74"/>
      <c r="E100" s="74"/>
      <c r="F100" s="74"/>
      <c r="G100" s="74"/>
      <c r="H100" s="75"/>
    </row>
    <row r="101" spans="1:8" ht="18.75">
      <c r="A101" s="76"/>
      <c r="B101" s="106" t="s">
        <v>114</v>
      </c>
      <c r="C101" s="106"/>
      <c r="D101" s="74"/>
      <c r="E101" s="74"/>
      <c r="F101" s="74"/>
      <c r="G101" s="77"/>
      <c r="H101" s="75"/>
    </row>
    <row r="102" spans="1:8">
      <c r="F102" s="90"/>
      <c r="G102" s="90"/>
    </row>
  </sheetData>
  <mergeCells count="3">
    <mergeCell ref="A1:H1"/>
    <mergeCell ref="A2:H2"/>
    <mergeCell ref="B101:C101"/>
  </mergeCells>
  <printOptions horizontalCentered="1"/>
  <pageMargins left="0.70866141732283472" right="0.70866141732283472" top="0.74803149606299213" bottom="0.74803149606299213" header="0.51181102362204722" footer="0.51181102362204722"/>
  <pageSetup paperSize="9" scale="45" firstPageNumber="0" fitToWidth="3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"/>
  <sheetViews>
    <sheetView zoomScaleNormal="100" zoomScalePageLayoutView="60" workbookViewId="0"/>
  </sheetViews>
  <sheetFormatPr defaultRowHeight="15"/>
  <cols>
    <col min="1" max="1" width="6" style="1"/>
    <col min="2" max="2" width="5.7109375" style="1"/>
    <col min="3" max="3" width="39.140625" style="1"/>
    <col min="4" max="4" width="14.42578125" style="1"/>
    <col min="5" max="5" width="14.28515625" style="1"/>
    <col min="6" max="6" width="14.42578125" style="1"/>
    <col min="7" max="7" width="7" style="1"/>
    <col min="8" max="8" width="14.42578125" style="2"/>
    <col min="9" max="9" width="18.28515625" style="1"/>
    <col min="10" max="10" width="17.42578125" style="1"/>
    <col min="11" max="11" width="10.7109375" style="1"/>
    <col min="12" max="12" width="14.85546875" style="1"/>
    <col min="13" max="13" width="10.7109375" style="1"/>
    <col min="14" max="257" width="10.140625" style="1"/>
    <col min="258" max="1025" width="8.5703125"/>
  </cols>
  <sheetData>
    <row r="1" spans="1:8" ht="15.75">
      <c r="A1" s="87" t="s">
        <v>0</v>
      </c>
      <c r="B1" s="87"/>
      <c r="C1" s="87"/>
      <c r="D1" s="87"/>
      <c r="E1" s="87"/>
      <c r="F1" s="87"/>
      <c r="G1" s="87"/>
      <c r="H1" s="87"/>
    </row>
    <row r="2" spans="1:8" ht="15.75">
      <c r="A2" s="88" t="s">
        <v>115</v>
      </c>
      <c r="B2" s="88"/>
      <c r="C2" s="88"/>
      <c r="D2" s="88"/>
      <c r="E2" s="88"/>
      <c r="F2" s="88"/>
      <c r="G2" s="88"/>
      <c r="H2" s="88"/>
    </row>
    <row r="3" spans="1:8">
      <c r="A3" s="3"/>
      <c r="B3" s="4"/>
      <c r="C3" s="4"/>
      <c r="D3" s="4" t="s">
        <v>2</v>
      </c>
      <c r="E3" s="4"/>
      <c r="F3" s="4"/>
      <c r="G3" s="4"/>
      <c r="H3" s="5"/>
    </row>
    <row r="4" spans="1:8">
      <c r="A4" s="6"/>
      <c r="B4" s="7"/>
      <c r="C4" s="8"/>
      <c r="D4" s="7">
        <v>1</v>
      </c>
      <c r="E4" s="7">
        <v>2</v>
      </c>
      <c r="F4" s="7">
        <v>3</v>
      </c>
      <c r="G4" s="7">
        <v>4</v>
      </c>
      <c r="H4" s="9"/>
    </row>
    <row r="5" spans="1:8" ht="108.75" customHeight="1">
      <c r="A5" s="10" t="s">
        <v>3</v>
      </c>
      <c r="B5" s="11"/>
      <c r="C5" s="11" t="s">
        <v>4</v>
      </c>
      <c r="D5" s="12" t="s">
        <v>5</v>
      </c>
      <c r="E5" s="12" t="s">
        <v>6</v>
      </c>
      <c r="F5" s="12" t="s">
        <v>7</v>
      </c>
      <c r="G5" s="12" t="s">
        <v>8</v>
      </c>
      <c r="H5" s="13" t="s">
        <v>116</v>
      </c>
    </row>
    <row r="6" spans="1:8">
      <c r="A6" s="14">
        <v>1</v>
      </c>
      <c r="B6" s="15"/>
      <c r="C6" s="16" t="s">
        <v>10</v>
      </c>
      <c r="D6" s="17"/>
      <c r="E6" s="17">
        <v>-27500</v>
      </c>
      <c r="F6" s="17"/>
      <c r="G6" s="17"/>
      <c r="H6" s="18">
        <f>SUM(D6:G6)</f>
        <v>-27500</v>
      </c>
    </row>
    <row r="7" spans="1:8">
      <c r="A7" s="14">
        <f t="shared" ref="A7:A38" si="0">A6+1</f>
        <v>2</v>
      </c>
      <c r="B7" s="15"/>
      <c r="C7" s="16" t="s">
        <v>11</v>
      </c>
      <c r="D7" s="17"/>
      <c r="E7" s="17"/>
      <c r="F7" s="17"/>
      <c r="G7" s="17"/>
      <c r="H7" s="18">
        <f>SUM(D7:G7)</f>
        <v>0</v>
      </c>
    </row>
    <row r="8" spans="1:8">
      <c r="A8" s="14">
        <f t="shared" si="0"/>
        <v>3</v>
      </c>
      <c r="B8" s="19">
        <v>1</v>
      </c>
      <c r="C8" s="20" t="s">
        <v>12</v>
      </c>
      <c r="D8" s="21">
        <f>SUM(D6:D7)</f>
        <v>0</v>
      </c>
      <c r="E8" s="21">
        <f>SUM(E6:E7)</f>
        <v>-27500</v>
      </c>
      <c r="F8" s="21">
        <f>SUM(F6:F7)</f>
        <v>0</v>
      </c>
      <c r="G8" s="21">
        <f>SUM(G6:G7)</f>
        <v>0</v>
      </c>
      <c r="H8" s="22">
        <f>SUM(H6:H7)</f>
        <v>-27500</v>
      </c>
    </row>
    <row r="9" spans="1:8">
      <c r="A9" s="14">
        <f t="shared" si="0"/>
        <v>4</v>
      </c>
      <c r="B9" s="15">
        <v>2</v>
      </c>
      <c r="C9" s="23" t="s">
        <v>13</v>
      </c>
      <c r="D9" s="17">
        <v>0</v>
      </c>
      <c r="E9" s="17">
        <v>0</v>
      </c>
      <c r="F9" s="17">
        <v>0</v>
      </c>
      <c r="G9" s="17">
        <v>0</v>
      </c>
      <c r="H9" s="18">
        <f>SUM(D9:G9)</f>
        <v>0</v>
      </c>
    </row>
    <row r="10" spans="1:8">
      <c r="A10" s="14">
        <f t="shared" si="0"/>
        <v>5</v>
      </c>
      <c r="B10" s="24" t="s">
        <v>14</v>
      </c>
      <c r="C10" s="25" t="s">
        <v>15</v>
      </c>
      <c r="D10" s="21">
        <f>SUM(D8:D9)</f>
        <v>0</v>
      </c>
      <c r="E10" s="21">
        <f>SUM(E8:E9)</f>
        <v>-27500</v>
      </c>
      <c r="F10" s="21">
        <f>SUM(F8:F9)</f>
        <v>0</v>
      </c>
      <c r="G10" s="21">
        <f>SUM(G8:G9)</f>
        <v>0</v>
      </c>
      <c r="H10" s="22">
        <f>SUM(H8:H9)</f>
        <v>-27500</v>
      </c>
    </row>
    <row r="11" spans="1:8">
      <c r="A11" s="14">
        <f t="shared" si="0"/>
        <v>6</v>
      </c>
      <c r="B11" s="15">
        <v>3</v>
      </c>
      <c r="C11" s="23" t="s">
        <v>16</v>
      </c>
      <c r="D11" s="17">
        <v>0</v>
      </c>
      <c r="E11" s="17">
        <v>0</v>
      </c>
      <c r="F11" s="17">
        <v>0</v>
      </c>
      <c r="G11" s="17">
        <v>0</v>
      </c>
      <c r="H11" s="18">
        <f>SUM(D11:G11)</f>
        <v>0</v>
      </c>
    </row>
    <row r="12" spans="1:8">
      <c r="A12" s="14">
        <f t="shared" si="0"/>
        <v>7</v>
      </c>
      <c r="B12" s="15">
        <v>4</v>
      </c>
      <c r="C12" s="23" t="s">
        <v>17</v>
      </c>
      <c r="D12" s="17">
        <v>0</v>
      </c>
      <c r="E12" s="17">
        <v>0</v>
      </c>
      <c r="F12" s="17">
        <v>0</v>
      </c>
      <c r="G12" s="17">
        <v>0</v>
      </c>
      <c r="H12" s="18">
        <f>SUM(D12:G12)</f>
        <v>0</v>
      </c>
    </row>
    <row r="13" spans="1:8">
      <c r="A13" s="14">
        <f t="shared" si="0"/>
        <v>8</v>
      </c>
      <c r="B13" s="24" t="s">
        <v>18</v>
      </c>
      <c r="C13" s="25" t="s">
        <v>19</v>
      </c>
      <c r="D13" s="26">
        <f>SUM(D11:D12)</f>
        <v>0</v>
      </c>
      <c r="E13" s="26">
        <f>SUM(E11:E12)</f>
        <v>0</v>
      </c>
      <c r="F13" s="26">
        <f>SUM(F11:F12)</f>
        <v>0</v>
      </c>
      <c r="G13" s="26">
        <f>SUM(G11:G12)</f>
        <v>0</v>
      </c>
      <c r="H13" s="27">
        <f>SUM(H11:H12)</f>
        <v>0</v>
      </c>
    </row>
    <row r="14" spans="1:8">
      <c r="A14" s="14">
        <f t="shared" si="0"/>
        <v>9</v>
      </c>
      <c r="B14" s="15"/>
      <c r="C14" s="23" t="s">
        <v>20</v>
      </c>
      <c r="D14" s="28">
        <v>0</v>
      </c>
      <c r="E14" s="29">
        <v>0</v>
      </c>
      <c r="F14" s="30"/>
      <c r="G14" s="29">
        <v>0</v>
      </c>
      <c r="H14" s="18">
        <f>D14+E14+F14+G14</f>
        <v>0</v>
      </c>
    </row>
    <row r="15" spans="1:8" ht="45">
      <c r="A15" s="14">
        <f t="shared" si="0"/>
        <v>10</v>
      </c>
      <c r="B15" s="15"/>
      <c r="C15" s="31" t="s">
        <v>21</v>
      </c>
      <c r="D15" s="32">
        <v>0</v>
      </c>
      <c r="E15" s="29">
        <v>0</v>
      </c>
      <c r="F15" s="30">
        <v>0</v>
      </c>
      <c r="G15" s="29">
        <v>0</v>
      </c>
      <c r="H15" s="18">
        <f>D15+E15+F15+G15</f>
        <v>0</v>
      </c>
    </row>
    <row r="16" spans="1:8">
      <c r="A16" s="14">
        <f t="shared" si="0"/>
        <v>11</v>
      </c>
      <c r="B16" s="15"/>
      <c r="C16" s="23" t="s">
        <v>22</v>
      </c>
      <c r="D16" s="17">
        <v>0</v>
      </c>
      <c r="E16" s="29">
        <v>0</v>
      </c>
      <c r="F16" s="30">
        <v>0</v>
      </c>
      <c r="G16" s="29">
        <v>0</v>
      </c>
      <c r="H16" s="18">
        <f>D16+E16+F16+G16</f>
        <v>0</v>
      </c>
    </row>
    <row r="17" spans="1:12">
      <c r="A17" s="14">
        <f t="shared" si="0"/>
        <v>12</v>
      </c>
      <c r="B17" s="15"/>
      <c r="C17" s="23" t="s">
        <v>23</v>
      </c>
      <c r="D17" s="17">
        <v>361479</v>
      </c>
      <c r="E17" s="29">
        <v>0</v>
      </c>
      <c r="F17" s="29">
        <v>0</v>
      </c>
      <c r="G17" s="29">
        <v>0</v>
      </c>
      <c r="H17" s="18">
        <f>D17+E17+F17+G17</f>
        <v>361479</v>
      </c>
    </row>
    <row r="18" spans="1:12">
      <c r="A18" s="14">
        <f t="shared" si="0"/>
        <v>13</v>
      </c>
      <c r="B18" s="15"/>
      <c r="C18" s="23" t="s">
        <v>24</v>
      </c>
      <c r="D18" s="17">
        <v>0</v>
      </c>
      <c r="E18" s="17"/>
      <c r="F18" s="17">
        <v>0</v>
      </c>
      <c r="G18" s="17">
        <v>0</v>
      </c>
      <c r="H18" s="18">
        <f>D18+E18+F18+G18</f>
        <v>0</v>
      </c>
      <c r="L18" s="2"/>
    </row>
    <row r="19" spans="1:12" s="2" customFormat="1">
      <c r="A19" s="14">
        <f t="shared" si="0"/>
        <v>14</v>
      </c>
      <c r="B19" s="24" t="s">
        <v>25</v>
      </c>
      <c r="C19" s="25" t="s">
        <v>26</v>
      </c>
      <c r="D19" s="33">
        <f>SUM(D14:D18)</f>
        <v>361479</v>
      </c>
      <c r="E19" s="33">
        <f>SUM(E14:E18)</f>
        <v>0</v>
      </c>
      <c r="F19" s="34">
        <f>SUM(F14:F18)</f>
        <v>0</v>
      </c>
      <c r="G19" s="34">
        <f>SUM(G14:G18)</f>
        <v>0</v>
      </c>
      <c r="H19" s="34">
        <f>SUM(H14:H18)</f>
        <v>361479</v>
      </c>
    </row>
    <row r="20" spans="1:12" s="2" customFormat="1">
      <c r="A20" s="14">
        <f t="shared" si="0"/>
        <v>15</v>
      </c>
      <c r="B20" s="15"/>
      <c r="C20" s="23"/>
      <c r="D20" s="35">
        <v>0</v>
      </c>
      <c r="E20" s="36">
        <v>0</v>
      </c>
      <c r="F20" s="37">
        <v>0</v>
      </c>
      <c r="G20" s="38">
        <v>0</v>
      </c>
      <c r="H20" s="37">
        <f t="shared" ref="H20:H28" si="1">D20+E20+F20+G20</f>
        <v>0</v>
      </c>
    </row>
    <row r="21" spans="1:12" s="2" customFormat="1">
      <c r="A21" s="14">
        <f t="shared" si="0"/>
        <v>16</v>
      </c>
      <c r="B21" s="15"/>
      <c r="C21" s="23" t="s">
        <v>27</v>
      </c>
      <c r="D21" s="17">
        <v>0</v>
      </c>
      <c r="E21" s="35">
        <v>0</v>
      </c>
      <c r="F21" s="37">
        <v>0</v>
      </c>
      <c r="G21" s="37">
        <v>0</v>
      </c>
      <c r="H21" s="37">
        <f t="shared" si="1"/>
        <v>0</v>
      </c>
    </row>
    <row r="22" spans="1:12" s="2" customFormat="1">
      <c r="A22" s="14">
        <f t="shared" si="0"/>
        <v>17</v>
      </c>
      <c r="B22" s="15"/>
      <c r="C22" s="23" t="s">
        <v>28</v>
      </c>
      <c r="D22" s="17">
        <v>0</v>
      </c>
      <c r="E22" s="35">
        <v>0</v>
      </c>
      <c r="F22" s="38">
        <v>0</v>
      </c>
      <c r="G22" s="37">
        <v>0</v>
      </c>
      <c r="H22" s="37">
        <f t="shared" si="1"/>
        <v>0</v>
      </c>
    </row>
    <row r="23" spans="1:12" s="2" customFormat="1">
      <c r="A23" s="14">
        <f t="shared" si="0"/>
        <v>18</v>
      </c>
      <c r="B23" s="15"/>
      <c r="C23" s="23" t="s">
        <v>29</v>
      </c>
      <c r="D23" s="17">
        <v>0</v>
      </c>
      <c r="E23" s="17">
        <v>0</v>
      </c>
      <c r="F23" s="38">
        <v>0</v>
      </c>
      <c r="G23" s="37">
        <v>0</v>
      </c>
      <c r="H23" s="37">
        <f t="shared" si="1"/>
        <v>0</v>
      </c>
    </row>
    <row r="24" spans="1:12" s="2" customFormat="1">
      <c r="A24" s="14">
        <f t="shared" si="0"/>
        <v>19</v>
      </c>
      <c r="B24" s="15"/>
      <c r="C24" s="23" t="s">
        <v>30</v>
      </c>
      <c r="D24" s="17">
        <v>0</v>
      </c>
      <c r="E24" s="17">
        <v>0</v>
      </c>
      <c r="F24" s="38">
        <v>0</v>
      </c>
      <c r="G24" s="37">
        <v>0</v>
      </c>
      <c r="H24" s="37">
        <f t="shared" si="1"/>
        <v>0</v>
      </c>
    </row>
    <row r="25" spans="1:12" s="2" customFormat="1">
      <c r="A25" s="14">
        <f t="shared" si="0"/>
        <v>20</v>
      </c>
      <c r="B25" s="15"/>
      <c r="C25" s="23" t="s">
        <v>31</v>
      </c>
      <c r="D25" s="17">
        <v>0</v>
      </c>
      <c r="E25" s="35">
        <v>0</v>
      </c>
      <c r="F25" s="38">
        <v>0</v>
      </c>
      <c r="G25" s="37">
        <v>0</v>
      </c>
      <c r="H25" s="37">
        <f t="shared" si="1"/>
        <v>0</v>
      </c>
    </row>
    <row r="26" spans="1:12" s="2" customFormat="1">
      <c r="A26" s="14">
        <f t="shared" si="0"/>
        <v>21</v>
      </c>
      <c r="B26" s="15"/>
      <c r="C26" s="23" t="s">
        <v>32</v>
      </c>
      <c r="D26" s="17">
        <v>0</v>
      </c>
      <c r="E26" s="17">
        <v>0</v>
      </c>
      <c r="F26" s="38">
        <v>0</v>
      </c>
      <c r="G26" s="37">
        <v>0</v>
      </c>
      <c r="H26" s="37">
        <f t="shared" si="1"/>
        <v>0</v>
      </c>
    </row>
    <row r="27" spans="1:12" s="2" customFormat="1">
      <c r="A27" s="14">
        <f t="shared" si="0"/>
        <v>22</v>
      </c>
      <c r="B27" s="15"/>
      <c r="C27" s="23" t="s">
        <v>33</v>
      </c>
      <c r="D27" s="17">
        <v>0</v>
      </c>
      <c r="E27" s="17">
        <v>0</v>
      </c>
      <c r="F27" s="38">
        <v>0</v>
      </c>
      <c r="G27" s="37">
        <v>0</v>
      </c>
      <c r="H27" s="37">
        <f t="shared" si="1"/>
        <v>0</v>
      </c>
    </row>
    <row r="28" spans="1:12" s="2" customFormat="1" ht="30">
      <c r="A28" s="14">
        <f t="shared" si="0"/>
        <v>23</v>
      </c>
      <c r="B28" s="15"/>
      <c r="C28" s="43" t="s">
        <v>34</v>
      </c>
      <c r="D28" s="17">
        <v>0</v>
      </c>
      <c r="E28" s="17">
        <v>0</v>
      </c>
      <c r="F28" s="38">
        <v>0</v>
      </c>
      <c r="G28" s="37">
        <v>0</v>
      </c>
      <c r="H28" s="37">
        <f t="shared" si="1"/>
        <v>0</v>
      </c>
    </row>
    <row r="29" spans="1:12" s="2" customFormat="1">
      <c r="A29" s="14">
        <f t="shared" si="0"/>
        <v>24</v>
      </c>
      <c r="B29" s="24">
        <v>5</v>
      </c>
      <c r="C29" s="25" t="s">
        <v>35</v>
      </c>
      <c r="D29" s="33">
        <f>SUM(D20:D28)</f>
        <v>0</v>
      </c>
      <c r="E29" s="33">
        <f>SUM(E20:E28)</f>
        <v>0</v>
      </c>
      <c r="F29" s="34">
        <f>SUM(F20:F28)</f>
        <v>0</v>
      </c>
      <c r="G29" s="34">
        <f>SUM(G20:G28)</f>
        <v>0</v>
      </c>
      <c r="H29" s="44">
        <f t="shared" ref="H29:H46" si="2">SUM(D29:G29)</f>
        <v>0</v>
      </c>
    </row>
    <row r="30" spans="1:12">
      <c r="A30" s="14">
        <f t="shared" si="0"/>
        <v>25</v>
      </c>
      <c r="B30" s="15"/>
      <c r="C30" s="23" t="s">
        <v>36</v>
      </c>
      <c r="D30" s="17">
        <v>0</v>
      </c>
      <c r="E30" s="17">
        <v>0</v>
      </c>
      <c r="F30" s="17">
        <v>0</v>
      </c>
      <c r="G30" s="17">
        <v>0</v>
      </c>
      <c r="H30" s="18">
        <f t="shared" si="2"/>
        <v>0</v>
      </c>
      <c r="L30" s="2"/>
    </row>
    <row r="31" spans="1:12">
      <c r="A31" s="14">
        <f t="shared" si="0"/>
        <v>26</v>
      </c>
      <c r="B31" s="15"/>
      <c r="C31" s="23" t="s">
        <v>37</v>
      </c>
      <c r="D31" s="17">
        <v>0</v>
      </c>
      <c r="E31" s="17">
        <v>0</v>
      </c>
      <c r="F31" s="17">
        <v>0</v>
      </c>
      <c r="G31" s="17">
        <v>0</v>
      </c>
      <c r="H31" s="18">
        <f t="shared" si="2"/>
        <v>0</v>
      </c>
      <c r="L31" s="2"/>
    </row>
    <row r="32" spans="1:12">
      <c r="A32" s="14">
        <f t="shared" si="0"/>
        <v>27</v>
      </c>
      <c r="B32" s="15"/>
      <c r="C32" s="23" t="s">
        <v>38</v>
      </c>
      <c r="D32" s="17">
        <v>0</v>
      </c>
      <c r="E32" s="17">
        <v>0</v>
      </c>
      <c r="F32" s="17">
        <v>0</v>
      </c>
      <c r="G32" s="17">
        <v>0</v>
      </c>
      <c r="H32" s="18">
        <f t="shared" si="2"/>
        <v>0</v>
      </c>
      <c r="L32" s="2"/>
    </row>
    <row r="33" spans="1:9">
      <c r="A33" s="14">
        <f t="shared" si="0"/>
        <v>28</v>
      </c>
      <c r="B33" s="15"/>
      <c r="C33" s="23" t="s">
        <v>39</v>
      </c>
      <c r="D33" s="17">
        <v>0</v>
      </c>
      <c r="E33" s="17">
        <v>0</v>
      </c>
      <c r="F33" s="17">
        <v>0</v>
      </c>
      <c r="G33" s="17">
        <v>0</v>
      </c>
      <c r="H33" s="18">
        <f t="shared" si="2"/>
        <v>0</v>
      </c>
    </row>
    <row r="34" spans="1:9">
      <c r="A34" s="14">
        <f t="shared" si="0"/>
        <v>29</v>
      </c>
      <c r="B34" s="15"/>
      <c r="C34" s="23" t="s">
        <v>40</v>
      </c>
      <c r="D34" s="17">
        <v>0</v>
      </c>
      <c r="E34" s="17">
        <v>0</v>
      </c>
      <c r="F34" s="17">
        <v>0</v>
      </c>
      <c r="G34" s="17">
        <v>0</v>
      </c>
      <c r="H34" s="18">
        <f t="shared" si="2"/>
        <v>0</v>
      </c>
    </row>
    <row r="35" spans="1:9">
      <c r="A35" s="14">
        <f t="shared" si="0"/>
        <v>30</v>
      </c>
      <c r="B35" s="15"/>
      <c r="C35" s="23" t="s">
        <v>41</v>
      </c>
      <c r="D35" s="17">
        <v>0</v>
      </c>
      <c r="E35" s="17">
        <v>0</v>
      </c>
      <c r="F35" s="17">
        <v>0</v>
      </c>
      <c r="G35" s="17">
        <v>0</v>
      </c>
      <c r="H35" s="18">
        <f t="shared" si="2"/>
        <v>0</v>
      </c>
    </row>
    <row r="36" spans="1:9">
      <c r="A36" s="14">
        <f t="shared" si="0"/>
        <v>31</v>
      </c>
      <c r="B36" s="15"/>
      <c r="C36" s="23" t="s">
        <v>42</v>
      </c>
      <c r="D36" s="17">
        <v>0</v>
      </c>
      <c r="E36" s="17">
        <v>0</v>
      </c>
      <c r="F36" s="17">
        <v>0</v>
      </c>
      <c r="G36" s="17">
        <v>0</v>
      </c>
      <c r="H36" s="18">
        <f t="shared" si="2"/>
        <v>0</v>
      </c>
    </row>
    <row r="37" spans="1:9">
      <c r="A37" s="14">
        <f t="shared" si="0"/>
        <v>32</v>
      </c>
      <c r="B37" s="15"/>
      <c r="C37" s="23" t="s">
        <v>43</v>
      </c>
      <c r="D37" s="17">
        <v>0</v>
      </c>
      <c r="E37" s="17">
        <v>0</v>
      </c>
      <c r="F37" s="17">
        <v>0</v>
      </c>
      <c r="G37" s="17">
        <v>0</v>
      </c>
      <c r="H37" s="18">
        <f t="shared" si="2"/>
        <v>0</v>
      </c>
    </row>
    <row r="38" spans="1:9" ht="45">
      <c r="A38" s="14">
        <f t="shared" si="0"/>
        <v>33</v>
      </c>
      <c r="B38" s="15"/>
      <c r="C38" s="31" t="s">
        <v>44</v>
      </c>
      <c r="D38" s="17">
        <v>0</v>
      </c>
      <c r="E38" s="17">
        <v>0</v>
      </c>
      <c r="F38" s="17">
        <v>0</v>
      </c>
      <c r="G38" s="17">
        <v>0</v>
      </c>
      <c r="H38" s="18">
        <f t="shared" si="2"/>
        <v>0</v>
      </c>
    </row>
    <row r="39" spans="1:9">
      <c r="A39" s="14">
        <f t="shared" ref="A39:A70" si="3">A38+1</f>
        <v>34</v>
      </c>
      <c r="B39" s="15"/>
      <c r="C39" s="23" t="s">
        <v>45</v>
      </c>
      <c r="D39" s="17">
        <v>0</v>
      </c>
      <c r="E39" s="17">
        <v>0</v>
      </c>
      <c r="F39" s="17">
        <v>0</v>
      </c>
      <c r="G39" s="17"/>
      <c r="H39" s="18">
        <f t="shared" si="2"/>
        <v>0</v>
      </c>
    </row>
    <row r="40" spans="1:9">
      <c r="A40" s="14">
        <f t="shared" si="3"/>
        <v>35</v>
      </c>
      <c r="B40" s="15"/>
      <c r="C40" s="23" t="s">
        <v>46</v>
      </c>
      <c r="D40" s="17">
        <v>0</v>
      </c>
      <c r="E40" s="17">
        <v>0</v>
      </c>
      <c r="F40" s="17">
        <v>0</v>
      </c>
      <c r="G40" s="17">
        <v>0</v>
      </c>
      <c r="H40" s="18">
        <f t="shared" si="2"/>
        <v>0</v>
      </c>
    </row>
    <row r="41" spans="1:9">
      <c r="A41" s="14">
        <f t="shared" si="3"/>
        <v>36</v>
      </c>
      <c r="B41" s="15"/>
      <c r="C41" s="23" t="s">
        <v>47</v>
      </c>
      <c r="D41" s="17">
        <v>0</v>
      </c>
      <c r="E41" s="17">
        <v>0</v>
      </c>
      <c r="F41" s="17">
        <v>0</v>
      </c>
      <c r="G41" s="17">
        <v>0</v>
      </c>
      <c r="H41" s="18">
        <f t="shared" si="2"/>
        <v>0</v>
      </c>
    </row>
    <row r="42" spans="1:9">
      <c r="A42" s="14">
        <f t="shared" si="3"/>
        <v>37</v>
      </c>
      <c r="B42" s="15"/>
      <c r="C42" s="23" t="s">
        <v>48</v>
      </c>
      <c r="D42" s="17">
        <v>0</v>
      </c>
      <c r="E42" s="17">
        <v>0</v>
      </c>
      <c r="F42" s="17">
        <v>0</v>
      </c>
      <c r="G42" s="17">
        <v>0</v>
      </c>
      <c r="H42" s="18">
        <f t="shared" si="2"/>
        <v>0</v>
      </c>
    </row>
    <row r="43" spans="1:9">
      <c r="A43" s="14">
        <f t="shared" si="3"/>
        <v>38</v>
      </c>
      <c r="B43" s="15"/>
      <c r="C43" s="23" t="s">
        <v>49</v>
      </c>
      <c r="D43" s="17">
        <v>0</v>
      </c>
      <c r="E43" s="17">
        <v>0</v>
      </c>
      <c r="F43" s="17">
        <v>0</v>
      </c>
      <c r="G43" s="17">
        <v>0</v>
      </c>
      <c r="H43" s="18">
        <f t="shared" si="2"/>
        <v>0</v>
      </c>
    </row>
    <row r="44" spans="1:9">
      <c r="A44" s="14">
        <f t="shared" si="3"/>
        <v>39</v>
      </c>
      <c r="B44" s="15"/>
      <c r="C44" s="23" t="s">
        <v>50</v>
      </c>
      <c r="D44" s="17">
        <v>0</v>
      </c>
      <c r="E44" s="17">
        <v>0</v>
      </c>
      <c r="F44" s="17">
        <v>0</v>
      </c>
      <c r="G44" s="17">
        <v>0</v>
      </c>
      <c r="H44" s="18">
        <f t="shared" si="2"/>
        <v>0</v>
      </c>
    </row>
    <row r="45" spans="1:9">
      <c r="A45" s="14">
        <f t="shared" si="3"/>
        <v>40</v>
      </c>
      <c r="B45" s="15"/>
      <c r="C45" s="23" t="s">
        <v>51</v>
      </c>
      <c r="D45" s="17">
        <v>0</v>
      </c>
      <c r="E45" s="45">
        <v>0</v>
      </c>
      <c r="F45" s="45">
        <v>0</v>
      </c>
      <c r="G45" s="45"/>
      <c r="H45" s="18">
        <f t="shared" si="2"/>
        <v>0</v>
      </c>
    </row>
    <row r="46" spans="1:9">
      <c r="A46" s="14">
        <f t="shared" si="3"/>
        <v>41</v>
      </c>
      <c r="B46" s="46"/>
      <c r="C46" s="47"/>
      <c r="D46" s="17"/>
      <c r="E46" s="17"/>
      <c r="F46" s="17"/>
      <c r="G46" s="17"/>
      <c r="H46" s="18">
        <f t="shared" si="2"/>
        <v>0</v>
      </c>
    </row>
    <row r="47" spans="1:9">
      <c r="A47" s="14">
        <f t="shared" si="3"/>
        <v>42</v>
      </c>
      <c r="B47" s="24">
        <v>6</v>
      </c>
      <c r="C47" s="25" t="s">
        <v>52</v>
      </c>
      <c r="D47" s="48">
        <f>SUM(D30:D46)</f>
        <v>0</v>
      </c>
      <c r="E47" s="48">
        <f>SUM(E30:E46)</f>
        <v>0</v>
      </c>
      <c r="F47" s="48">
        <f>SUM(F30:F46)</f>
        <v>0</v>
      </c>
      <c r="G47" s="48">
        <f>SUM(G30:G46)</f>
        <v>0</v>
      </c>
      <c r="H47" s="49">
        <f>SUM(H30:H45)</f>
        <v>0</v>
      </c>
      <c r="I47" s="1">
        <f>3809026-E47</f>
        <v>3809026</v>
      </c>
    </row>
    <row r="48" spans="1:9">
      <c r="A48" s="14">
        <f t="shared" si="3"/>
        <v>43</v>
      </c>
      <c r="B48" s="50"/>
      <c r="C48" s="23" t="s">
        <v>53</v>
      </c>
      <c r="D48" s="17">
        <v>0</v>
      </c>
      <c r="E48" s="17">
        <v>0</v>
      </c>
      <c r="F48" s="17">
        <v>0</v>
      </c>
      <c r="G48" s="17">
        <v>0</v>
      </c>
      <c r="H48" s="18">
        <f>SUM(D48:G48)</f>
        <v>0</v>
      </c>
    </row>
    <row r="49" spans="1:8">
      <c r="A49" s="14">
        <f t="shared" si="3"/>
        <v>44</v>
      </c>
      <c r="B49" s="50"/>
      <c r="C49" s="23" t="s">
        <v>54</v>
      </c>
      <c r="D49" s="17">
        <v>0</v>
      </c>
      <c r="E49" s="17">
        <v>0</v>
      </c>
      <c r="F49" s="17">
        <v>0</v>
      </c>
      <c r="G49" s="17">
        <v>0</v>
      </c>
      <c r="H49" s="18">
        <f>SUM(D49:G49)</f>
        <v>0</v>
      </c>
    </row>
    <row r="50" spans="1:8">
      <c r="A50" s="14">
        <f t="shared" si="3"/>
        <v>45</v>
      </c>
      <c r="B50" s="50"/>
      <c r="C50" s="23" t="s">
        <v>55</v>
      </c>
      <c r="D50" s="17">
        <v>0</v>
      </c>
      <c r="E50" s="17">
        <v>0</v>
      </c>
      <c r="F50" s="17">
        <v>0</v>
      </c>
      <c r="G50" s="17">
        <v>0</v>
      </c>
      <c r="H50" s="18">
        <f>SUM(D50:G50)</f>
        <v>0</v>
      </c>
    </row>
    <row r="51" spans="1:8">
      <c r="A51" s="14">
        <f t="shared" si="3"/>
        <v>46</v>
      </c>
      <c r="B51" s="19">
        <v>7</v>
      </c>
      <c r="C51" s="25" t="s">
        <v>56</v>
      </c>
      <c r="D51" s="48">
        <f>SUM(D48:D50)</f>
        <v>0</v>
      </c>
      <c r="E51" s="48">
        <f>SUM(E48:E50)</f>
        <v>0</v>
      </c>
      <c r="F51" s="48">
        <f>SUM(F48:F50)</f>
        <v>0</v>
      </c>
      <c r="G51" s="48">
        <f>SUM(G48:G50)</f>
        <v>0</v>
      </c>
      <c r="H51" s="49">
        <f>SUM(H48:H50)</f>
        <v>0</v>
      </c>
    </row>
    <row r="52" spans="1:8">
      <c r="A52" s="14">
        <f t="shared" si="3"/>
        <v>47</v>
      </c>
      <c r="B52" s="15">
        <v>8</v>
      </c>
      <c r="C52" s="23" t="s">
        <v>57</v>
      </c>
      <c r="D52" s="17">
        <v>0</v>
      </c>
      <c r="E52" s="17">
        <v>0</v>
      </c>
      <c r="F52" s="17">
        <v>0</v>
      </c>
      <c r="G52" s="17">
        <v>0</v>
      </c>
      <c r="H52" s="18">
        <f>SUM(D52:G52)</f>
        <v>0</v>
      </c>
    </row>
    <row r="53" spans="1:8">
      <c r="A53" s="14">
        <f t="shared" si="3"/>
        <v>48</v>
      </c>
      <c r="B53" s="15">
        <v>9</v>
      </c>
      <c r="C53" s="23" t="s">
        <v>58</v>
      </c>
      <c r="D53" s="17">
        <v>6818783</v>
      </c>
      <c r="E53" s="30">
        <v>0</v>
      </c>
      <c r="F53" s="30">
        <v>0</v>
      </c>
      <c r="G53" s="29"/>
      <c r="H53" s="18">
        <f>SUM(D53:G53)</f>
        <v>6818783</v>
      </c>
    </row>
    <row r="54" spans="1:8">
      <c r="A54" s="14">
        <f t="shared" si="3"/>
        <v>49</v>
      </c>
      <c r="B54" s="24" t="s">
        <v>59</v>
      </c>
      <c r="C54" s="25" t="s">
        <v>60</v>
      </c>
      <c r="D54" s="21">
        <f>D29+D47+D51+D52+D53</f>
        <v>6818783</v>
      </c>
      <c r="E54" s="21">
        <f>E29+E47+E51+E52+E53</f>
        <v>0</v>
      </c>
      <c r="F54" s="21">
        <f>F29+F47+F51+F52+F53</f>
        <v>0</v>
      </c>
      <c r="G54" s="21">
        <f>G29+G47+G51+G52+G53</f>
        <v>0</v>
      </c>
      <c r="H54" s="22">
        <f>H29+H47+H51+H52+H53</f>
        <v>6818783</v>
      </c>
    </row>
    <row r="55" spans="1:8">
      <c r="A55" s="14">
        <f t="shared" si="3"/>
        <v>50</v>
      </c>
      <c r="B55" s="15"/>
      <c r="C55" s="23" t="s">
        <v>61</v>
      </c>
      <c r="D55" s="17">
        <v>0</v>
      </c>
      <c r="E55" s="17">
        <v>0</v>
      </c>
      <c r="F55" s="17">
        <v>0</v>
      </c>
      <c r="G55" s="17">
        <v>0</v>
      </c>
      <c r="H55" s="18">
        <f>SUM(D55:G55)</f>
        <v>0</v>
      </c>
    </row>
    <row r="56" spans="1:8">
      <c r="A56" s="14">
        <f t="shared" si="3"/>
        <v>51</v>
      </c>
      <c r="B56" s="15"/>
      <c r="C56" s="23" t="s">
        <v>62</v>
      </c>
      <c r="D56" s="17">
        <v>0</v>
      </c>
      <c r="E56" s="17">
        <v>0</v>
      </c>
      <c r="F56" s="17">
        <v>0</v>
      </c>
      <c r="G56" s="17">
        <v>0</v>
      </c>
      <c r="H56" s="18">
        <f>SUM(D56:G56)</f>
        <v>0</v>
      </c>
    </row>
    <row r="57" spans="1:8">
      <c r="A57" s="14">
        <f t="shared" si="3"/>
        <v>52</v>
      </c>
      <c r="B57" s="15"/>
      <c r="C57" s="23" t="s">
        <v>63</v>
      </c>
      <c r="D57" s="17">
        <v>0</v>
      </c>
      <c r="E57" s="17">
        <v>0</v>
      </c>
      <c r="F57" s="17">
        <v>0</v>
      </c>
      <c r="G57" s="17">
        <v>0</v>
      </c>
      <c r="H57" s="18">
        <f>SUM(D57:G57)</f>
        <v>0</v>
      </c>
    </row>
    <row r="58" spans="1:8">
      <c r="A58" s="14">
        <f t="shared" si="3"/>
        <v>53</v>
      </c>
      <c r="B58" s="24">
        <v>10</v>
      </c>
      <c r="C58" s="25" t="s">
        <v>64</v>
      </c>
      <c r="D58" s="48">
        <f>SUM(D55:D57)</f>
        <v>0</v>
      </c>
      <c r="E58" s="48">
        <f>SUM(E55:E57)</f>
        <v>0</v>
      </c>
      <c r="F58" s="48">
        <f>SUM(F55:F57)</f>
        <v>0</v>
      </c>
      <c r="G58" s="48">
        <f>SUM(G55:G57)</f>
        <v>0</v>
      </c>
      <c r="H58" s="49">
        <f>SUM(H55:H57)</f>
        <v>0</v>
      </c>
    </row>
    <row r="59" spans="1:8">
      <c r="A59" s="14">
        <f t="shared" si="3"/>
        <v>54</v>
      </c>
      <c r="B59" s="51"/>
      <c r="C59" s="23" t="s">
        <v>65</v>
      </c>
      <c r="D59" s="17">
        <v>0</v>
      </c>
      <c r="E59" s="17">
        <v>0</v>
      </c>
      <c r="F59" s="17"/>
      <c r="G59" s="17">
        <v>0</v>
      </c>
      <c r="H59" s="18">
        <f t="shared" ref="H59:H65" si="4">SUM(D59:G59)</f>
        <v>0</v>
      </c>
    </row>
    <row r="60" spans="1:8">
      <c r="A60" s="14">
        <f t="shared" si="3"/>
        <v>55</v>
      </c>
      <c r="B60" s="51"/>
      <c r="C60" s="23" t="s">
        <v>66</v>
      </c>
      <c r="D60" s="17">
        <v>0</v>
      </c>
      <c r="E60" s="17">
        <v>0</v>
      </c>
      <c r="F60" s="17">
        <v>0</v>
      </c>
      <c r="G60" s="17">
        <v>0</v>
      </c>
      <c r="H60" s="18">
        <f t="shared" si="4"/>
        <v>0</v>
      </c>
    </row>
    <row r="61" spans="1:8">
      <c r="A61" s="14">
        <f t="shared" si="3"/>
        <v>56</v>
      </c>
      <c r="B61" s="51"/>
      <c r="C61" s="23" t="s">
        <v>67</v>
      </c>
      <c r="D61" s="17">
        <v>0</v>
      </c>
      <c r="E61" s="17">
        <v>51870</v>
      </c>
      <c r="F61" s="17"/>
      <c r="G61" s="17">
        <v>0</v>
      </c>
      <c r="H61" s="18">
        <f t="shared" si="4"/>
        <v>51870</v>
      </c>
    </row>
    <row r="62" spans="1:8">
      <c r="A62" s="14">
        <f t="shared" si="3"/>
        <v>57</v>
      </c>
      <c r="B62" s="15"/>
      <c r="C62" s="23" t="s">
        <v>68</v>
      </c>
      <c r="D62" s="17"/>
      <c r="E62" s="17">
        <v>-144000</v>
      </c>
      <c r="F62" s="17"/>
      <c r="G62" s="17">
        <v>0</v>
      </c>
      <c r="H62" s="18">
        <f t="shared" si="4"/>
        <v>-144000</v>
      </c>
    </row>
    <row r="63" spans="1:8">
      <c r="A63" s="14">
        <f t="shared" si="3"/>
        <v>58</v>
      </c>
      <c r="B63" s="15"/>
      <c r="C63" s="23" t="s">
        <v>69</v>
      </c>
      <c r="D63" s="17"/>
      <c r="E63" s="17"/>
      <c r="F63" s="17"/>
      <c r="G63" s="17">
        <v>0</v>
      </c>
      <c r="H63" s="18">
        <f t="shared" si="4"/>
        <v>0</v>
      </c>
    </row>
    <row r="64" spans="1:8">
      <c r="A64" s="14">
        <f t="shared" si="3"/>
        <v>59</v>
      </c>
      <c r="B64" s="15"/>
      <c r="C64" s="23" t="s">
        <v>70</v>
      </c>
      <c r="D64" s="17">
        <v>0</v>
      </c>
      <c r="E64" s="17">
        <v>0</v>
      </c>
      <c r="F64" s="17"/>
      <c r="G64" s="17">
        <v>0</v>
      </c>
      <c r="H64" s="18">
        <f t="shared" si="4"/>
        <v>0</v>
      </c>
    </row>
    <row r="65" spans="1:9">
      <c r="A65" s="14">
        <f t="shared" si="3"/>
        <v>60</v>
      </c>
      <c r="B65" s="15"/>
      <c r="C65" s="23" t="s">
        <v>71</v>
      </c>
      <c r="D65" s="17"/>
      <c r="E65" s="17"/>
      <c r="F65" s="17">
        <v>0</v>
      </c>
      <c r="G65" s="17">
        <v>0</v>
      </c>
      <c r="H65" s="18">
        <f t="shared" si="4"/>
        <v>0</v>
      </c>
    </row>
    <row r="66" spans="1:9" ht="29.25">
      <c r="A66" s="14">
        <f t="shared" si="3"/>
        <v>61</v>
      </c>
      <c r="B66" s="24">
        <v>11</v>
      </c>
      <c r="C66" s="52" t="s">
        <v>72</v>
      </c>
      <c r="D66" s="21">
        <f>SUM(D59:D65)</f>
        <v>0</v>
      </c>
      <c r="E66" s="21">
        <f>SUM(E59:E65)</f>
        <v>-92130</v>
      </c>
      <c r="F66" s="21">
        <f>SUM(F59:F65)</f>
        <v>0</v>
      </c>
      <c r="G66" s="21">
        <f>SUM(G59:G65)</f>
        <v>0</v>
      </c>
      <c r="H66" s="22">
        <f>SUM(H59:H65)</f>
        <v>-92130</v>
      </c>
    </row>
    <row r="67" spans="1:9">
      <c r="A67" s="14">
        <f t="shared" si="3"/>
        <v>62</v>
      </c>
      <c r="B67" s="24">
        <v>12</v>
      </c>
      <c r="C67" s="25" t="s">
        <v>73</v>
      </c>
      <c r="D67" s="33">
        <v>0</v>
      </c>
      <c r="E67" s="33">
        <v>0</v>
      </c>
      <c r="F67" s="33">
        <v>0</v>
      </c>
      <c r="G67" s="33">
        <v>0</v>
      </c>
      <c r="H67" s="44">
        <f>SUM(D67:G67)</f>
        <v>0</v>
      </c>
    </row>
    <row r="68" spans="1:9">
      <c r="A68" s="14">
        <f t="shared" si="3"/>
        <v>63</v>
      </c>
      <c r="B68" s="24" t="s">
        <v>74</v>
      </c>
      <c r="C68" s="25" t="s">
        <v>75</v>
      </c>
      <c r="D68" s="26">
        <v>0</v>
      </c>
      <c r="E68" s="26">
        <f>SUM(E58+E66+E67)</f>
        <v>-92130</v>
      </c>
      <c r="F68" s="26">
        <f>SUM(F58+F66+F67)</f>
        <v>0</v>
      </c>
      <c r="G68" s="26">
        <f>SUM(G58+G66+G67)</f>
        <v>0</v>
      </c>
      <c r="H68" s="27">
        <f>SUM(H58+H66+H67)</f>
        <v>-92130</v>
      </c>
    </row>
    <row r="69" spans="1:9">
      <c r="A69" s="14">
        <f t="shared" si="3"/>
        <v>64</v>
      </c>
      <c r="B69" s="24" t="s">
        <v>76</v>
      </c>
      <c r="C69" s="25" t="s">
        <v>77</v>
      </c>
      <c r="D69" s="33">
        <v>0</v>
      </c>
      <c r="E69" s="53">
        <f>2932727*4</f>
        <v>11730908</v>
      </c>
      <c r="F69" s="53">
        <v>0</v>
      </c>
      <c r="G69" s="53"/>
      <c r="H69" s="44">
        <f t="shared" ref="H69:H75" si="5">SUM(D69:G69)</f>
        <v>11730908</v>
      </c>
      <c r="I69" s="1">
        <f>5881798-H69</f>
        <v>-5849110</v>
      </c>
    </row>
    <row r="70" spans="1:9">
      <c r="A70" s="14">
        <f t="shared" si="3"/>
        <v>65</v>
      </c>
      <c r="B70" s="50"/>
      <c r="C70" s="23" t="s">
        <v>78</v>
      </c>
      <c r="D70" s="17">
        <v>0</v>
      </c>
      <c r="E70" s="17">
        <v>0</v>
      </c>
      <c r="F70" s="17">
        <v>0</v>
      </c>
      <c r="G70" s="17">
        <v>0</v>
      </c>
      <c r="H70" s="18">
        <f t="shared" si="5"/>
        <v>0</v>
      </c>
    </row>
    <row r="71" spans="1:9">
      <c r="A71" s="14">
        <f t="shared" ref="A71:A100" si="6">A70+1</f>
        <v>66</v>
      </c>
      <c r="B71" s="50"/>
      <c r="C71" s="23" t="s">
        <v>79</v>
      </c>
      <c r="D71" s="17">
        <v>0</v>
      </c>
      <c r="E71" s="17"/>
      <c r="F71" s="17">
        <v>0</v>
      </c>
      <c r="G71" s="17">
        <v>0</v>
      </c>
      <c r="H71" s="18">
        <f t="shared" si="5"/>
        <v>0</v>
      </c>
    </row>
    <row r="72" spans="1:9">
      <c r="A72" s="14">
        <f t="shared" si="6"/>
        <v>67</v>
      </c>
      <c r="B72" s="50"/>
      <c r="C72" s="23" t="s">
        <v>80</v>
      </c>
      <c r="D72" s="17">
        <v>0</v>
      </c>
      <c r="E72" s="17"/>
      <c r="F72" s="17">
        <v>0</v>
      </c>
      <c r="G72" s="17">
        <v>0</v>
      </c>
      <c r="H72" s="18">
        <f t="shared" si="5"/>
        <v>0</v>
      </c>
    </row>
    <row r="73" spans="1:9">
      <c r="A73" s="14">
        <f t="shared" si="6"/>
        <v>68</v>
      </c>
      <c r="B73" s="50"/>
      <c r="C73" s="23" t="s">
        <v>81</v>
      </c>
      <c r="D73" s="17">
        <v>0</v>
      </c>
      <c r="E73" s="17"/>
      <c r="F73" s="17">
        <v>0</v>
      </c>
      <c r="G73" s="17">
        <v>0</v>
      </c>
      <c r="H73" s="18">
        <f t="shared" si="5"/>
        <v>0</v>
      </c>
    </row>
    <row r="74" spans="1:9">
      <c r="A74" s="14">
        <f t="shared" si="6"/>
        <v>69</v>
      </c>
      <c r="B74" s="50"/>
      <c r="C74" s="23" t="s">
        <v>82</v>
      </c>
      <c r="D74" s="17">
        <v>0</v>
      </c>
      <c r="E74" s="17">
        <v>253400</v>
      </c>
      <c r="F74" s="17">
        <v>0</v>
      </c>
      <c r="G74" s="17">
        <v>0</v>
      </c>
      <c r="H74" s="18">
        <f t="shared" si="5"/>
        <v>253400</v>
      </c>
    </row>
    <row r="75" spans="1:9">
      <c r="A75" s="14">
        <f t="shared" si="6"/>
        <v>70</v>
      </c>
      <c r="B75" s="50"/>
      <c r="C75" s="23" t="s">
        <v>83</v>
      </c>
      <c r="D75" s="17">
        <v>0</v>
      </c>
      <c r="E75" s="17">
        <v>0</v>
      </c>
      <c r="F75" s="17">
        <v>0</v>
      </c>
      <c r="G75" s="17">
        <v>0</v>
      </c>
      <c r="H75" s="18">
        <f t="shared" si="5"/>
        <v>0</v>
      </c>
    </row>
    <row r="76" spans="1:9">
      <c r="A76" s="14">
        <f t="shared" si="6"/>
        <v>71</v>
      </c>
      <c r="B76" s="24" t="s">
        <v>84</v>
      </c>
      <c r="C76" s="25" t="s">
        <v>85</v>
      </c>
      <c r="D76" s="48">
        <f>D70+D71+D72+D75</f>
        <v>0</v>
      </c>
      <c r="E76" s="48">
        <f>E70+E71+E72+E73+E74</f>
        <v>253400</v>
      </c>
      <c r="F76" s="48">
        <f>F72+F71+F70</f>
        <v>0</v>
      </c>
      <c r="G76" s="48">
        <f>SUM(G70:G72)</f>
        <v>0</v>
      </c>
      <c r="H76" s="49">
        <f>SUM(H70:H75)</f>
        <v>253400</v>
      </c>
    </row>
    <row r="77" spans="1:9">
      <c r="A77" s="14">
        <f t="shared" si="6"/>
        <v>72</v>
      </c>
      <c r="B77" s="15"/>
      <c r="C77" s="23" t="s">
        <v>86</v>
      </c>
      <c r="D77" s="17"/>
      <c r="E77" s="17"/>
      <c r="F77" s="17"/>
      <c r="G77" s="17"/>
      <c r="H77" s="18">
        <f>SUM(D77:G77)</f>
        <v>0</v>
      </c>
    </row>
    <row r="78" spans="1:9" ht="29.25">
      <c r="A78" s="14">
        <f t="shared" si="6"/>
        <v>73</v>
      </c>
      <c r="B78" s="54" t="s">
        <v>87</v>
      </c>
      <c r="C78" s="52" t="s">
        <v>88</v>
      </c>
      <c r="D78" s="21">
        <f>D10+D13+D19-D54-D68-D69-D76</f>
        <v>-6457304</v>
      </c>
      <c r="E78" s="21">
        <f>E10-E13+E19-E54-E68-E69-E76</f>
        <v>-11919678</v>
      </c>
      <c r="F78" s="21">
        <f>F10+F13+F19-F54-F68-F69-F76</f>
        <v>0</v>
      </c>
      <c r="G78" s="21">
        <f>G10+G13+G19-G54-G68-G69-G76</f>
        <v>0</v>
      </c>
      <c r="H78" s="21">
        <f>H10-H13+H19-H54-H68-H69-H76</f>
        <v>-18376982</v>
      </c>
    </row>
    <row r="79" spans="1:9">
      <c r="A79" s="14">
        <f t="shared" si="6"/>
        <v>74</v>
      </c>
      <c r="B79" s="15">
        <v>13</v>
      </c>
      <c r="C79" s="23" t="s">
        <v>89</v>
      </c>
      <c r="D79" s="17"/>
      <c r="E79" s="17"/>
      <c r="F79" s="17"/>
      <c r="G79" s="17"/>
      <c r="H79" s="18">
        <f t="shared" ref="H79:H87" si="7">SUM(D79:G79)</f>
        <v>0</v>
      </c>
    </row>
    <row r="80" spans="1:9">
      <c r="A80" s="14">
        <f t="shared" si="6"/>
        <v>75</v>
      </c>
      <c r="B80" s="15"/>
      <c r="C80" s="23" t="s">
        <v>90</v>
      </c>
      <c r="D80" s="17"/>
      <c r="E80" s="17"/>
      <c r="F80" s="17"/>
      <c r="G80" s="17"/>
      <c r="H80" s="18">
        <f t="shared" si="7"/>
        <v>0</v>
      </c>
      <c r="I80" s="55"/>
    </row>
    <row r="81" spans="1:9">
      <c r="A81" s="14">
        <f t="shared" si="6"/>
        <v>76</v>
      </c>
      <c r="B81" s="15">
        <v>14</v>
      </c>
      <c r="C81" s="23" t="s">
        <v>91</v>
      </c>
      <c r="D81" s="17"/>
      <c r="E81" s="17"/>
      <c r="F81" s="17"/>
      <c r="G81" s="17"/>
      <c r="H81" s="18">
        <f t="shared" si="7"/>
        <v>0</v>
      </c>
      <c r="I81" s="56"/>
    </row>
    <row r="82" spans="1:9">
      <c r="A82" s="14">
        <f t="shared" si="6"/>
        <v>77</v>
      </c>
      <c r="B82" s="15"/>
      <c r="C82" s="23" t="s">
        <v>90</v>
      </c>
      <c r="D82" s="17"/>
      <c r="E82" s="17"/>
      <c r="F82" s="17"/>
      <c r="G82" s="17"/>
      <c r="H82" s="18">
        <f t="shared" si="7"/>
        <v>0</v>
      </c>
      <c r="I82" s="56"/>
    </row>
    <row r="83" spans="1:9">
      <c r="A83" s="14">
        <f t="shared" si="6"/>
        <v>78</v>
      </c>
      <c r="B83" s="15">
        <v>15</v>
      </c>
      <c r="C83" s="23" t="s">
        <v>92</v>
      </c>
      <c r="D83" s="17"/>
      <c r="E83" s="17"/>
      <c r="F83" s="17"/>
      <c r="G83" s="17"/>
      <c r="H83" s="18">
        <f t="shared" si="7"/>
        <v>0</v>
      </c>
    </row>
    <row r="84" spans="1:9">
      <c r="A84" s="14">
        <f t="shared" si="6"/>
        <v>79</v>
      </c>
      <c r="B84" s="57"/>
      <c r="C84" s="23" t="s">
        <v>90</v>
      </c>
      <c r="D84" s="17"/>
      <c r="E84" s="17"/>
      <c r="F84" s="17"/>
      <c r="G84" s="17"/>
      <c r="H84" s="18">
        <f t="shared" si="7"/>
        <v>0</v>
      </c>
      <c r="I84" s="55"/>
    </row>
    <row r="85" spans="1:9">
      <c r="A85" s="14">
        <f t="shared" si="6"/>
        <v>80</v>
      </c>
      <c r="B85" s="15">
        <v>16</v>
      </c>
      <c r="C85" s="23" t="s">
        <v>93</v>
      </c>
      <c r="D85" s="17">
        <v>0</v>
      </c>
      <c r="E85" s="17">
        <v>0</v>
      </c>
      <c r="F85" s="17">
        <v>0</v>
      </c>
      <c r="G85" s="17"/>
      <c r="H85" s="18">
        <f t="shared" si="7"/>
        <v>0</v>
      </c>
    </row>
    <row r="86" spans="1:9">
      <c r="A86" s="14">
        <f t="shared" si="6"/>
        <v>81</v>
      </c>
      <c r="B86" s="15"/>
      <c r="C86" s="58" t="s">
        <v>90</v>
      </c>
      <c r="D86" s="17"/>
      <c r="E86" s="17"/>
      <c r="F86" s="17"/>
      <c r="G86" s="17"/>
      <c r="H86" s="18">
        <f t="shared" si="7"/>
        <v>0</v>
      </c>
      <c r="I86" s="59"/>
    </row>
    <row r="87" spans="1:9">
      <c r="A87" s="14">
        <f t="shared" si="6"/>
        <v>82</v>
      </c>
      <c r="B87" s="15">
        <v>17</v>
      </c>
      <c r="C87" s="16" t="s">
        <v>94</v>
      </c>
      <c r="D87" s="17"/>
      <c r="E87" s="17"/>
      <c r="F87" s="17"/>
      <c r="G87" s="17"/>
      <c r="H87" s="18">
        <f t="shared" si="7"/>
        <v>0</v>
      </c>
    </row>
    <row r="88" spans="1:9">
      <c r="A88" s="14">
        <f t="shared" si="6"/>
        <v>83</v>
      </c>
      <c r="B88" s="24" t="s">
        <v>95</v>
      </c>
      <c r="C88" s="20" t="s">
        <v>96</v>
      </c>
      <c r="D88" s="21">
        <f>+D79+D81+D83+D85+D87</f>
        <v>0</v>
      </c>
      <c r="E88" s="21">
        <f>+E79+E81+E83+E85+E87</f>
        <v>0</v>
      </c>
      <c r="F88" s="21">
        <f>+F79+F81+F83+F85+F87</f>
        <v>0</v>
      </c>
      <c r="G88" s="21">
        <f>+G79+G81+G83+G85+G87</f>
        <v>0</v>
      </c>
      <c r="H88" s="22">
        <f>+H79+H81+H83+H85+H87</f>
        <v>0</v>
      </c>
      <c r="I88" s="59"/>
    </row>
    <row r="89" spans="1:9">
      <c r="A89" s="14">
        <f t="shared" si="6"/>
        <v>84</v>
      </c>
      <c r="B89" s="15">
        <v>19</v>
      </c>
      <c r="C89" s="16" t="s">
        <v>97</v>
      </c>
      <c r="D89" s="17"/>
      <c r="E89" s="17"/>
      <c r="F89" s="17"/>
      <c r="G89" s="17"/>
      <c r="H89" s="18">
        <f t="shared" ref="H89:H94" si="8">SUM(D89:G89)</f>
        <v>0</v>
      </c>
    </row>
    <row r="90" spans="1:9">
      <c r="A90" s="14">
        <f t="shared" si="6"/>
        <v>85</v>
      </c>
      <c r="B90" s="15"/>
      <c r="C90" s="58" t="s">
        <v>98</v>
      </c>
      <c r="D90" s="17"/>
      <c r="E90" s="17"/>
      <c r="F90" s="17"/>
      <c r="G90" s="17"/>
      <c r="H90" s="18">
        <f t="shared" si="8"/>
        <v>0</v>
      </c>
    </row>
    <row r="91" spans="1:9">
      <c r="A91" s="14">
        <f t="shared" si="6"/>
        <v>86</v>
      </c>
      <c r="B91" s="15">
        <v>20</v>
      </c>
      <c r="C91" s="58" t="s">
        <v>99</v>
      </c>
      <c r="D91" s="17"/>
      <c r="E91" s="30"/>
      <c r="F91" s="30"/>
      <c r="G91" s="30"/>
      <c r="H91" s="18">
        <f t="shared" si="8"/>
        <v>0</v>
      </c>
    </row>
    <row r="92" spans="1:9">
      <c r="A92" s="14">
        <f t="shared" si="6"/>
        <v>87</v>
      </c>
      <c r="B92" s="15"/>
      <c r="C92" s="58" t="s">
        <v>98</v>
      </c>
      <c r="D92" s="17"/>
      <c r="E92" s="17"/>
      <c r="F92" s="17"/>
      <c r="G92" s="17"/>
      <c r="H92" s="18">
        <f t="shared" si="8"/>
        <v>0</v>
      </c>
    </row>
    <row r="93" spans="1:9">
      <c r="A93" s="14">
        <f t="shared" si="6"/>
        <v>88</v>
      </c>
      <c r="B93" s="15">
        <v>21</v>
      </c>
      <c r="C93" s="16" t="s">
        <v>100</v>
      </c>
      <c r="D93" s="17"/>
      <c r="E93" s="17"/>
      <c r="F93" s="17"/>
      <c r="G93" s="17"/>
      <c r="H93" s="18">
        <f t="shared" si="8"/>
        <v>0</v>
      </c>
    </row>
    <row r="94" spans="1:9">
      <c r="A94" s="14">
        <f t="shared" si="6"/>
        <v>89</v>
      </c>
      <c r="B94" s="15">
        <v>22</v>
      </c>
      <c r="C94" s="58" t="s">
        <v>101</v>
      </c>
      <c r="D94" s="17"/>
      <c r="E94" s="17"/>
      <c r="F94" s="17"/>
      <c r="G94" s="17"/>
      <c r="H94" s="18">
        <f t="shared" si="8"/>
        <v>0</v>
      </c>
    </row>
    <row r="95" spans="1:9">
      <c r="A95" s="14">
        <f t="shared" si="6"/>
        <v>90</v>
      </c>
      <c r="B95" s="24" t="s">
        <v>102</v>
      </c>
      <c r="C95" s="20" t="s">
        <v>103</v>
      </c>
      <c r="D95" s="21">
        <f>+D89+D91+D93+D94</f>
        <v>0</v>
      </c>
      <c r="E95" s="21">
        <f>+E89+E91+E93+E94</f>
        <v>0</v>
      </c>
      <c r="F95" s="21">
        <f>+F89+F91+F93+F94</f>
        <v>0</v>
      </c>
      <c r="G95" s="21">
        <f>+G89+G91+G93+G94</f>
        <v>0</v>
      </c>
      <c r="H95" s="22">
        <f>+H89+H91+H93+H94</f>
        <v>0</v>
      </c>
    </row>
    <row r="96" spans="1:9">
      <c r="A96" s="14">
        <f t="shared" si="6"/>
        <v>91</v>
      </c>
      <c r="B96" s="24" t="s">
        <v>104</v>
      </c>
      <c r="C96" s="20" t="s">
        <v>105</v>
      </c>
      <c r="D96" s="21">
        <f>+D88-D95</f>
        <v>0</v>
      </c>
      <c r="E96" s="21">
        <f>+E88-E95</f>
        <v>0</v>
      </c>
      <c r="F96" s="21">
        <f>+F88-F95</f>
        <v>0</v>
      </c>
      <c r="G96" s="21">
        <f>+G88-G95</f>
        <v>0</v>
      </c>
      <c r="H96" s="22">
        <f>+H88-H95</f>
        <v>0</v>
      </c>
    </row>
    <row r="97" spans="1:8">
      <c r="A97" s="14">
        <f t="shared" si="6"/>
        <v>92</v>
      </c>
      <c r="B97" s="60" t="s">
        <v>106</v>
      </c>
      <c r="C97" s="61" t="s">
        <v>107</v>
      </c>
      <c r="D97" s="21">
        <f>+D78+D96</f>
        <v>-6457304</v>
      </c>
      <c r="E97" s="21">
        <f>+E78+E96</f>
        <v>-11919678</v>
      </c>
      <c r="F97" s="21">
        <f>+F78+F96</f>
        <v>0</v>
      </c>
      <c r="G97" s="21">
        <f>+G78+G96</f>
        <v>0</v>
      </c>
      <c r="H97" s="22">
        <f>+H78+H96</f>
        <v>-18376982</v>
      </c>
    </row>
    <row r="98" spans="1:8">
      <c r="A98" s="14">
        <f t="shared" si="6"/>
        <v>93</v>
      </c>
      <c r="B98" s="62" t="s">
        <v>108</v>
      </c>
      <c r="C98" s="63" t="s">
        <v>109</v>
      </c>
      <c r="D98" s="17"/>
      <c r="E98" s="64"/>
      <c r="F98" s="64"/>
      <c r="G98" s="64"/>
      <c r="H98" s="65"/>
    </row>
    <row r="99" spans="1:8">
      <c r="A99" s="14">
        <f t="shared" si="6"/>
        <v>94</v>
      </c>
      <c r="B99" s="24" t="s">
        <v>110</v>
      </c>
      <c r="C99" s="25" t="s">
        <v>111</v>
      </c>
      <c r="D99" s="21">
        <f>D97-D98</f>
        <v>-6457304</v>
      </c>
      <c r="E99" s="21">
        <f>E97-E98</f>
        <v>-11919678</v>
      </c>
      <c r="F99" s="21">
        <f>F97-F98</f>
        <v>0</v>
      </c>
      <c r="G99" s="21">
        <f>G97-G98</f>
        <v>0</v>
      </c>
      <c r="H99" s="21">
        <f>H97-H98</f>
        <v>-18376982</v>
      </c>
    </row>
    <row r="100" spans="1:8">
      <c r="A100" s="14">
        <f t="shared" si="6"/>
        <v>95</v>
      </c>
      <c r="B100" s="66"/>
      <c r="C100" s="67" t="s">
        <v>112</v>
      </c>
      <c r="D100" s="68"/>
      <c r="E100" s="69"/>
      <c r="F100" s="68"/>
      <c r="G100" s="69"/>
      <c r="H100" s="70" t="s">
        <v>113</v>
      </c>
    </row>
    <row r="101" spans="1:8">
      <c r="A101" s="71"/>
      <c r="B101" s="72"/>
      <c r="C101" s="73"/>
      <c r="D101" s="74"/>
      <c r="E101" s="74"/>
      <c r="F101" s="74"/>
      <c r="G101" s="74"/>
      <c r="H101" s="75"/>
    </row>
    <row r="102" spans="1:8">
      <c r="A102" s="76"/>
      <c r="B102" s="89" t="s">
        <v>117</v>
      </c>
      <c r="C102" s="89"/>
      <c r="D102" s="74"/>
      <c r="E102" s="74"/>
      <c r="F102" s="74"/>
      <c r="G102" s="77"/>
      <c r="H102" s="75"/>
    </row>
    <row r="103" spans="1:8">
      <c r="F103" s="78"/>
      <c r="G103" s="78"/>
    </row>
  </sheetData>
  <mergeCells count="3">
    <mergeCell ref="A1:H1"/>
    <mergeCell ref="A2:H2"/>
    <mergeCell ref="B102:C102"/>
  </mergeCells>
  <pageMargins left="0.70833333333333304" right="0.70833333333333304" top="0.74791666666666701" bottom="0.74791666666666701" header="0.51180555555555496" footer="0.51180555555555496"/>
  <pageSetup paperSize="0" scale="0" firstPageNumber="0" fitToWidth="3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W29"/>
  <sheetViews>
    <sheetView zoomScaleNormal="100" zoomScalePageLayoutView="60" workbookViewId="0"/>
  </sheetViews>
  <sheetFormatPr defaultRowHeight="15"/>
  <cols>
    <col min="1" max="2" width="10.140625" style="1"/>
    <col min="3" max="3" width="20.140625" style="1"/>
    <col min="4" max="257" width="10.140625" style="1"/>
    <col min="258" max="1025" width="8.5703125"/>
  </cols>
  <sheetData>
    <row r="5" spans="2:13">
      <c r="C5" s="1" t="s">
        <v>118</v>
      </c>
      <c r="D5" s="1" t="s">
        <v>119</v>
      </c>
      <c r="E5" s="1">
        <v>13</v>
      </c>
      <c r="F5" s="1" t="s">
        <v>120</v>
      </c>
      <c r="H5" s="1" t="s">
        <v>121</v>
      </c>
      <c r="I5" s="1" t="s">
        <v>122</v>
      </c>
      <c r="J5" s="1" t="s">
        <v>123</v>
      </c>
    </row>
    <row r="6" spans="2:13">
      <c r="B6" s="1">
        <v>1</v>
      </c>
      <c r="I6" s="79"/>
    </row>
    <row r="7" spans="2:13">
      <c r="B7" s="1">
        <v>2</v>
      </c>
      <c r="I7" s="79"/>
      <c r="K7" s="1">
        <f>SUM(H7:J7)</f>
        <v>0</v>
      </c>
      <c r="M7" s="1">
        <f>K7/12</f>
        <v>0</v>
      </c>
    </row>
    <row r="8" spans="2:13">
      <c r="B8" s="1">
        <v>3</v>
      </c>
      <c r="I8" s="79"/>
    </row>
    <row r="9" spans="2:13">
      <c r="B9" s="1">
        <v>4</v>
      </c>
      <c r="I9" s="79"/>
    </row>
    <row r="10" spans="2:13">
      <c r="B10" s="1">
        <v>5</v>
      </c>
      <c r="I10" s="79"/>
    </row>
    <row r="11" spans="2:13">
      <c r="B11" s="1">
        <v>6</v>
      </c>
      <c r="I11" s="79"/>
    </row>
    <row r="12" spans="2:13">
      <c r="B12" s="1">
        <v>7</v>
      </c>
      <c r="I12" s="79"/>
    </row>
    <row r="13" spans="2:13">
      <c r="B13" s="1">
        <v>8</v>
      </c>
      <c r="I13" s="79"/>
    </row>
    <row r="14" spans="2:13">
      <c r="B14" s="1">
        <v>9</v>
      </c>
      <c r="I14" s="79"/>
    </row>
    <row r="15" spans="2:13">
      <c r="B15" s="1">
        <v>10</v>
      </c>
      <c r="I15" s="79"/>
    </row>
    <row r="16" spans="2:13">
      <c r="B16" s="1">
        <v>11</v>
      </c>
      <c r="I16" s="79"/>
    </row>
    <row r="17" spans="2:12">
      <c r="B17" s="1">
        <v>12</v>
      </c>
      <c r="I17" s="79"/>
    </row>
    <row r="18" spans="2:12">
      <c r="B18" s="1">
        <v>13</v>
      </c>
      <c r="I18" s="79"/>
    </row>
    <row r="19" spans="2:12">
      <c r="B19" s="1">
        <v>14</v>
      </c>
      <c r="I19" s="79"/>
    </row>
    <row r="20" spans="2:12">
      <c r="B20" s="1">
        <v>15</v>
      </c>
      <c r="I20" s="79"/>
    </row>
    <row r="21" spans="2:12">
      <c r="I21" s="79"/>
    </row>
    <row r="22" spans="2:12">
      <c r="I22" s="79"/>
    </row>
    <row r="23" spans="2:12">
      <c r="E23" s="80"/>
      <c r="F23" s="2"/>
      <c r="G23" s="2"/>
      <c r="H23" s="80"/>
      <c r="I23" s="80"/>
      <c r="J23" s="80"/>
    </row>
    <row r="24" spans="2:12">
      <c r="E24" s="80"/>
      <c r="F24" s="2"/>
      <c r="G24" s="2"/>
      <c r="I24" s="2"/>
    </row>
    <row r="25" spans="2:12">
      <c r="E25" s="80"/>
      <c r="F25" s="2"/>
      <c r="G25" s="2"/>
      <c r="I25" s="2"/>
    </row>
    <row r="26" spans="2:12">
      <c r="E26" s="2"/>
      <c r="F26" s="2"/>
      <c r="G26" s="2"/>
      <c r="I26" s="2"/>
      <c r="L26" s="1">
        <f>E23+E24+E25+H23+I23+J23</f>
        <v>0</v>
      </c>
    </row>
    <row r="27" spans="2:12">
      <c r="E27" s="2"/>
      <c r="F27" s="2"/>
      <c r="G27" s="2"/>
      <c r="I27" s="81"/>
    </row>
    <row r="29" spans="2:12">
      <c r="B29" s="1">
        <v>16</v>
      </c>
      <c r="I29" s="79"/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"/>
  <sheetViews>
    <sheetView zoomScaleNormal="100" zoomScalePageLayoutView="60" workbookViewId="0"/>
  </sheetViews>
  <sheetFormatPr defaultRowHeight="15"/>
  <cols>
    <col min="1" max="1" width="6" style="1"/>
    <col min="2" max="2" width="5.7109375" style="1"/>
    <col min="3" max="3" width="39.140625" style="1"/>
    <col min="4" max="4" width="14.42578125" style="1"/>
    <col min="5" max="5" width="14.28515625" style="1"/>
    <col min="6" max="6" width="14.42578125" style="1"/>
    <col min="7" max="7" width="13.28515625" style="1"/>
    <col min="8" max="8" width="14.42578125" style="2"/>
    <col min="9" max="9" width="18.28515625" style="1"/>
    <col min="10" max="10" width="17.42578125" style="1"/>
    <col min="11" max="11" width="10.7109375" style="1"/>
    <col min="12" max="12" width="14.85546875" style="1"/>
    <col min="13" max="13" width="10.7109375" style="1"/>
    <col min="14" max="257" width="10.140625" style="1"/>
    <col min="258" max="1025" width="8.5703125"/>
  </cols>
  <sheetData>
    <row r="1" spans="1:8" ht="15.75">
      <c r="A1" s="87" t="s">
        <v>0</v>
      </c>
      <c r="B1" s="87"/>
      <c r="C1" s="87"/>
      <c r="D1" s="87"/>
      <c r="E1" s="87"/>
      <c r="F1" s="87"/>
      <c r="G1" s="87"/>
      <c r="H1" s="87"/>
    </row>
    <row r="2" spans="1:8" ht="15.75">
      <c r="A2" s="88" t="s">
        <v>1</v>
      </c>
      <c r="B2" s="88"/>
      <c r="C2" s="88"/>
      <c r="D2" s="88"/>
      <c r="E2" s="88"/>
      <c r="F2" s="88"/>
      <c r="G2" s="88"/>
      <c r="H2" s="88"/>
    </row>
    <row r="3" spans="1:8">
      <c r="A3" s="3"/>
      <c r="B3" s="4"/>
      <c r="C3" s="4"/>
      <c r="D3" s="4" t="s">
        <v>2</v>
      </c>
      <c r="E3" s="4"/>
      <c r="F3" s="4"/>
      <c r="G3" s="4"/>
      <c r="H3" s="5"/>
    </row>
    <row r="4" spans="1:8">
      <c r="A4" s="6"/>
      <c r="B4" s="7"/>
      <c r="C4" s="8"/>
      <c r="D4" s="7">
        <v>1</v>
      </c>
      <c r="E4" s="7">
        <v>2</v>
      </c>
      <c r="F4" s="7">
        <v>3</v>
      </c>
      <c r="G4" s="7">
        <v>4</v>
      </c>
      <c r="H4" s="9"/>
    </row>
    <row r="5" spans="1:8" ht="108.75" customHeight="1">
      <c r="A5" s="10" t="s">
        <v>3</v>
      </c>
      <c r="B5" s="11"/>
      <c r="C5" s="11" t="s">
        <v>4</v>
      </c>
      <c r="D5" s="12" t="s">
        <v>5</v>
      </c>
      <c r="E5" s="12" t="s">
        <v>6</v>
      </c>
      <c r="F5" s="12" t="s">
        <v>7</v>
      </c>
      <c r="G5" s="12" t="s">
        <v>8</v>
      </c>
      <c r="H5" s="13" t="s">
        <v>9</v>
      </c>
    </row>
    <row r="6" spans="1:8">
      <c r="A6" s="14">
        <v>1</v>
      </c>
      <c r="B6" s="15"/>
      <c r="C6" s="16" t="s">
        <v>10</v>
      </c>
      <c r="D6" s="17">
        <f>'Előző évek korrekciój'!D6+'2017'!D5</f>
        <v>4310000</v>
      </c>
      <c r="E6" s="17">
        <f>'Előző évek korrekciój'!E6+'2017'!E5</f>
        <v>35196584</v>
      </c>
      <c r="F6" s="82">
        <f>'Előző évek korrekciój'!F6+'2017'!F5</f>
        <v>0</v>
      </c>
      <c r="G6" s="82">
        <f>'Előző évek korrekciój'!G6+'2017'!G5</f>
        <v>1942591</v>
      </c>
      <c r="H6" s="82">
        <f>'Előző évek korrekciój'!H6+'2017'!H5</f>
        <v>41449175</v>
      </c>
    </row>
    <row r="7" spans="1:8">
      <c r="A7" s="14">
        <f t="shared" ref="A7:A38" si="0">A6+1</f>
        <v>2</v>
      </c>
      <c r="B7" s="15"/>
      <c r="C7" s="16" t="s">
        <v>11</v>
      </c>
      <c r="D7" s="17">
        <f>'Előző évek korrekciój'!D7+'2017'!D6</f>
        <v>0</v>
      </c>
      <c r="E7" s="17">
        <f>'Előző évek korrekciój'!E7+'2017'!E6</f>
        <v>0</v>
      </c>
      <c r="F7" s="82">
        <f>'Előző évek korrekciój'!F7+'2017'!F6</f>
        <v>0</v>
      </c>
      <c r="G7" s="82">
        <f>'Előző évek korrekciój'!G7+'2017'!G6</f>
        <v>0</v>
      </c>
      <c r="H7" s="82">
        <f>'Előző évek korrekciój'!H7+'2017'!H6</f>
        <v>0</v>
      </c>
    </row>
    <row r="8" spans="1:8">
      <c r="A8" s="14">
        <f t="shared" si="0"/>
        <v>3</v>
      </c>
      <c r="B8" s="19">
        <v>1</v>
      </c>
      <c r="C8" s="20" t="s">
        <v>12</v>
      </c>
      <c r="D8" s="83">
        <f>'Előző évek korrekciój'!D8+'2017'!D7</f>
        <v>4310000</v>
      </c>
      <c r="E8" s="83">
        <f>'Előző évek korrekciój'!E8+'2017'!E7</f>
        <v>35196584</v>
      </c>
      <c r="F8" s="84">
        <f>'Előző évek korrekciój'!F8+'2017'!F7</f>
        <v>0</v>
      </c>
      <c r="G8" s="84">
        <f>'Előző évek korrekciój'!G8+'2017'!G7</f>
        <v>1942591</v>
      </c>
      <c r="H8" s="84">
        <f>'Előző évek korrekciój'!H8+'2017'!H7</f>
        <v>41449175</v>
      </c>
    </row>
    <row r="9" spans="1:8">
      <c r="A9" s="14">
        <f t="shared" si="0"/>
        <v>4</v>
      </c>
      <c r="B9" s="15">
        <v>2</v>
      </c>
      <c r="C9" s="23" t="s">
        <v>13</v>
      </c>
      <c r="D9" s="17">
        <f>'Előző évek korrekciój'!D9+'2017'!D8</f>
        <v>0</v>
      </c>
      <c r="E9" s="17">
        <f>'Előző évek korrekciój'!E9+'2017'!E8</f>
        <v>0</v>
      </c>
      <c r="F9" s="82">
        <f>'Előző évek korrekciój'!F9+'2017'!F8</f>
        <v>0</v>
      </c>
      <c r="G9" s="82">
        <f>'Előző évek korrekciój'!G9+'2017'!G8</f>
        <v>0</v>
      </c>
      <c r="H9" s="82">
        <f>'Előző évek korrekciój'!H9+'2017'!H8</f>
        <v>0</v>
      </c>
    </row>
    <row r="10" spans="1:8">
      <c r="A10" s="14">
        <f t="shared" si="0"/>
        <v>5</v>
      </c>
      <c r="B10" s="24" t="s">
        <v>14</v>
      </c>
      <c r="C10" s="85" t="s">
        <v>15</v>
      </c>
      <c r="D10" s="83">
        <f>'Előző évek korrekciój'!D10+'2017'!D9</f>
        <v>4310000</v>
      </c>
      <c r="E10" s="83">
        <f>'Előző évek korrekciój'!E10+'2017'!E9</f>
        <v>35196584</v>
      </c>
      <c r="F10" s="84">
        <f>'Előző évek korrekciój'!F10+'2017'!F9</f>
        <v>0</v>
      </c>
      <c r="G10" s="84">
        <f>'Előző évek korrekciój'!G10+'2017'!G9</f>
        <v>1942591</v>
      </c>
      <c r="H10" s="84">
        <f>'Előző évek korrekciój'!H10+'2017'!H9</f>
        <v>41449175</v>
      </c>
    </row>
    <row r="11" spans="1:8">
      <c r="A11" s="14">
        <f t="shared" si="0"/>
        <v>6</v>
      </c>
      <c r="B11" s="15">
        <v>3</v>
      </c>
      <c r="C11" s="23" t="s">
        <v>16</v>
      </c>
      <c r="D11" s="17">
        <f>'Előző évek korrekciój'!D11+'2017'!D10</f>
        <v>0</v>
      </c>
      <c r="E11" s="17">
        <f>'Előző évek korrekciój'!E11+'2017'!E10</f>
        <v>0</v>
      </c>
      <c r="F11" s="82">
        <f>'Előző évek korrekciój'!F11+'2017'!F10</f>
        <v>0</v>
      </c>
      <c r="G11" s="82">
        <f>'Előző évek korrekciój'!G11+'2017'!G10</f>
        <v>0</v>
      </c>
      <c r="H11" s="82">
        <f>'Előző évek korrekciój'!H11+'2017'!H10</f>
        <v>0</v>
      </c>
    </row>
    <row r="12" spans="1:8">
      <c r="A12" s="14">
        <f t="shared" si="0"/>
        <v>7</v>
      </c>
      <c r="B12" s="15">
        <v>4</v>
      </c>
      <c r="C12" s="23" t="s">
        <v>17</v>
      </c>
      <c r="D12" s="17">
        <f>'Előző évek korrekciój'!D12+'2017'!D11</f>
        <v>0</v>
      </c>
      <c r="E12" s="17">
        <f>'Előző évek korrekciój'!E12+'2017'!E11</f>
        <v>0</v>
      </c>
      <c r="F12" s="82">
        <f>'Előző évek korrekciój'!F12+'2017'!F11</f>
        <v>0</v>
      </c>
      <c r="G12" s="82">
        <f>'Előző évek korrekciój'!G12+'2017'!G11</f>
        <v>0</v>
      </c>
      <c r="H12" s="82">
        <f>'Előző évek korrekciój'!H12+'2017'!H11</f>
        <v>0</v>
      </c>
    </row>
    <row r="13" spans="1:8">
      <c r="A13" s="14">
        <f t="shared" si="0"/>
        <v>8</v>
      </c>
      <c r="B13" s="24" t="s">
        <v>18</v>
      </c>
      <c r="C13" s="25" t="s">
        <v>19</v>
      </c>
      <c r="D13" s="83">
        <f>'Előző évek korrekciój'!D13+'2017'!D12</f>
        <v>0</v>
      </c>
      <c r="E13" s="83">
        <f>'Előző évek korrekciój'!E13+'2017'!E12</f>
        <v>0</v>
      </c>
      <c r="F13" s="84">
        <f>'Előző évek korrekciój'!F13+'2017'!F12</f>
        <v>0</v>
      </c>
      <c r="G13" s="84">
        <f>'Előző évek korrekciój'!G13+'2017'!G12</f>
        <v>0</v>
      </c>
      <c r="H13" s="84">
        <f>'Előző évek korrekciój'!H13+'2017'!H12</f>
        <v>0</v>
      </c>
    </row>
    <row r="14" spans="1:8">
      <c r="A14" s="14">
        <f t="shared" si="0"/>
        <v>9</v>
      </c>
      <c r="B14" s="15"/>
      <c r="C14" s="23" t="s">
        <v>20</v>
      </c>
      <c r="D14" s="17">
        <f>'Előző évek korrekciój'!D14+'2017'!D13</f>
        <v>0</v>
      </c>
      <c r="E14" s="17">
        <f>'Előző évek korrekciój'!E14+'2017'!E13</f>
        <v>0</v>
      </c>
      <c r="F14" s="82">
        <f>'Előző évek korrekciój'!F14+'2017'!F13</f>
        <v>66895507</v>
      </c>
      <c r="G14" s="82">
        <f>'Előző évek korrekciój'!G14+'2017'!G13</f>
        <v>0</v>
      </c>
      <c r="H14" s="82">
        <f>'Előző évek korrekciój'!H14+'2017'!H13</f>
        <v>66895507</v>
      </c>
    </row>
    <row r="15" spans="1:8" ht="45">
      <c r="A15" s="14">
        <f t="shared" si="0"/>
        <v>10</v>
      </c>
      <c r="B15" s="15"/>
      <c r="C15" s="31" t="s">
        <v>21</v>
      </c>
      <c r="D15" s="17">
        <f>'Előző évek korrekciój'!D15+'2017'!D14</f>
        <v>0</v>
      </c>
      <c r="E15" s="17">
        <f>'Előző évek korrekciój'!E15+'2017'!E14</f>
        <v>5797866</v>
      </c>
      <c r="F15" s="82">
        <f>'Előző évek korrekciój'!F15+'2017'!F14</f>
        <v>0</v>
      </c>
      <c r="G15" s="82">
        <f>'Előző évek korrekciój'!G15+'2017'!G14</f>
        <v>0</v>
      </c>
      <c r="H15" s="82">
        <f>'Előző évek korrekciój'!H15+'2017'!H14</f>
        <v>5797866</v>
      </c>
    </row>
    <row r="16" spans="1:8">
      <c r="A16" s="14">
        <f t="shared" si="0"/>
        <v>11</v>
      </c>
      <c r="B16" s="15"/>
      <c r="C16" s="23" t="s">
        <v>22</v>
      </c>
      <c r="D16" s="17">
        <f>'Előző évek korrekciój'!D16+'2017'!D15</f>
        <v>4680000</v>
      </c>
      <c r="E16" s="17">
        <f>'Előző évek korrekciój'!E16+'2017'!E15</f>
        <v>0</v>
      </c>
      <c r="F16" s="82">
        <f>'Előző évek korrekciój'!F16+'2017'!F15</f>
        <v>0</v>
      </c>
      <c r="G16" s="82">
        <f>'Előző évek korrekciój'!G16+'2017'!G15</f>
        <v>0</v>
      </c>
      <c r="H16" s="82">
        <f>'Előző évek korrekciój'!H16+'2017'!H15</f>
        <v>4680000</v>
      </c>
    </row>
    <row r="17" spans="1:12">
      <c r="A17" s="14">
        <f t="shared" si="0"/>
        <v>12</v>
      </c>
      <c r="B17" s="15"/>
      <c r="C17" s="23" t="s">
        <v>23</v>
      </c>
      <c r="D17" s="17">
        <f>'Előző évek korrekciój'!D17+'2017'!D16</f>
        <v>8519887</v>
      </c>
      <c r="E17" s="17">
        <f>'Előző évek korrekciój'!E17+'2017'!E16</f>
        <v>0</v>
      </c>
      <c r="F17" s="82">
        <f>'Előző évek korrekciój'!F17+'2017'!F16</f>
        <v>0</v>
      </c>
      <c r="G17" s="82">
        <f>'Előző évek korrekciój'!G17+'2017'!G16</f>
        <v>0</v>
      </c>
      <c r="H17" s="82">
        <f>'Előző évek korrekciój'!H17+'2017'!H16</f>
        <v>8519887</v>
      </c>
    </row>
    <row r="18" spans="1:12">
      <c r="A18" s="14">
        <f t="shared" si="0"/>
        <v>13</v>
      </c>
      <c r="B18" s="15"/>
      <c r="C18" s="23" t="s">
        <v>24</v>
      </c>
      <c r="D18" s="17">
        <f>'Előző évek korrekciój'!D18+'2017'!D17</f>
        <v>-263323</v>
      </c>
      <c r="E18" s="17">
        <f>'Előző évek korrekciój'!E18+'2017'!E17</f>
        <v>8022</v>
      </c>
      <c r="F18" s="82">
        <f>'Előző évek korrekciój'!F18+'2017'!F17</f>
        <v>239049</v>
      </c>
      <c r="G18" s="82">
        <f>'Előző évek korrekciój'!G18+'2017'!G17</f>
        <v>0</v>
      </c>
      <c r="H18" s="82">
        <f>'Előző évek korrekciój'!H18+'2017'!H17</f>
        <v>-16252</v>
      </c>
      <c r="L18" s="2"/>
    </row>
    <row r="19" spans="1:12" s="2" customFormat="1">
      <c r="A19" s="14">
        <f t="shared" si="0"/>
        <v>14</v>
      </c>
      <c r="B19" s="24" t="s">
        <v>25</v>
      </c>
      <c r="C19" s="25" t="s">
        <v>26</v>
      </c>
      <c r="D19" s="83">
        <f>'Előző évek korrekciój'!D19+'2017'!D18</f>
        <v>12936564</v>
      </c>
      <c r="E19" s="83">
        <f>'Előző évek korrekciój'!E19+'2017'!E18</f>
        <v>5805888</v>
      </c>
      <c r="F19" s="84">
        <f>'Előző évek korrekciój'!F19+'2017'!F18</f>
        <v>67134556</v>
      </c>
      <c r="G19" s="84">
        <f>'Előző évek korrekciój'!G19+'2017'!G18</f>
        <v>0</v>
      </c>
      <c r="H19" s="84">
        <f>'Előző évek korrekciój'!H19+'2017'!H18</f>
        <v>85877008</v>
      </c>
    </row>
    <row r="20" spans="1:12" s="2" customFormat="1">
      <c r="A20" s="14">
        <f t="shared" si="0"/>
        <v>15</v>
      </c>
      <c r="B20" s="15"/>
      <c r="C20" s="23"/>
      <c r="D20" s="17">
        <f>'Előző évek korrekciój'!D20+'2017'!D19</f>
        <v>0</v>
      </c>
      <c r="E20" s="17">
        <f>'Előző évek korrekciój'!E20+'2017'!E19</f>
        <v>0</v>
      </c>
      <c r="F20" s="82">
        <f>'Előző évek korrekciój'!F20+'2017'!F19</f>
        <v>0</v>
      </c>
      <c r="G20" s="82">
        <f>'Előző évek korrekciój'!G20+'2017'!G19</f>
        <v>0</v>
      </c>
      <c r="H20" s="82">
        <f>'Előző évek korrekciój'!H20+'2017'!H19</f>
        <v>0</v>
      </c>
    </row>
    <row r="21" spans="1:12" s="2" customFormat="1">
      <c r="A21" s="14">
        <f t="shared" si="0"/>
        <v>16</v>
      </c>
      <c r="B21" s="15"/>
      <c r="C21" s="23" t="s">
        <v>27</v>
      </c>
      <c r="D21" s="17">
        <f>'Előző évek korrekciój'!D21+'2017'!D20</f>
        <v>0</v>
      </c>
      <c r="E21" s="17">
        <f>'Előző évek korrekciój'!E21+'2017'!E20</f>
        <v>0</v>
      </c>
      <c r="F21" s="82">
        <f>'Előző évek korrekciój'!F21+'2017'!F20</f>
        <v>40488</v>
      </c>
      <c r="G21" s="82">
        <f>'Előző évek korrekciój'!G21+'2017'!G20</f>
        <v>0</v>
      </c>
      <c r="H21" s="82">
        <f>'Előző évek korrekciój'!H21+'2017'!H20</f>
        <v>40488</v>
      </c>
    </row>
    <row r="22" spans="1:12" s="2" customFormat="1">
      <c r="A22" s="14">
        <f t="shared" si="0"/>
        <v>17</v>
      </c>
      <c r="B22" s="15"/>
      <c r="C22" s="23" t="s">
        <v>28</v>
      </c>
      <c r="D22" s="17">
        <f>'Előző évek korrekciój'!D22+'2017'!D21</f>
        <v>0</v>
      </c>
      <c r="E22" s="17">
        <f>'Előző évek korrekciój'!E22+'2017'!E21</f>
        <v>0</v>
      </c>
      <c r="F22" s="82">
        <f>'Előző évek korrekciój'!F22+'2017'!F21</f>
        <v>5333245</v>
      </c>
      <c r="G22" s="82">
        <f>'Előző évek korrekciój'!G22+'2017'!G21</f>
        <v>0</v>
      </c>
      <c r="H22" s="82">
        <f>'Előző évek korrekciój'!H22+'2017'!H21</f>
        <v>5333245</v>
      </c>
    </row>
    <row r="23" spans="1:12" s="2" customFormat="1">
      <c r="A23" s="14">
        <f t="shared" si="0"/>
        <v>18</v>
      </c>
      <c r="B23" s="15"/>
      <c r="C23" s="23" t="s">
        <v>29</v>
      </c>
      <c r="D23" s="17">
        <f>'Előző évek korrekciój'!D23+'2017'!D22</f>
        <v>0</v>
      </c>
      <c r="E23" s="17">
        <f>'Előző évek korrekciój'!E23+'2017'!E22</f>
        <v>11823002</v>
      </c>
      <c r="F23" s="82">
        <f>'Előző évek korrekciój'!F23+'2017'!F22</f>
        <v>2309765</v>
      </c>
      <c r="G23" s="82">
        <f>'Előző évek korrekciój'!G23+'2017'!G22</f>
        <v>0</v>
      </c>
      <c r="H23" s="82">
        <f>'Előző évek korrekciój'!H23+'2017'!H22</f>
        <v>14132767</v>
      </c>
    </row>
    <row r="24" spans="1:12" s="2" customFormat="1">
      <c r="A24" s="14">
        <f t="shared" si="0"/>
        <v>19</v>
      </c>
      <c r="B24" s="15"/>
      <c r="C24" s="23" t="s">
        <v>30</v>
      </c>
      <c r="D24" s="17">
        <f>'Előző évek korrekciój'!D24+'2017'!D23</f>
        <v>0</v>
      </c>
      <c r="E24" s="17">
        <f>'Előző évek korrekciój'!E24+'2017'!E23</f>
        <v>1264786</v>
      </c>
      <c r="F24" s="82">
        <f>'Előző évek korrekciój'!F24+'2017'!F23</f>
        <v>4655707</v>
      </c>
      <c r="G24" s="82">
        <f>'Előző évek korrekciój'!G24+'2017'!G23</f>
        <v>121670</v>
      </c>
      <c r="H24" s="82">
        <f>'Előző évek korrekciój'!H24+'2017'!H23</f>
        <v>6042163</v>
      </c>
    </row>
    <row r="25" spans="1:12" s="2" customFormat="1">
      <c r="A25" s="14">
        <f t="shared" si="0"/>
        <v>20</v>
      </c>
      <c r="B25" s="15"/>
      <c r="C25" s="23" t="s">
        <v>31</v>
      </c>
      <c r="D25" s="17">
        <f>'Előző évek korrekciój'!D25+'2017'!D24</f>
        <v>0</v>
      </c>
      <c r="E25" s="17">
        <f>'Előző évek korrekciój'!E25+'2017'!E24</f>
        <v>13082</v>
      </c>
      <c r="F25" s="82">
        <f>'Előző évek korrekciój'!F25+'2017'!F24</f>
        <v>922524</v>
      </c>
      <c r="G25" s="82">
        <f>'Előző évek korrekciój'!G25+'2017'!G24</f>
        <v>0</v>
      </c>
      <c r="H25" s="82">
        <f>'Előző évek korrekciój'!H25+'2017'!H24</f>
        <v>935606</v>
      </c>
    </row>
    <row r="26" spans="1:12" s="2" customFormat="1">
      <c r="A26" s="14">
        <f t="shared" si="0"/>
        <v>21</v>
      </c>
      <c r="B26" s="15"/>
      <c r="C26" s="23" t="s">
        <v>32</v>
      </c>
      <c r="D26" s="17">
        <f>'Előző évek korrekciój'!D26+'2017'!D25</f>
        <v>0</v>
      </c>
      <c r="E26" s="17">
        <f>'Előző évek korrekciój'!E26+'2017'!E25</f>
        <v>78180</v>
      </c>
      <c r="F26" s="82">
        <f>'Előző évek korrekciój'!F26+'2017'!F25</f>
        <v>44695</v>
      </c>
      <c r="G26" s="82">
        <f>'Előző évek korrekciój'!G26+'2017'!G25</f>
        <v>0</v>
      </c>
      <c r="H26" s="82">
        <f>'Előző évek korrekciój'!H26+'2017'!H25</f>
        <v>122875</v>
      </c>
    </row>
    <row r="27" spans="1:12" s="2" customFormat="1">
      <c r="A27" s="14">
        <f t="shared" si="0"/>
        <v>22</v>
      </c>
      <c r="B27" s="15"/>
      <c r="C27" s="23" t="s">
        <v>33</v>
      </c>
      <c r="D27" s="17">
        <f>'Előző évek korrekciój'!D27+'2017'!D26</f>
        <v>0</v>
      </c>
      <c r="E27" s="17">
        <f>'Előző évek korrekciój'!E27+'2017'!E26</f>
        <v>83252</v>
      </c>
      <c r="F27" s="82">
        <f>'Előző évek korrekciój'!F27+'2017'!F26</f>
        <v>114598</v>
      </c>
      <c r="G27" s="82">
        <f>'Előző évek korrekciój'!G27+'2017'!G26</f>
        <v>0</v>
      </c>
      <c r="H27" s="82">
        <f>'Előző évek korrekciój'!H27+'2017'!H26</f>
        <v>197850</v>
      </c>
    </row>
    <row r="28" spans="1:12" s="2" customFormat="1" ht="30">
      <c r="A28" s="14">
        <f t="shared" si="0"/>
        <v>23</v>
      </c>
      <c r="B28" s="15"/>
      <c r="C28" s="43" t="s">
        <v>34</v>
      </c>
      <c r="D28" s="17">
        <f>'Előző évek korrekciój'!D28+'2017'!D27</f>
        <v>0</v>
      </c>
      <c r="E28" s="17">
        <f>'Előző évek korrekciój'!E28+'2017'!E27</f>
        <v>9970</v>
      </c>
      <c r="F28" s="82">
        <f>'Előző évek korrekciój'!F28+'2017'!F27</f>
        <v>247720</v>
      </c>
      <c r="G28" s="82">
        <f>'Előző évek korrekciój'!G28+'2017'!G27</f>
        <v>0</v>
      </c>
      <c r="H28" s="82">
        <f>'Előző évek korrekciój'!H28+'2017'!H27</f>
        <v>257690</v>
      </c>
    </row>
    <row r="29" spans="1:12" s="2" customFormat="1">
      <c r="A29" s="14">
        <f t="shared" si="0"/>
        <v>24</v>
      </c>
      <c r="B29" s="24">
        <v>5</v>
      </c>
      <c r="C29" s="25" t="s">
        <v>35</v>
      </c>
      <c r="D29" s="83">
        <f>'Előző évek korrekciój'!D29+'2017'!D28</f>
        <v>0</v>
      </c>
      <c r="E29" s="83">
        <f>'Előző évek korrekciój'!E29+'2017'!E28</f>
        <v>13272272</v>
      </c>
      <c r="F29" s="84">
        <f>'Előző évek korrekciój'!F29+'2017'!F28</f>
        <v>13668742</v>
      </c>
      <c r="G29" s="84"/>
      <c r="H29" s="84">
        <f>'Előző évek korrekciój'!H29+'2017'!H28</f>
        <v>27062684</v>
      </c>
    </row>
    <row r="30" spans="1:12">
      <c r="A30" s="14">
        <f t="shared" si="0"/>
        <v>25</v>
      </c>
      <c r="B30" s="15"/>
      <c r="C30" s="23" t="s">
        <v>36</v>
      </c>
      <c r="D30" s="17">
        <f>'Előző évek korrekciój'!D30+'2017'!D29</f>
        <v>10000</v>
      </c>
      <c r="E30" s="17">
        <f>'Előző évek korrekciój'!E30+'2017'!E29</f>
        <v>5694</v>
      </c>
      <c r="F30" s="82">
        <f>'Előző évek korrekciój'!F30+'2017'!F29</f>
        <v>77733</v>
      </c>
      <c r="G30" s="82">
        <f>'Előző évek korrekciój'!G30+'2017'!G29</f>
        <v>0</v>
      </c>
      <c r="H30" s="82">
        <f>'Előző évek korrekciój'!H30+'2017'!H29</f>
        <v>93427</v>
      </c>
      <c r="L30" s="2"/>
    </row>
    <row r="31" spans="1:12">
      <c r="A31" s="14">
        <f t="shared" si="0"/>
        <v>26</v>
      </c>
      <c r="B31" s="15"/>
      <c r="C31" s="23" t="s">
        <v>37</v>
      </c>
      <c r="D31" s="17">
        <f>'Előző évek korrekciój'!D31+'2017'!D30</f>
        <v>0</v>
      </c>
      <c r="E31" s="17">
        <f>'Előző évek korrekciój'!E31+'2017'!E30</f>
        <v>155187</v>
      </c>
      <c r="F31" s="82">
        <f>'Előző évek korrekciój'!F31+'2017'!F30</f>
        <v>375264</v>
      </c>
      <c r="G31" s="82">
        <f>'Előző évek korrekciój'!G31+'2017'!G30</f>
        <v>0</v>
      </c>
      <c r="H31" s="82">
        <f>'Előző évek korrekciój'!H31+'2017'!H30</f>
        <v>530451</v>
      </c>
      <c r="L31" s="2"/>
    </row>
    <row r="32" spans="1:12">
      <c r="A32" s="14">
        <f t="shared" si="0"/>
        <v>27</v>
      </c>
      <c r="B32" s="15"/>
      <c r="C32" s="23" t="s">
        <v>38</v>
      </c>
      <c r="D32" s="17">
        <f>'Előző évek korrekciój'!D32+'2017'!D31</f>
        <v>0</v>
      </c>
      <c r="E32" s="17">
        <f>'Előző évek korrekciój'!E32+'2017'!E31</f>
        <v>796360</v>
      </c>
      <c r="F32" s="82">
        <f>'Előző évek korrekciój'!F32+'2017'!F31</f>
        <v>94634</v>
      </c>
      <c r="G32" s="82">
        <f>'Előző évek korrekciój'!G32+'2017'!G31</f>
        <v>0</v>
      </c>
      <c r="H32" s="82">
        <f>'Előző évek korrekciój'!H32+'2017'!H31</f>
        <v>890994</v>
      </c>
      <c r="L32" s="2"/>
    </row>
    <row r="33" spans="1:9">
      <c r="A33" s="14">
        <f t="shared" si="0"/>
        <v>28</v>
      </c>
      <c r="B33" s="15"/>
      <c r="C33" s="23" t="s">
        <v>39</v>
      </c>
      <c r="D33" s="17">
        <f>'Előző évek korrekciój'!D33+'2017'!D32</f>
        <v>0</v>
      </c>
      <c r="E33" s="17">
        <f>'Előző évek korrekciój'!E33+'2017'!E32</f>
        <v>0</v>
      </c>
      <c r="F33" s="82">
        <f>'Előző évek korrekciój'!F33+'2017'!F32</f>
        <v>1327863</v>
      </c>
      <c r="G33" s="82">
        <f>'Előző évek korrekciój'!G33+'2017'!G32</f>
        <v>0</v>
      </c>
      <c r="H33" s="82">
        <f>'Előző évek korrekciój'!H33+'2017'!H32</f>
        <v>1327863</v>
      </c>
    </row>
    <row r="34" spans="1:9">
      <c r="A34" s="14">
        <f t="shared" si="0"/>
        <v>29</v>
      </c>
      <c r="B34" s="15"/>
      <c r="C34" s="23" t="s">
        <v>40</v>
      </c>
      <c r="D34" s="17">
        <f>'Előző évek korrekciój'!D34+'2017'!D33</f>
        <v>0</v>
      </c>
      <c r="E34" s="17">
        <f>'Előző évek korrekciój'!E34+'2017'!E33</f>
        <v>103769</v>
      </c>
      <c r="F34" s="82">
        <f>'Előző évek korrekciój'!F34+'2017'!F33</f>
        <v>468016</v>
      </c>
      <c r="G34" s="82">
        <f>'Előző évek korrekciój'!G34+'2017'!G33</f>
        <v>0</v>
      </c>
      <c r="H34" s="82">
        <f>'Előző évek korrekciój'!H34+'2017'!H33</f>
        <v>571785</v>
      </c>
    </row>
    <row r="35" spans="1:9">
      <c r="A35" s="14">
        <f t="shared" si="0"/>
        <v>30</v>
      </c>
      <c r="B35" s="15"/>
      <c r="C35" s="23" t="s">
        <v>41</v>
      </c>
      <c r="D35" s="17">
        <f>'Előző évek korrekciój'!D35+'2017'!D34</f>
        <v>0</v>
      </c>
      <c r="E35" s="17">
        <f>'Előző évek korrekciój'!E35+'2017'!E34</f>
        <v>4320</v>
      </c>
      <c r="F35" s="82">
        <f>'Előző évek korrekciój'!F35+'2017'!F34</f>
        <v>11731</v>
      </c>
      <c r="G35" s="82">
        <f>'Előző évek korrekciój'!G35+'2017'!G34</f>
        <v>0</v>
      </c>
      <c r="H35" s="82">
        <f>'Előző évek korrekciój'!H35+'2017'!H34</f>
        <v>16051</v>
      </c>
    </row>
    <row r="36" spans="1:9">
      <c r="A36" s="14">
        <f t="shared" si="0"/>
        <v>31</v>
      </c>
      <c r="B36" s="15"/>
      <c r="C36" s="23" t="s">
        <v>42</v>
      </c>
      <c r="D36" s="17">
        <f>'Előző évek korrekciój'!D36+'2017'!D35</f>
        <v>0</v>
      </c>
      <c r="E36" s="17">
        <f>'Előző évek korrekciój'!E36+'2017'!E35</f>
        <v>0</v>
      </c>
      <c r="F36" s="82">
        <f>'Előző évek korrekciój'!F36+'2017'!F35</f>
        <v>0</v>
      </c>
      <c r="G36" s="82">
        <f>'Előző évek korrekciój'!G36+'2017'!G35</f>
        <v>0</v>
      </c>
      <c r="H36" s="82">
        <f>'Előző évek korrekciój'!H36+'2017'!H35</f>
        <v>0</v>
      </c>
    </row>
    <row r="37" spans="1:9">
      <c r="A37" s="14">
        <f t="shared" si="0"/>
        <v>32</v>
      </c>
      <c r="B37" s="15"/>
      <c r="C37" s="23" t="s">
        <v>43</v>
      </c>
      <c r="D37" s="17">
        <f>'Előző évek korrekciój'!D37+'2017'!D36</f>
        <v>0</v>
      </c>
      <c r="E37" s="17">
        <f>'Előző évek korrekciój'!E37+'2017'!E36</f>
        <v>0</v>
      </c>
      <c r="F37" s="82">
        <f>'Előző évek korrekciój'!F37+'2017'!F36</f>
        <v>0</v>
      </c>
      <c r="G37" s="82">
        <f>'Előző évek korrekciój'!G37+'2017'!G36</f>
        <v>0</v>
      </c>
      <c r="H37" s="82">
        <f>'Előző évek korrekciój'!H37+'2017'!H36</f>
        <v>0</v>
      </c>
    </row>
    <row r="38" spans="1:9" ht="45">
      <c r="A38" s="14">
        <f t="shared" si="0"/>
        <v>33</v>
      </c>
      <c r="B38" s="15"/>
      <c r="C38" s="31" t="s">
        <v>44</v>
      </c>
      <c r="D38" s="17">
        <f>'Előző évek korrekciój'!D38+'2017'!D37</f>
        <v>0</v>
      </c>
      <c r="E38" s="17">
        <f>'Előző évek korrekciój'!E38+'2017'!E37</f>
        <v>1020060</v>
      </c>
      <c r="F38" s="82">
        <f>'Előző évek korrekciój'!F38+'2017'!F37</f>
        <v>1744980</v>
      </c>
      <c r="G38" s="82">
        <f>'Előző évek korrekciój'!G38+'2017'!G37</f>
        <v>0</v>
      </c>
      <c r="H38" s="82">
        <f>'Előző évek korrekciój'!H38+'2017'!H37</f>
        <v>2765040</v>
      </c>
    </row>
    <row r="39" spans="1:9">
      <c r="A39" s="14">
        <f t="shared" ref="A39:A70" si="1">A38+1</f>
        <v>34</v>
      </c>
      <c r="B39" s="15"/>
      <c r="C39" s="23" t="s">
        <v>45</v>
      </c>
      <c r="D39" s="17">
        <f>'Előző évek korrekciój'!D39+'2017'!D38</f>
        <v>0</v>
      </c>
      <c r="E39" s="17">
        <f>'Előző évek korrekciój'!E39+'2017'!E38</f>
        <v>0</v>
      </c>
      <c r="F39" s="82">
        <f>'Előző évek korrekciój'!F39+'2017'!F38</f>
        <v>0</v>
      </c>
      <c r="G39" s="82">
        <f>'Előző évek korrekciój'!G39+'2017'!G38</f>
        <v>0</v>
      </c>
      <c r="H39" s="82">
        <f>'Előző évek korrekciój'!H39+'2017'!H38</f>
        <v>0</v>
      </c>
    </row>
    <row r="40" spans="1:9">
      <c r="A40" s="14">
        <f t="shared" si="1"/>
        <v>35</v>
      </c>
      <c r="B40" s="15"/>
      <c r="C40" s="23" t="s">
        <v>46</v>
      </c>
      <c r="D40" s="17">
        <f>'Előző évek korrekciój'!D40+'2017'!D39</f>
        <v>90056</v>
      </c>
      <c r="E40" s="17">
        <f>'Előző évek korrekciój'!E40+'2017'!E39</f>
        <v>37898</v>
      </c>
      <c r="F40" s="82">
        <f>'Előző évek korrekciój'!F40+'2017'!F39</f>
        <v>355481</v>
      </c>
      <c r="G40" s="82">
        <f>'Előző évek korrekciój'!G40+'2017'!G39</f>
        <v>0</v>
      </c>
      <c r="H40" s="82">
        <f>'Előző évek korrekciój'!H40+'2017'!H39</f>
        <v>483435</v>
      </c>
    </row>
    <row r="41" spans="1:9">
      <c r="A41" s="14">
        <f t="shared" si="1"/>
        <v>36</v>
      </c>
      <c r="B41" s="15"/>
      <c r="C41" s="23" t="s">
        <v>47</v>
      </c>
      <c r="D41" s="17">
        <f>'Előző évek korrekciój'!D41+'2017'!D40</f>
        <v>0</v>
      </c>
      <c r="E41" s="17">
        <f>'Előző évek korrekciój'!E41+'2017'!E40</f>
        <v>134978</v>
      </c>
      <c r="F41" s="82">
        <f>'Előző évek korrekciój'!F41+'2017'!F40</f>
        <v>0</v>
      </c>
      <c r="G41" s="82">
        <f>'Előző évek korrekciój'!G41+'2017'!G40</f>
        <v>0</v>
      </c>
      <c r="H41" s="82">
        <f>'Előző évek korrekciój'!H41+'2017'!H40</f>
        <v>134978</v>
      </c>
    </row>
    <row r="42" spans="1:9">
      <c r="A42" s="14">
        <f t="shared" si="1"/>
        <v>37</v>
      </c>
      <c r="B42" s="15"/>
      <c r="C42" s="23" t="s">
        <v>48</v>
      </c>
      <c r="D42" s="17">
        <f>'Előző évek korrekciój'!D42+'2017'!D41</f>
        <v>0</v>
      </c>
      <c r="E42" s="17">
        <f>'Előző évek korrekciój'!E42+'2017'!E41</f>
        <v>222000</v>
      </c>
      <c r="F42" s="82">
        <f>'Előző évek korrekciój'!F42+'2017'!F41</f>
        <v>76200</v>
      </c>
      <c r="G42" s="82">
        <f>'Előző évek korrekciój'!G42+'2017'!G41</f>
        <v>0</v>
      </c>
      <c r="H42" s="82">
        <f>'Előző évek korrekciój'!H42+'2017'!H41</f>
        <v>298200</v>
      </c>
    </row>
    <row r="43" spans="1:9">
      <c r="A43" s="14">
        <f t="shared" si="1"/>
        <v>38</v>
      </c>
      <c r="B43" s="15"/>
      <c r="C43" s="23" t="s">
        <v>49</v>
      </c>
      <c r="D43" s="17">
        <f>'Előző évek korrekciój'!D43+'2017'!D42</f>
        <v>0</v>
      </c>
      <c r="E43" s="17">
        <f>'Előző évek korrekciój'!E43+'2017'!E42</f>
        <v>490471</v>
      </c>
      <c r="F43" s="82">
        <f>'Előző évek korrekciój'!F43+'2017'!F42</f>
        <v>0</v>
      </c>
      <c r="G43" s="82">
        <f>'Előző évek korrekciój'!G43+'2017'!G42</f>
        <v>0</v>
      </c>
      <c r="H43" s="82">
        <f>'Előző évek korrekciój'!H43+'2017'!H42</f>
        <v>490471</v>
      </c>
    </row>
    <row r="44" spans="1:9">
      <c r="A44" s="14">
        <f t="shared" si="1"/>
        <v>39</v>
      </c>
      <c r="B44" s="15"/>
      <c r="C44" s="23" t="s">
        <v>50</v>
      </c>
      <c r="D44" s="17">
        <f>'Előző évek korrekciój'!D44+'2017'!D43</f>
        <v>45000</v>
      </c>
      <c r="E44" s="17">
        <f>'Előző évek korrekciój'!E44+'2017'!E43</f>
        <v>105513</v>
      </c>
      <c r="F44" s="82">
        <f>'Előző évek korrekciój'!F44+'2017'!F43</f>
        <v>0</v>
      </c>
      <c r="G44" s="82">
        <f>'Előző évek korrekciój'!G44+'2017'!G43</f>
        <v>0</v>
      </c>
      <c r="H44" s="82">
        <f>'Előző évek korrekciój'!H44+'2017'!H43</f>
        <v>150513</v>
      </c>
    </row>
    <row r="45" spans="1:9">
      <c r="A45" s="14">
        <f t="shared" si="1"/>
        <v>40</v>
      </c>
      <c r="B45" s="15"/>
      <c r="C45" s="23" t="s">
        <v>51</v>
      </c>
      <c r="D45" s="17">
        <f>'Előző évek korrekciój'!D45+'2017'!D44</f>
        <v>10701</v>
      </c>
      <c r="E45" s="17">
        <f>'Előző évek korrekciój'!E45+'2017'!E44</f>
        <v>732776</v>
      </c>
      <c r="F45" s="82">
        <f>'Előző évek korrekciój'!F45+'2017'!F44</f>
        <v>3175000</v>
      </c>
      <c r="G45" s="82">
        <f>'Előző évek korrekciój'!G45+'2017'!G44</f>
        <v>0</v>
      </c>
      <c r="H45" s="82">
        <f>'Előző évek korrekciój'!H45+'2017'!H44</f>
        <v>3918477</v>
      </c>
    </row>
    <row r="46" spans="1:9">
      <c r="A46" s="14">
        <f t="shared" si="1"/>
        <v>41</v>
      </c>
      <c r="B46" s="46"/>
      <c r="C46" s="47"/>
      <c r="D46" s="17">
        <f>'Előző évek korrekciój'!D46+'2017'!D45</f>
        <v>0</v>
      </c>
      <c r="E46" s="17">
        <f>'Előző évek korrekciój'!E46+'2017'!E45</f>
        <v>0</v>
      </c>
      <c r="F46" s="82">
        <f>'Előző évek korrekciój'!F46+'2017'!F45</f>
        <v>0</v>
      </c>
      <c r="G46" s="82">
        <f>'Előző évek korrekciój'!G46+'2017'!G45</f>
        <v>0</v>
      </c>
      <c r="H46" s="82">
        <f>'Előző évek korrekciój'!H46+'2017'!H45</f>
        <v>0</v>
      </c>
    </row>
    <row r="47" spans="1:9">
      <c r="A47" s="14">
        <f t="shared" si="1"/>
        <v>42</v>
      </c>
      <c r="B47" s="24">
        <v>6</v>
      </c>
      <c r="C47" s="25" t="s">
        <v>52</v>
      </c>
      <c r="D47" s="83">
        <f>'Előző évek korrekciój'!D47+'2017'!D46</f>
        <v>155757</v>
      </c>
      <c r="E47" s="83">
        <f>'Előző évek korrekciój'!E47+'2017'!E46</f>
        <v>3809026</v>
      </c>
      <c r="F47" s="84">
        <f>'Előző évek korrekciój'!F47+'2017'!F46</f>
        <v>7706902</v>
      </c>
      <c r="G47" s="84">
        <f>'Előző évek korrekciój'!G47+'2017'!G46</f>
        <v>0</v>
      </c>
      <c r="H47" s="84">
        <f>'Előző évek korrekciój'!H47+'2017'!H46</f>
        <v>11671685</v>
      </c>
      <c r="I47" s="1">
        <f>3809026-E47</f>
        <v>0</v>
      </c>
    </row>
    <row r="48" spans="1:9">
      <c r="A48" s="14">
        <f t="shared" si="1"/>
        <v>43</v>
      </c>
      <c r="B48" s="50"/>
      <c r="C48" s="23" t="s">
        <v>53</v>
      </c>
      <c r="D48" s="17">
        <f>'Előző évek korrekciój'!D48+'2017'!D47</f>
        <v>142459</v>
      </c>
      <c r="E48" s="17">
        <f>'Előző évek korrekciój'!E48+'2017'!E47</f>
        <v>452455</v>
      </c>
      <c r="F48" s="82">
        <f>'Előző évek korrekciój'!F48+'2017'!F47</f>
        <v>385111</v>
      </c>
      <c r="G48" s="82">
        <f>'Előző évek korrekciój'!G48+'2017'!G47</f>
        <v>0</v>
      </c>
      <c r="H48" s="82">
        <f>'Előző évek korrekciój'!H48+'2017'!H47</f>
        <v>980025</v>
      </c>
    </row>
    <row r="49" spans="1:9">
      <c r="A49" s="14">
        <f t="shared" si="1"/>
        <v>44</v>
      </c>
      <c r="B49" s="50"/>
      <c r="C49" s="23" t="s">
        <v>54</v>
      </c>
      <c r="D49" s="17">
        <f>'Előző évek korrekciój'!D49+'2017'!D48</f>
        <v>0</v>
      </c>
      <c r="E49" s="17">
        <f>'Előző évek korrekciój'!E49+'2017'!E48</f>
        <v>0</v>
      </c>
      <c r="F49" s="82">
        <f>'Előző évek korrekciój'!F49+'2017'!F48</f>
        <v>458509</v>
      </c>
      <c r="G49" s="82">
        <f>'Előző évek korrekciój'!G49+'2017'!G48</f>
        <v>0</v>
      </c>
      <c r="H49" s="82">
        <f>'Előző évek korrekciój'!H49+'2017'!H48</f>
        <v>458509</v>
      </c>
    </row>
    <row r="50" spans="1:9">
      <c r="A50" s="14">
        <f t="shared" si="1"/>
        <v>45</v>
      </c>
      <c r="B50" s="50"/>
      <c r="C50" s="23" t="s">
        <v>55</v>
      </c>
      <c r="D50" s="17">
        <f>'Előző évek korrekciój'!D50+'2017'!D49</f>
        <v>40000</v>
      </c>
      <c r="E50" s="17">
        <f>'Előző évek korrekciój'!E50+'2017'!E49</f>
        <v>10000</v>
      </c>
      <c r="F50" s="82">
        <f>'Előző évek korrekciój'!F50+'2017'!F49</f>
        <v>4800</v>
      </c>
      <c r="G50" s="82">
        <f>'Előző évek korrekciój'!G50+'2017'!G49</f>
        <v>0</v>
      </c>
      <c r="H50" s="82">
        <f>'Előző évek korrekciój'!H50+'2017'!H49</f>
        <v>54800</v>
      </c>
    </row>
    <row r="51" spans="1:9">
      <c r="A51" s="14">
        <f t="shared" si="1"/>
        <v>46</v>
      </c>
      <c r="B51" s="19">
        <v>7</v>
      </c>
      <c r="C51" s="25" t="s">
        <v>56</v>
      </c>
      <c r="D51" s="83">
        <f>'Előző évek korrekciój'!D51+'2017'!D50</f>
        <v>182459</v>
      </c>
      <c r="E51" s="83">
        <f>'Előző évek korrekciój'!E51+'2017'!E50</f>
        <v>462455</v>
      </c>
      <c r="F51" s="84">
        <f>'Előző évek korrekciój'!F51+'2017'!F50</f>
        <v>848420</v>
      </c>
      <c r="G51" s="84">
        <f>'Előző évek korrekciój'!G51+'2017'!G50</f>
        <v>0</v>
      </c>
      <c r="H51" s="84">
        <f>'Előző évek korrekciój'!H51+'2017'!H50</f>
        <v>1493334</v>
      </c>
      <c r="I51" s="1">
        <f>H51+H47+H29+H52+H53</f>
        <v>47645831</v>
      </c>
    </row>
    <row r="52" spans="1:9">
      <c r="A52" s="14">
        <f t="shared" si="1"/>
        <v>47</v>
      </c>
      <c r="B52" s="15">
        <v>8</v>
      </c>
      <c r="C52" s="23" t="s">
        <v>57</v>
      </c>
      <c r="D52" s="17">
        <f>'Előző évek korrekciój'!D52+'2017'!D51</f>
        <v>0</v>
      </c>
      <c r="E52" s="17">
        <f>'Előző évek korrekciój'!E52+'2017'!E51</f>
        <v>0</v>
      </c>
      <c r="F52" s="82">
        <f>'Előző évek korrekciój'!F52+'2017'!F51</f>
        <v>548141</v>
      </c>
      <c r="G52" s="82">
        <f>'Előző évek korrekciój'!G52+'2017'!G51</f>
        <v>0</v>
      </c>
      <c r="H52" s="82">
        <f>'Előző évek korrekciój'!H52+'2017'!H51</f>
        <v>548141</v>
      </c>
    </row>
    <row r="53" spans="1:9">
      <c r="A53" s="14">
        <f t="shared" si="1"/>
        <v>48</v>
      </c>
      <c r="B53" s="15">
        <v>9</v>
      </c>
      <c r="C53" s="23" t="s">
        <v>58</v>
      </c>
      <c r="D53" s="17">
        <f>'Előző évek korrekciój'!D53+'2017'!D52</f>
        <v>6818783</v>
      </c>
      <c r="E53" s="17">
        <f>'Előző évek korrekciój'!E53+'2017'!E52</f>
        <v>0</v>
      </c>
      <c r="F53" s="82">
        <f>'Előző évek korrekciój'!F53+'2017'!F52</f>
        <v>0</v>
      </c>
      <c r="G53" s="82">
        <f>'Előző évek korrekciój'!G53+'2017'!G52</f>
        <v>51204</v>
      </c>
      <c r="H53" s="82">
        <f>'Előző évek korrekciój'!H53+'2017'!H52</f>
        <v>6869987</v>
      </c>
    </row>
    <row r="54" spans="1:9">
      <c r="A54" s="14">
        <f t="shared" si="1"/>
        <v>49</v>
      </c>
      <c r="B54" s="24" t="s">
        <v>59</v>
      </c>
      <c r="C54" s="25" t="s">
        <v>60</v>
      </c>
      <c r="D54" s="83">
        <f>'Előző évek korrekciój'!D54+'2017'!D53</f>
        <v>7156999</v>
      </c>
      <c r="E54" s="83">
        <f>'Előző évek korrekciój'!E54+'2017'!E53</f>
        <v>17543753</v>
      </c>
      <c r="F54" s="84">
        <f>'Előző évek korrekciój'!F54+'2017'!F53</f>
        <v>22772205</v>
      </c>
      <c r="G54" s="84">
        <f>'Előző évek korrekciój'!G54+'2017'!G53</f>
        <v>172874</v>
      </c>
      <c r="H54" s="84">
        <f>'Előző évek korrekciój'!H54+'2017'!H53</f>
        <v>47645831</v>
      </c>
    </row>
    <row r="55" spans="1:9">
      <c r="A55" s="14">
        <f t="shared" si="1"/>
        <v>50</v>
      </c>
      <c r="B55" s="15"/>
      <c r="C55" s="23" t="s">
        <v>61</v>
      </c>
      <c r="D55" s="17">
        <f>'Előző évek korrekciój'!D55+'2017'!D54</f>
        <v>2398011</v>
      </c>
      <c r="E55" s="17">
        <f>'Előző évek korrekciój'!E55+'2017'!E54</f>
        <v>5358662</v>
      </c>
      <c r="F55" s="82">
        <f>'Előző évek korrekciój'!F55+'2017'!F54</f>
        <v>35033315</v>
      </c>
      <c r="G55" s="82">
        <f>'Előző évek korrekciój'!G55+'2017'!G54</f>
        <v>0</v>
      </c>
      <c r="H55" s="82">
        <f>'Előző évek korrekciój'!H55+'2017'!H54</f>
        <v>42789988</v>
      </c>
    </row>
    <row r="56" spans="1:9">
      <c r="A56" s="14">
        <f t="shared" si="1"/>
        <v>51</v>
      </c>
      <c r="B56" s="15"/>
      <c r="C56" s="23" t="s">
        <v>62</v>
      </c>
      <c r="D56" s="17">
        <f>'Előző évek korrekciój'!D56+'2017'!D55</f>
        <v>0</v>
      </c>
      <c r="E56" s="17">
        <f>'Előző évek korrekciój'!E56+'2017'!E55</f>
        <v>0</v>
      </c>
      <c r="F56" s="82">
        <f>'Előző évek korrekciój'!F56+'2017'!F55</f>
        <v>0</v>
      </c>
      <c r="G56" s="82">
        <f>'Előző évek korrekciój'!G56+'2017'!G55</f>
        <v>0</v>
      </c>
      <c r="H56" s="82">
        <f>'Előző évek korrekciój'!H56+'2017'!H55</f>
        <v>0</v>
      </c>
    </row>
    <row r="57" spans="1:9">
      <c r="A57" s="14">
        <f t="shared" si="1"/>
        <v>52</v>
      </c>
      <c r="B57" s="15"/>
      <c r="C57" s="23" t="s">
        <v>63</v>
      </c>
      <c r="D57" s="17">
        <f>'Előző évek korrekciój'!D57+'2017'!D56</f>
        <v>0</v>
      </c>
      <c r="E57" s="17">
        <f>'Előző évek korrekciój'!E57+'2017'!E56</f>
        <v>0</v>
      </c>
      <c r="F57" s="82">
        <f>'Előző évek korrekciój'!F57+'2017'!F56</f>
        <v>0</v>
      </c>
      <c r="G57" s="82">
        <f>'Előző évek korrekciój'!G57+'2017'!G56</f>
        <v>0</v>
      </c>
      <c r="H57" s="82">
        <f>'Előző évek korrekciój'!H57+'2017'!H56</f>
        <v>0</v>
      </c>
    </row>
    <row r="58" spans="1:9">
      <c r="A58" s="14">
        <f t="shared" si="1"/>
        <v>53</v>
      </c>
      <c r="B58" s="24">
        <v>10</v>
      </c>
      <c r="C58" s="25" t="s">
        <v>64</v>
      </c>
      <c r="D58" s="83">
        <f>'Előző évek korrekciój'!D58+'2017'!D57</f>
        <v>2398011</v>
      </c>
      <c r="E58" s="83">
        <f>'Előző évek korrekciój'!E58+'2017'!E57</f>
        <v>5358662</v>
      </c>
      <c r="F58" s="84">
        <f>'Előző évek korrekciój'!F58+'2017'!F57</f>
        <v>35033315</v>
      </c>
      <c r="G58" s="84">
        <f>'Előző évek korrekciój'!G58+'2017'!G57</f>
        <v>0</v>
      </c>
      <c r="H58" s="84">
        <f>'Előző évek korrekciój'!H58+'2017'!H57</f>
        <v>42789988</v>
      </c>
    </row>
    <row r="59" spans="1:9">
      <c r="A59" s="14">
        <f t="shared" si="1"/>
        <v>54</v>
      </c>
      <c r="B59" s="51"/>
      <c r="C59" s="23" t="s">
        <v>65</v>
      </c>
      <c r="D59" s="17">
        <f>'Előző évek korrekciój'!D59+'2017'!D58</f>
        <v>0</v>
      </c>
      <c r="E59" s="17">
        <f>'Előző évek korrekciój'!E59+'2017'!E58</f>
        <v>0</v>
      </c>
      <c r="F59" s="82">
        <f>'Előző évek korrekciój'!F59+'2017'!F58</f>
        <v>386238</v>
      </c>
      <c r="G59" s="82">
        <f>'Előző évek korrekciój'!G59+'2017'!G58</f>
        <v>0</v>
      </c>
      <c r="H59" s="82">
        <f>'Előző évek korrekciój'!H59+'2017'!H58</f>
        <v>386238</v>
      </c>
    </row>
    <row r="60" spans="1:9">
      <c r="A60" s="14">
        <f t="shared" si="1"/>
        <v>55</v>
      </c>
      <c r="B60" s="51"/>
      <c r="C60" s="23" t="s">
        <v>66</v>
      </c>
      <c r="D60" s="17">
        <f>'Előző évek korrekciój'!D60+'2017'!D59</f>
        <v>0</v>
      </c>
      <c r="E60" s="17">
        <f>'Előző évek korrekciój'!E60+'2017'!E59</f>
        <v>0</v>
      </c>
      <c r="F60" s="82">
        <f>'Előző évek korrekciój'!F60+'2017'!F59</f>
        <v>0</v>
      </c>
      <c r="G60" s="82">
        <f>'Előző évek korrekciój'!G60+'2017'!G59</f>
        <v>0</v>
      </c>
      <c r="H60" s="82">
        <f>'Előző évek korrekciój'!H60+'2017'!H59</f>
        <v>0</v>
      </c>
    </row>
    <row r="61" spans="1:9">
      <c r="A61" s="14">
        <f t="shared" si="1"/>
        <v>56</v>
      </c>
      <c r="B61" s="51"/>
      <c r="C61" s="23" t="s">
        <v>67</v>
      </c>
      <c r="D61" s="17">
        <f>'Előző évek korrekciój'!D61+'2017'!D60</f>
        <v>0</v>
      </c>
      <c r="E61" s="17">
        <f>'Előző évek korrekciój'!E61+'2017'!E60</f>
        <v>530679</v>
      </c>
      <c r="F61" s="82">
        <f>'Előző évek korrekciój'!F61+'2017'!F60</f>
        <v>1337392</v>
      </c>
      <c r="G61" s="82">
        <f>'Előző évek korrekciój'!G61+'2017'!G60</f>
        <v>0</v>
      </c>
      <c r="H61" s="82">
        <f>'Előző évek korrekciój'!H61+'2017'!H60</f>
        <v>1868071</v>
      </c>
    </row>
    <row r="62" spans="1:9">
      <c r="A62" s="14">
        <f t="shared" si="1"/>
        <v>57</v>
      </c>
      <c r="B62" s="15"/>
      <c r="C62" s="23" t="s">
        <v>68</v>
      </c>
      <c r="D62" s="17">
        <f>'Előző évek korrekciój'!D62+'2017'!D61</f>
        <v>141000</v>
      </c>
      <c r="E62" s="17">
        <f>'Előző évek korrekciój'!E62+'2017'!E61</f>
        <v>181600</v>
      </c>
      <c r="F62" s="82">
        <f>'Előző évek korrekciój'!F62+'2017'!F61</f>
        <v>2220400</v>
      </c>
      <c r="G62" s="82">
        <f>'Előző évek korrekciój'!G62+'2017'!G61</f>
        <v>0</v>
      </c>
      <c r="H62" s="82">
        <f>'Előző évek korrekciój'!H62+'2017'!H61</f>
        <v>2543000</v>
      </c>
    </row>
    <row r="63" spans="1:9">
      <c r="A63" s="14">
        <f t="shared" si="1"/>
        <v>58</v>
      </c>
      <c r="B63" s="15"/>
      <c r="C63" s="23" t="s">
        <v>69</v>
      </c>
      <c r="D63" s="17">
        <f>'Előző évek korrekciój'!D63+'2017'!D62</f>
        <v>0</v>
      </c>
      <c r="E63" s="17">
        <f>'Előző évek korrekciój'!E63+'2017'!E62</f>
        <v>7000</v>
      </c>
      <c r="F63" s="82">
        <f>'Előző évek korrekciój'!F63+'2017'!F62</f>
        <v>95200</v>
      </c>
      <c r="G63" s="82">
        <f>'Előző évek korrekciój'!G63+'2017'!G62</f>
        <v>0</v>
      </c>
      <c r="H63" s="82">
        <f>'Előző évek korrekciój'!H63+'2017'!H62</f>
        <v>102200</v>
      </c>
    </row>
    <row r="64" spans="1:9">
      <c r="A64" s="14">
        <f t="shared" si="1"/>
        <v>59</v>
      </c>
      <c r="B64" s="15"/>
      <c r="C64" s="23" t="s">
        <v>70</v>
      </c>
      <c r="D64" s="17">
        <f>'Előző évek korrekciój'!D64+'2017'!D63</f>
        <v>0</v>
      </c>
      <c r="E64" s="17">
        <f>'Előző évek korrekciój'!E64+'2017'!E63</f>
        <v>0</v>
      </c>
      <c r="F64" s="82">
        <f>'Előző évek korrekciój'!F64+'2017'!F63</f>
        <v>7802</v>
      </c>
      <c r="G64" s="82">
        <f>'Előző évek korrekciój'!G64+'2017'!G63</f>
        <v>0</v>
      </c>
      <c r="H64" s="82">
        <f>'Előző évek korrekciój'!H64+'2017'!H63</f>
        <v>7802</v>
      </c>
    </row>
    <row r="65" spans="1:9">
      <c r="A65" s="14">
        <f t="shared" si="1"/>
        <v>60</v>
      </c>
      <c r="B65" s="15"/>
      <c r="C65" s="23" t="s">
        <v>71</v>
      </c>
      <c r="D65" s="17">
        <f>'Előző évek korrekciój'!D65+'2017'!D64</f>
        <v>0</v>
      </c>
      <c r="E65" s="17">
        <f>'Előző évek korrekciój'!E65+'2017'!E64</f>
        <v>89618</v>
      </c>
      <c r="F65" s="82">
        <f>'Előző évek korrekciój'!F65+'2017'!F64</f>
        <v>0</v>
      </c>
      <c r="G65" s="82">
        <f>'Előző évek korrekciój'!G65+'2017'!G64</f>
        <v>0</v>
      </c>
      <c r="H65" s="82">
        <f>'Előző évek korrekciój'!H65+'2017'!H64</f>
        <v>89618</v>
      </c>
    </row>
    <row r="66" spans="1:9" ht="29.25">
      <c r="A66" s="14">
        <f t="shared" si="1"/>
        <v>61</v>
      </c>
      <c r="B66" s="24">
        <v>11</v>
      </c>
      <c r="C66" s="52" t="s">
        <v>72</v>
      </c>
      <c r="D66" s="83">
        <f>'Előző évek korrekciój'!D66+'2017'!D65</f>
        <v>141000</v>
      </c>
      <c r="E66" s="83">
        <f>'Előző évek korrekciój'!E66+'2017'!E65</f>
        <v>808897</v>
      </c>
      <c r="F66" s="84">
        <f>'Előző évek korrekciój'!F66+'2017'!F65</f>
        <v>4047032</v>
      </c>
      <c r="G66" s="84">
        <f>'Előző évek korrekciój'!G66+'2017'!G65</f>
        <v>0</v>
      </c>
      <c r="H66" s="84">
        <f>'Előző évek korrekciój'!H66+'2017'!H65</f>
        <v>4996929</v>
      </c>
    </row>
    <row r="67" spans="1:9">
      <c r="A67" s="14">
        <f t="shared" si="1"/>
        <v>62</v>
      </c>
      <c r="B67" s="24">
        <v>12</v>
      </c>
      <c r="C67" s="25" t="s">
        <v>73</v>
      </c>
      <c r="D67" s="83">
        <f>'Előző évek korrekciój'!D67+'2017'!D66</f>
        <v>382066</v>
      </c>
      <c r="E67" s="83">
        <f>'Előző évek korrekciój'!E67+'2017'!E66</f>
        <v>1197473</v>
      </c>
      <c r="F67" s="84">
        <f>'Előző évek korrekciój'!F67+'2017'!F66</f>
        <v>7555927</v>
      </c>
      <c r="G67" s="84">
        <f>'Előző évek korrekciój'!G67+'2017'!G66</f>
        <v>0</v>
      </c>
      <c r="H67" s="84">
        <f>'Előző évek korrekciój'!H67+'2017'!H66</f>
        <v>9135466</v>
      </c>
    </row>
    <row r="68" spans="1:9">
      <c r="A68" s="14">
        <f t="shared" si="1"/>
        <v>63</v>
      </c>
      <c r="B68" s="24" t="s">
        <v>74</v>
      </c>
      <c r="C68" s="25" t="s">
        <v>75</v>
      </c>
      <c r="D68" s="83">
        <f>'Előző évek korrekciój'!D68+'2017'!D67</f>
        <v>2921077</v>
      </c>
      <c r="E68" s="83">
        <f>'Előző évek korrekciój'!E68+'2017'!E67</f>
        <v>7365032</v>
      </c>
      <c r="F68" s="84">
        <f>'Előző évek korrekciój'!F68+'2017'!F67</f>
        <v>46636274</v>
      </c>
      <c r="G68" s="84">
        <f>'Előző évek korrekciój'!G68+'2017'!G67</f>
        <v>0</v>
      </c>
      <c r="H68" s="84">
        <f>'Előző évek korrekciój'!H68+'2017'!H67</f>
        <v>56922383</v>
      </c>
    </row>
    <row r="69" spans="1:9">
      <c r="A69" s="14">
        <f t="shared" si="1"/>
        <v>64</v>
      </c>
      <c r="B69" s="24" t="s">
        <v>76</v>
      </c>
      <c r="C69" s="25" t="s">
        <v>77</v>
      </c>
      <c r="D69" s="83">
        <f>'Előző évek korrekciój'!D69+'2017'!D68</f>
        <v>4592236</v>
      </c>
      <c r="E69" s="83">
        <f>'Előző évek korrekciój'!E69+'2017'!E68</f>
        <v>15280927</v>
      </c>
      <c r="F69" s="84">
        <f>'Előző évek korrekciój'!F69+'2017'!F68</f>
        <v>672268</v>
      </c>
      <c r="G69" s="84">
        <f>'Előző évek korrekciój'!G69+'2017'!G68</f>
        <v>0</v>
      </c>
      <c r="H69" s="84">
        <f>'Előző évek korrekciój'!H69+'2017'!H68</f>
        <v>20545431</v>
      </c>
    </row>
    <row r="70" spans="1:9">
      <c r="A70" s="14">
        <f t="shared" si="1"/>
        <v>65</v>
      </c>
      <c r="B70" s="50"/>
      <c r="C70" s="23" t="s">
        <v>78</v>
      </c>
      <c r="D70" s="17">
        <f>'Előző évek korrekciój'!D70+'2017'!D69</f>
        <v>4118652</v>
      </c>
      <c r="E70" s="17">
        <f>'Előző évek korrekciój'!E70+'2017'!E69</f>
        <v>0</v>
      </c>
      <c r="F70" s="82">
        <f>'Előző évek korrekciój'!F70+'2017'!F69</f>
        <v>0</v>
      </c>
      <c r="G70" s="82">
        <f>'Előző évek korrekciój'!G70+'2017'!G69</f>
        <v>0</v>
      </c>
      <c r="H70" s="82">
        <f>'Előző évek korrekciój'!H70+'2017'!H69</f>
        <v>4118652</v>
      </c>
    </row>
    <row r="71" spans="1:9">
      <c r="A71" s="14">
        <f t="shared" ref="A71:A100" si="2">A70+1</f>
        <v>66</v>
      </c>
      <c r="B71" s="50"/>
      <c r="C71" s="23" t="s">
        <v>79</v>
      </c>
      <c r="D71" s="17">
        <f>'Előző évek korrekciój'!D71+'2017'!D70</f>
        <v>100588</v>
      </c>
      <c r="E71" s="17">
        <f>'Előző évek korrekciój'!E71+'2017'!E70</f>
        <v>17053</v>
      </c>
      <c r="F71" s="82">
        <f>'Előző évek korrekciój'!F71+'2017'!F70</f>
        <v>45</v>
      </c>
      <c r="G71" s="82">
        <f>'Előző évek korrekciój'!G71+'2017'!G70</f>
        <v>15</v>
      </c>
      <c r="H71" s="82">
        <f>'Előző évek korrekciój'!H71+'2017'!H70</f>
        <v>117701</v>
      </c>
    </row>
    <row r="72" spans="1:9">
      <c r="A72" s="14">
        <f t="shared" si="2"/>
        <v>67</v>
      </c>
      <c r="B72" s="50"/>
      <c r="C72" s="23" t="s">
        <v>80</v>
      </c>
      <c r="D72" s="17">
        <f>'Előző évek korrekciój'!D72+'2017'!D71</f>
        <v>1107469</v>
      </c>
      <c r="E72" s="17">
        <v>4847600</v>
      </c>
      <c r="F72" s="82">
        <f>'Előző évek korrekciój'!F72+'2017'!F71</f>
        <v>0</v>
      </c>
      <c r="G72" s="82">
        <f>'Előző évek korrekciój'!G72+'2017'!G71</f>
        <v>0</v>
      </c>
      <c r="H72" s="82">
        <f>'Előző évek korrekciój'!H72+'2017'!H71</f>
        <v>5955069</v>
      </c>
    </row>
    <row r="73" spans="1:9">
      <c r="A73" s="14">
        <f t="shared" si="2"/>
        <v>68</v>
      </c>
      <c r="B73" s="50"/>
      <c r="C73" s="23" t="s">
        <v>81</v>
      </c>
      <c r="D73" s="17">
        <f>'Előző évek korrekciój'!D73+'2017'!D72</f>
        <v>0</v>
      </c>
      <c r="E73" s="17">
        <f>'Előző évek korrekciój'!E73+'2017'!E72</f>
        <v>485517</v>
      </c>
      <c r="F73" s="82">
        <f>'Előző évek korrekciój'!F73+'2017'!F72</f>
        <v>0</v>
      </c>
      <c r="G73" s="82">
        <f>'Előző évek korrekciój'!G73+'2017'!G72</f>
        <v>0</v>
      </c>
      <c r="H73" s="82">
        <f>'Előző évek korrekciój'!H73+'2017'!H72</f>
        <v>485517</v>
      </c>
    </row>
    <row r="74" spans="1:9">
      <c r="A74" s="14">
        <f t="shared" si="2"/>
        <v>69</v>
      </c>
      <c r="B74" s="50"/>
      <c r="C74" s="23" t="s">
        <v>82</v>
      </c>
      <c r="D74" s="17">
        <f>'Előző évek korrekciój'!D74+'2017'!D73</f>
        <v>0</v>
      </c>
      <c r="E74" s="17">
        <f>'Előző évek korrekciój'!E74+'2017'!E73</f>
        <v>529100</v>
      </c>
      <c r="F74" s="82">
        <f>'Előző évek korrekciój'!F74+'2017'!F73</f>
        <v>0</v>
      </c>
      <c r="G74" s="82">
        <f>'Előző évek korrekciój'!G74+'2017'!G73</f>
        <v>0</v>
      </c>
      <c r="H74" s="82">
        <f>'Előző évek korrekciój'!H74+'2017'!H73</f>
        <v>529100</v>
      </c>
    </row>
    <row r="75" spans="1:9">
      <c r="A75" s="14">
        <f t="shared" si="2"/>
        <v>70</v>
      </c>
      <c r="B75" s="50"/>
      <c r="C75" s="23" t="s">
        <v>83</v>
      </c>
      <c r="D75" s="17">
        <f>'Előző évek korrekciój'!D75+'2017'!D74</f>
        <v>4450035</v>
      </c>
      <c r="E75" s="17">
        <f>'Előző évek korrekciój'!E75+'2017'!E74</f>
        <v>0</v>
      </c>
      <c r="F75" s="82">
        <f>'Előző évek korrekciój'!F75+'2017'!F74</f>
        <v>0</v>
      </c>
      <c r="G75" s="82">
        <f>'Előző évek korrekciój'!G75+'2017'!G74</f>
        <v>0</v>
      </c>
      <c r="H75" s="82">
        <f>'Előző évek korrekciój'!H75+'2017'!H74</f>
        <v>4450035</v>
      </c>
    </row>
    <row r="76" spans="1:9">
      <c r="A76" s="14">
        <f t="shared" si="2"/>
        <v>71</v>
      </c>
      <c r="B76" s="24" t="s">
        <v>84</v>
      </c>
      <c r="C76" s="25" t="s">
        <v>85</v>
      </c>
      <c r="D76" s="83">
        <f>'Előző évek korrekciój'!D76+'2017'!D75</f>
        <v>9776744</v>
      </c>
      <c r="E76" s="83">
        <f>'Előző évek korrekciój'!E76+'2017'!E75</f>
        <v>5879270</v>
      </c>
      <c r="F76" s="84">
        <f>'Előző évek korrekciój'!F76+'2017'!F75</f>
        <v>45</v>
      </c>
      <c r="G76" s="84">
        <f>'Előző évek korrekciój'!G76+'2017'!G75</f>
        <v>15</v>
      </c>
      <c r="H76" s="84">
        <f>'Előző évek korrekciój'!H76+'2017'!H75</f>
        <v>15656074</v>
      </c>
    </row>
    <row r="77" spans="1:9">
      <c r="A77" s="14">
        <f t="shared" si="2"/>
        <v>72</v>
      </c>
      <c r="B77" s="15"/>
      <c r="C77" s="23" t="s">
        <v>86</v>
      </c>
      <c r="D77" s="17">
        <f>'Előző évek korrekciój'!D77+'2017'!D76</f>
        <v>0</v>
      </c>
      <c r="E77" s="17">
        <f>'Előző évek korrekciój'!E77+'2017'!E76</f>
        <v>0</v>
      </c>
      <c r="F77" s="82">
        <f>'Előző évek korrekciój'!F77+'2017'!F76</f>
        <v>0</v>
      </c>
      <c r="G77" s="82">
        <f>'Előző évek korrekciój'!G77+'2017'!G76</f>
        <v>0</v>
      </c>
      <c r="H77" s="82">
        <f>'Előző évek korrekciój'!H77+'2017'!H76</f>
        <v>0</v>
      </c>
    </row>
    <row r="78" spans="1:9" ht="29.25">
      <c r="A78" s="14">
        <f t="shared" si="2"/>
        <v>73</v>
      </c>
      <c r="B78" s="54" t="s">
        <v>87</v>
      </c>
      <c r="C78" s="52" t="s">
        <v>88</v>
      </c>
      <c r="D78" s="83">
        <f>'Előző évek korrekciój'!D78+'2017'!D77</f>
        <v>-7200492</v>
      </c>
      <c r="E78" s="83">
        <f>'Előző évek korrekciój'!E78+'2017'!E77</f>
        <v>-5066510</v>
      </c>
      <c r="F78" s="84">
        <f>'Előző évek korrekciój'!F78+'2017'!F77</f>
        <v>-2946236</v>
      </c>
      <c r="G78" s="84">
        <f>'Előző évek korrekciój'!G78+'2017'!G77</f>
        <v>1769702</v>
      </c>
      <c r="H78" s="84">
        <f>'Előző évek korrekciój'!H78+'2017'!H77</f>
        <v>-13443536</v>
      </c>
    </row>
    <row r="79" spans="1:9">
      <c r="A79" s="14">
        <f t="shared" si="2"/>
        <v>74</v>
      </c>
      <c r="B79" s="15">
        <v>13</v>
      </c>
      <c r="C79" s="23" t="s">
        <v>89</v>
      </c>
      <c r="D79" s="17">
        <f>'Előző évek korrekciój'!D79+'2017'!D78</f>
        <v>0</v>
      </c>
      <c r="E79" s="17">
        <f>'Előző évek korrekciój'!E79+'2017'!E78</f>
        <v>0</v>
      </c>
      <c r="F79" s="82">
        <f>'Előző évek korrekciój'!F79+'2017'!F78</f>
        <v>0</v>
      </c>
      <c r="G79" s="82">
        <f>'Előző évek korrekciój'!G79+'2017'!G78</f>
        <v>0</v>
      </c>
      <c r="H79" s="82">
        <f>'Előző évek korrekciój'!H79+'2017'!H78</f>
        <v>0</v>
      </c>
    </row>
    <row r="80" spans="1:9">
      <c r="A80" s="14">
        <f t="shared" si="2"/>
        <v>75</v>
      </c>
      <c r="B80" s="15"/>
      <c r="C80" s="23" t="s">
        <v>90</v>
      </c>
      <c r="D80" s="17">
        <f>'Előző évek korrekciój'!D80+'2017'!D79</f>
        <v>0</v>
      </c>
      <c r="E80" s="17">
        <f>'Előző évek korrekciój'!E80+'2017'!E79</f>
        <v>0</v>
      </c>
      <c r="F80" s="82">
        <f>'Előző évek korrekciój'!F80+'2017'!F79</f>
        <v>0</v>
      </c>
      <c r="G80" s="82">
        <f>'Előző évek korrekciój'!G80+'2017'!G79</f>
        <v>0</v>
      </c>
      <c r="H80" s="82">
        <f>'Előző évek korrekciój'!H80+'2017'!H79</f>
        <v>0</v>
      </c>
      <c r="I80" s="55"/>
    </row>
    <row r="81" spans="1:9">
      <c r="A81" s="14">
        <f t="shared" si="2"/>
        <v>76</v>
      </c>
      <c r="B81" s="15">
        <v>14</v>
      </c>
      <c r="C81" s="23" t="s">
        <v>91</v>
      </c>
      <c r="D81" s="17">
        <f>'Előző évek korrekciój'!D81+'2017'!D80</f>
        <v>0</v>
      </c>
      <c r="E81" s="17">
        <f>'Előző évek korrekciój'!E81+'2017'!E80</f>
        <v>0</v>
      </c>
      <c r="F81" s="82">
        <f>'Előző évek korrekciój'!F81+'2017'!F80</f>
        <v>0</v>
      </c>
      <c r="G81" s="82">
        <f>'Előző évek korrekciój'!G81+'2017'!G80</f>
        <v>0</v>
      </c>
      <c r="H81" s="82">
        <f>'Előző évek korrekciój'!H81+'2017'!H80</f>
        <v>0</v>
      </c>
      <c r="I81" s="56"/>
    </row>
    <row r="82" spans="1:9">
      <c r="A82" s="14">
        <f t="shared" si="2"/>
        <v>77</v>
      </c>
      <c r="B82" s="15"/>
      <c r="C82" s="23" t="s">
        <v>90</v>
      </c>
      <c r="D82" s="17">
        <f>'Előző évek korrekciój'!D82+'2017'!D81</f>
        <v>0</v>
      </c>
      <c r="E82" s="17">
        <f>'Előző évek korrekciój'!E82+'2017'!E81</f>
        <v>0</v>
      </c>
      <c r="F82" s="82">
        <f>'Előző évek korrekciój'!F82+'2017'!F81</f>
        <v>0</v>
      </c>
      <c r="G82" s="82">
        <f>'Előző évek korrekciój'!G82+'2017'!G81</f>
        <v>0</v>
      </c>
      <c r="H82" s="82">
        <f>'Előző évek korrekciój'!H82+'2017'!H81</f>
        <v>0</v>
      </c>
      <c r="I82" s="56"/>
    </row>
    <row r="83" spans="1:9">
      <c r="A83" s="14">
        <f t="shared" si="2"/>
        <v>78</v>
      </c>
      <c r="B83" s="15">
        <v>15</v>
      </c>
      <c r="C83" s="23" t="s">
        <v>92</v>
      </c>
      <c r="D83" s="17">
        <f>'Előző évek korrekciój'!D83+'2017'!D82</f>
        <v>0</v>
      </c>
      <c r="E83" s="17">
        <f>'Előző évek korrekciój'!E83+'2017'!E82</f>
        <v>0</v>
      </c>
      <c r="F83" s="82">
        <f>'Előző évek korrekciój'!F83+'2017'!F82</f>
        <v>0</v>
      </c>
      <c r="G83" s="82">
        <f>'Előző évek korrekciój'!G83+'2017'!G82</f>
        <v>0</v>
      </c>
      <c r="H83" s="82">
        <f>'Előző évek korrekciój'!H83+'2017'!H82</f>
        <v>0</v>
      </c>
    </row>
    <row r="84" spans="1:9">
      <c r="A84" s="14">
        <f t="shared" si="2"/>
        <v>79</v>
      </c>
      <c r="B84" s="57"/>
      <c r="C84" s="23" t="s">
        <v>90</v>
      </c>
      <c r="D84" s="17">
        <f>'Előző évek korrekciój'!D84+'2017'!D83</f>
        <v>0</v>
      </c>
      <c r="E84" s="17">
        <f>'Előző évek korrekciój'!E84+'2017'!E83</f>
        <v>0</v>
      </c>
      <c r="F84" s="82">
        <f>'Előző évek korrekciój'!F84+'2017'!F83</f>
        <v>0</v>
      </c>
      <c r="G84" s="82">
        <f>'Előző évek korrekciój'!G84+'2017'!G83</f>
        <v>0</v>
      </c>
      <c r="H84" s="82">
        <f>'Előző évek korrekciój'!H84+'2017'!H83</f>
        <v>0</v>
      </c>
      <c r="I84" s="55"/>
    </row>
    <row r="85" spans="1:9">
      <c r="A85" s="14">
        <f t="shared" si="2"/>
        <v>80</v>
      </c>
      <c r="B85" s="15">
        <v>16</v>
      </c>
      <c r="C85" s="23" t="s">
        <v>93</v>
      </c>
      <c r="D85" s="17">
        <f>'Előző évek korrekciój'!D85+'2017'!D84</f>
        <v>110</v>
      </c>
      <c r="E85" s="17">
        <f>'Előző évek korrekciój'!E85+'2017'!E84</f>
        <v>269</v>
      </c>
      <c r="F85" s="82">
        <f>'Előző évek korrekciój'!F85+'2017'!F84</f>
        <v>66</v>
      </c>
      <c r="G85" s="82">
        <f>'Előző évek korrekciój'!G85+'2017'!G84</f>
        <v>0</v>
      </c>
      <c r="H85" s="82">
        <f>'Előző évek korrekciój'!H85+'2017'!H84</f>
        <v>445</v>
      </c>
    </row>
    <row r="86" spans="1:9">
      <c r="A86" s="14">
        <f t="shared" si="2"/>
        <v>81</v>
      </c>
      <c r="B86" s="15"/>
      <c r="C86" s="58" t="s">
        <v>90</v>
      </c>
      <c r="D86" s="17">
        <f>'Előző évek korrekciój'!D86+'2017'!D85</f>
        <v>0</v>
      </c>
      <c r="E86" s="17">
        <f>'Előző évek korrekciój'!E86+'2017'!E85</f>
        <v>0</v>
      </c>
      <c r="F86" s="82">
        <f>'Előző évek korrekciój'!F86+'2017'!F85</f>
        <v>0</v>
      </c>
      <c r="G86" s="82">
        <f>'Előző évek korrekciój'!G86+'2017'!G85</f>
        <v>0</v>
      </c>
      <c r="H86" s="82">
        <f>'Előző évek korrekciój'!H86+'2017'!H85</f>
        <v>0</v>
      </c>
      <c r="I86" s="59"/>
    </row>
    <row r="87" spans="1:9">
      <c r="A87" s="14">
        <f t="shared" si="2"/>
        <v>82</v>
      </c>
      <c r="B87" s="15">
        <v>17</v>
      </c>
      <c r="C87" s="16" t="s">
        <v>94</v>
      </c>
      <c r="D87" s="17">
        <f>'Előző évek korrekciój'!D87+'2017'!D86</f>
        <v>0</v>
      </c>
      <c r="E87" s="17">
        <f>'Előző évek korrekciój'!E87+'2017'!E86</f>
        <v>0</v>
      </c>
      <c r="F87" s="82">
        <f>'Előző évek korrekciój'!F87+'2017'!F86</f>
        <v>0</v>
      </c>
      <c r="G87" s="82">
        <f>'Előző évek korrekciój'!G87+'2017'!G86</f>
        <v>0</v>
      </c>
      <c r="H87" s="82">
        <f>'Előző évek korrekciój'!H87+'2017'!H86</f>
        <v>0</v>
      </c>
    </row>
    <row r="88" spans="1:9">
      <c r="A88" s="14">
        <f t="shared" si="2"/>
        <v>83</v>
      </c>
      <c r="B88" s="24" t="s">
        <v>95</v>
      </c>
      <c r="C88" s="20" t="s">
        <v>96</v>
      </c>
      <c r="D88" s="41">
        <f>'Előző évek korrekciój'!D88+'2017'!D87</f>
        <v>110</v>
      </c>
      <c r="E88" s="41">
        <f>'Előző évek korrekciój'!E88+'2017'!E87</f>
        <v>269</v>
      </c>
      <c r="F88" s="86">
        <f>'Előző évek korrekciój'!F88+'2017'!F87</f>
        <v>66</v>
      </c>
      <c r="G88" s="86">
        <f>'Előző évek korrekciój'!G88+'2017'!G87</f>
        <v>0</v>
      </c>
      <c r="H88" s="86">
        <f>'Előző évek korrekciój'!H88+'2017'!H87</f>
        <v>445</v>
      </c>
      <c r="I88" s="59"/>
    </row>
    <row r="89" spans="1:9">
      <c r="A89" s="14">
        <f t="shared" si="2"/>
        <v>84</v>
      </c>
      <c r="B89" s="15">
        <v>19</v>
      </c>
      <c r="C89" s="16" t="s">
        <v>97</v>
      </c>
      <c r="D89" s="17">
        <f>'Előző évek korrekciój'!D89+'2017'!D88</f>
        <v>0</v>
      </c>
      <c r="E89" s="17">
        <f>'Előző évek korrekciój'!E89+'2017'!E88</f>
        <v>0</v>
      </c>
      <c r="F89" s="82">
        <f>'Előző évek korrekciój'!F89+'2017'!F88</f>
        <v>0</v>
      </c>
      <c r="G89" s="82">
        <f>'Előző évek korrekciój'!G89+'2017'!G88</f>
        <v>0</v>
      </c>
      <c r="H89" s="82">
        <f>'Előző évek korrekciój'!H89+'2017'!H88</f>
        <v>0</v>
      </c>
    </row>
    <row r="90" spans="1:9">
      <c r="A90" s="14">
        <f t="shared" si="2"/>
        <v>85</v>
      </c>
      <c r="B90" s="15"/>
      <c r="C90" s="58" t="s">
        <v>98</v>
      </c>
      <c r="D90" s="17">
        <f>'Előző évek korrekciój'!D90+'2017'!D89</f>
        <v>0</v>
      </c>
      <c r="E90" s="17">
        <f>'Előző évek korrekciój'!E90+'2017'!E89</f>
        <v>0</v>
      </c>
      <c r="F90" s="82">
        <f>'Előző évek korrekciój'!F90+'2017'!F89</f>
        <v>0</v>
      </c>
      <c r="G90" s="82">
        <f>'Előző évek korrekciój'!G90+'2017'!G89</f>
        <v>0</v>
      </c>
      <c r="H90" s="82">
        <f>'Előző évek korrekciój'!H90+'2017'!H89</f>
        <v>0</v>
      </c>
    </row>
    <row r="91" spans="1:9">
      <c r="A91" s="14">
        <f t="shared" si="2"/>
        <v>86</v>
      </c>
      <c r="B91" s="15">
        <v>20</v>
      </c>
      <c r="C91" s="58" t="s">
        <v>99</v>
      </c>
      <c r="D91" s="17">
        <f>'Előző évek korrekciój'!D91+'2017'!D90</f>
        <v>0</v>
      </c>
      <c r="E91" s="17">
        <f>'Előző évek korrekciój'!E91+'2017'!E90</f>
        <v>0</v>
      </c>
      <c r="F91" s="82">
        <f>'Előző évek korrekciój'!F91+'2017'!F90</f>
        <v>0</v>
      </c>
      <c r="G91" s="82">
        <f>'Előző évek korrekciój'!G91+'2017'!G90</f>
        <v>0</v>
      </c>
      <c r="H91" s="82">
        <f>'Előző évek korrekciój'!H91+'2017'!H90</f>
        <v>0</v>
      </c>
    </row>
    <row r="92" spans="1:9">
      <c r="A92" s="14">
        <f t="shared" si="2"/>
        <v>87</v>
      </c>
      <c r="B92" s="15"/>
      <c r="C92" s="58" t="s">
        <v>98</v>
      </c>
      <c r="D92" s="17">
        <f>'Előző évek korrekciój'!D92+'2017'!D91</f>
        <v>0</v>
      </c>
      <c r="E92" s="17">
        <f>'Előző évek korrekciój'!E92+'2017'!E91</f>
        <v>0</v>
      </c>
      <c r="F92" s="82">
        <f>'Előző évek korrekciój'!F92+'2017'!F91</f>
        <v>0</v>
      </c>
      <c r="G92" s="82">
        <f>'Előző évek korrekciój'!G92+'2017'!G91</f>
        <v>0</v>
      </c>
      <c r="H92" s="82">
        <f>'Előző évek korrekciój'!H92+'2017'!H91</f>
        <v>0</v>
      </c>
    </row>
    <row r="93" spans="1:9">
      <c r="A93" s="14">
        <f t="shared" si="2"/>
        <v>88</v>
      </c>
      <c r="B93" s="15">
        <v>21</v>
      </c>
      <c r="C93" s="16" t="s">
        <v>100</v>
      </c>
      <c r="D93" s="17">
        <f>'Előző évek korrekciój'!D93+'2017'!D92</f>
        <v>0</v>
      </c>
      <c r="E93" s="17">
        <f>'Előző évek korrekciój'!E93+'2017'!E92</f>
        <v>0</v>
      </c>
      <c r="F93" s="82">
        <f>'Előző évek korrekciój'!F93+'2017'!F92</f>
        <v>0</v>
      </c>
      <c r="G93" s="82">
        <f>'Előző évek korrekciój'!G93+'2017'!G92</f>
        <v>0</v>
      </c>
      <c r="H93" s="82">
        <f>'Előző évek korrekciój'!H93+'2017'!H92</f>
        <v>0</v>
      </c>
    </row>
    <row r="94" spans="1:9">
      <c r="A94" s="14">
        <f t="shared" si="2"/>
        <v>89</v>
      </c>
      <c r="B94" s="15">
        <v>22</v>
      </c>
      <c r="C94" s="58" t="s">
        <v>101</v>
      </c>
      <c r="D94" s="17">
        <f>'Előző évek korrekciój'!D94+'2017'!D93</f>
        <v>0</v>
      </c>
      <c r="E94" s="17">
        <f>'Előző évek korrekciój'!E94+'2017'!E93</f>
        <v>0</v>
      </c>
      <c r="F94" s="82">
        <f>'Előző évek korrekciój'!F94+'2017'!F93</f>
        <v>0</v>
      </c>
      <c r="G94" s="82">
        <f>'Előző évek korrekciój'!G94+'2017'!G93</f>
        <v>0</v>
      </c>
      <c r="H94" s="82">
        <f>'Előző évek korrekciój'!H94+'2017'!H93</f>
        <v>0</v>
      </c>
    </row>
    <row r="95" spans="1:9">
      <c r="A95" s="14">
        <f t="shared" si="2"/>
        <v>90</v>
      </c>
      <c r="B95" s="24" t="s">
        <v>102</v>
      </c>
      <c r="C95" s="20" t="s">
        <v>103</v>
      </c>
      <c r="D95" s="41">
        <f>'Előző évek korrekciój'!D95+'2017'!D94</f>
        <v>0</v>
      </c>
      <c r="E95" s="41">
        <f>'Előző évek korrekciój'!E95+'2017'!E94</f>
        <v>0</v>
      </c>
      <c r="F95" s="86">
        <f>'Előző évek korrekciój'!F95+'2017'!F94</f>
        <v>0</v>
      </c>
      <c r="G95" s="86">
        <f>'Előző évek korrekciój'!G95+'2017'!G94</f>
        <v>0</v>
      </c>
      <c r="H95" s="86">
        <f>'Előző évek korrekciój'!H95+'2017'!H94</f>
        <v>0</v>
      </c>
    </row>
    <row r="96" spans="1:9">
      <c r="A96" s="14">
        <f t="shared" si="2"/>
        <v>91</v>
      </c>
      <c r="B96" s="24" t="s">
        <v>104</v>
      </c>
      <c r="C96" s="20" t="s">
        <v>105</v>
      </c>
      <c r="D96" s="41">
        <f>'Előző évek korrekciój'!D96+'2017'!D95</f>
        <v>110</v>
      </c>
      <c r="E96" s="41">
        <f>'Előző évek korrekciój'!E96+'2017'!E95</f>
        <v>269</v>
      </c>
      <c r="F96" s="86">
        <f>'Előző évek korrekciój'!F96+'2017'!F95</f>
        <v>66</v>
      </c>
      <c r="G96" s="86">
        <f>'Előző évek korrekciój'!G96+'2017'!G95</f>
        <v>0</v>
      </c>
      <c r="H96" s="86">
        <f>'Előző évek korrekciój'!H96+'2017'!H95</f>
        <v>445</v>
      </c>
    </row>
    <row r="97" spans="1:8">
      <c r="A97" s="14">
        <f t="shared" si="2"/>
        <v>92</v>
      </c>
      <c r="B97" s="60" t="s">
        <v>106</v>
      </c>
      <c r="C97" s="61" t="s">
        <v>107</v>
      </c>
      <c r="D97" s="41">
        <f>'Előző évek korrekciój'!D97+'2017'!D96</f>
        <v>-7200382</v>
      </c>
      <c r="E97" s="41">
        <f>'Előző évek korrekciój'!E97+'2017'!E96</f>
        <v>-5066241</v>
      </c>
      <c r="F97" s="86">
        <f>'Előző évek korrekciój'!F97+'2017'!F96</f>
        <v>-2946170</v>
      </c>
      <c r="G97" s="86">
        <f>'Előző évek korrekciój'!G97+'2017'!G96</f>
        <v>1769702</v>
      </c>
      <c r="H97" s="86">
        <f>'Előző évek korrekciój'!H97+'2017'!H96</f>
        <v>-13443091</v>
      </c>
    </row>
    <row r="98" spans="1:8">
      <c r="A98" s="14">
        <f t="shared" si="2"/>
        <v>93</v>
      </c>
      <c r="B98" s="62" t="s">
        <v>108</v>
      </c>
      <c r="C98" s="63" t="s">
        <v>109</v>
      </c>
      <c r="D98" s="17">
        <f>'Előző évek korrekciój'!D98+'2017'!D97</f>
        <v>0</v>
      </c>
      <c r="E98" s="17">
        <f>'Előző évek korrekciój'!E98+'2017'!E97</f>
        <v>342000</v>
      </c>
      <c r="F98" s="82">
        <f>'Előző évek korrekciój'!F98+'2017'!F97</f>
        <v>0</v>
      </c>
      <c r="G98" s="82">
        <f>'Előző évek korrekciój'!G98+'2017'!G97</f>
        <v>0</v>
      </c>
      <c r="H98" s="82">
        <f>'Előző évek korrekciój'!H98+'2017'!H97</f>
        <v>342000</v>
      </c>
    </row>
    <row r="99" spans="1:8">
      <c r="A99" s="14">
        <f t="shared" si="2"/>
        <v>94</v>
      </c>
      <c r="B99" s="24" t="s">
        <v>110</v>
      </c>
      <c r="C99" s="25" t="s">
        <v>111</v>
      </c>
      <c r="D99" s="83">
        <f>'Előző évek korrekciój'!D99+'2017'!D98</f>
        <v>-7200382</v>
      </c>
      <c r="E99" s="83">
        <f>'Előző évek korrekciój'!E99+'2017'!E98</f>
        <v>-5408241</v>
      </c>
      <c r="F99" s="84">
        <f>'Előző évek korrekciój'!F99+'2017'!F98</f>
        <v>-2946170</v>
      </c>
      <c r="G99" s="84">
        <f>'Előző évek korrekciój'!G99+'2017'!G98</f>
        <v>1769702</v>
      </c>
      <c r="H99" s="84">
        <f>'Előző évek korrekciój'!H99+'2017'!H98</f>
        <v>-13785091</v>
      </c>
    </row>
    <row r="100" spans="1:8">
      <c r="A100" s="14">
        <f t="shared" si="2"/>
        <v>95</v>
      </c>
      <c r="B100" s="66"/>
      <c r="C100" s="67" t="s">
        <v>112</v>
      </c>
      <c r="D100" s="68"/>
      <c r="E100" s="69"/>
      <c r="F100" s="68"/>
      <c r="G100" s="69"/>
      <c r="H100" s="70" t="s">
        <v>113</v>
      </c>
    </row>
    <row r="101" spans="1:8">
      <c r="A101" s="71"/>
      <c r="B101" s="72"/>
      <c r="C101" s="73"/>
      <c r="D101" s="74"/>
      <c r="E101" s="74"/>
      <c r="F101" s="74"/>
      <c r="G101" s="74"/>
      <c r="H101" s="75"/>
    </row>
    <row r="102" spans="1:8">
      <c r="A102" s="76"/>
      <c r="B102" s="89" t="s">
        <v>114</v>
      </c>
      <c r="C102" s="89"/>
      <c r="D102" s="74"/>
      <c r="E102" s="74"/>
      <c r="F102" s="74"/>
      <c r="G102" s="77"/>
      <c r="H102" s="75"/>
    </row>
    <row r="103" spans="1:8">
      <c r="F103" s="78"/>
      <c r="G103" s="78"/>
    </row>
  </sheetData>
  <mergeCells count="3">
    <mergeCell ref="A1:H1"/>
    <mergeCell ref="A2:H2"/>
    <mergeCell ref="B102:C102"/>
  </mergeCells>
  <pageMargins left="0.70833333333333304" right="0.70833333333333304" top="0.74791666666666701" bottom="0.74791666666666701" header="0.51180555555555496" footer="0.51180555555555496"/>
  <pageSetup paperSize="0" scale="0" firstPageNumber="0" fitToWidth="3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2017</vt:lpstr>
      <vt:lpstr>Előző évek korrekciój</vt:lpstr>
      <vt:lpstr>Munka1</vt:lpstr>
      <vt:lpstr>Összesen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2018-05-18T07:01:36Z</cp:lastPrinted>
  <dcterms:created xsi:type="dcterms:W3CDTF">2018-05-18T06:40:31Z</dcterms:created>
  <dcterms:modified xsi:type="dcterms:W3CDTF">2018-05-18T07:02:35Z</dcterms:modified>
</cp:coreProperties>
</file>