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esktop\2019_évi anyag\2019_05_30_Testületi ülés\3.napirend_Költésgvetgési besz\"/>
    </mc:Choice>
  </mc:AlternateContent>
  <bookViews>
    <workbookView xWindow="0" yWindow="0" windowWidth="28800" windowHeight="12375" tabRatio="748"/>
  </bookViews>
  <sheets>
    <sheet name="1." sheetId="1" r:id="rId1"/>
    <sheet name="2." sheetId="2" r:id="rId2"/>
    <sheet name="3." sheetId="3" r:id="rId3"/>
    <sheet name="4." sheetId="4" r:id="rId4"/>
    <sheet name="5." sheetId="5" r:id="rId5"/>
    <sheet name="6." sheetId="6" r:id="rId6"/>
    <sheet name="7." sheetId="7" r:id="rId7"/>
    <sheet name="8." sheetId="24" r:id="rId8"/>
    <sheet name="9." sheetId="9" r:id="rId9"/>
    <sheet name="10." sheetId="10" r:id="rId10"/>
    <sheet name="11." sheetId="11" r:id="rId11"/>
    <sheet name="12." sheetId="12" r:id="rId12"/>
    <sheet name="13." sheetId="13" r:id="rId13"/>
    <sheet name="14." sheetId="14" r:id="rId14"/>
    <sheet name="15." sheetId="30" r:id="rId15"/>
    <sheet name="16." sheetId="16" r:id="rId16"/>
    <sheet name="17." sheetId="17" r:id="rId17"/>
    <sheet name="18." sheetId="18" r:id="rId18"/>
    <sheet name="19." sheetId="32" r:id="rId19"/>
    <sheet name="20." sheetId="26" r:id="rId20"/>
    <sheet name="21." sheetId="27" r:id="rId21"/>
    <sheet name="22." sheetId="29" r:id="rId22"/>
  </sheets>
  <externalReferences>
    <externalReference r:id="rId23"/>
  </externalReferences>
  <definedNames>
    <definedName name="_xlnm.Print_Area" localSheetId="0">'1.'!$A$1:$E$170</definedName>
    <definedName name="_xlnm.Print_Area" localSheetId="9">'10.'!$A$1:$I$11</definedName>
    <definedName name="_xlnm.Print_Area" localSheetId="10">'11.'!$A$1:$C$31</definedName>
    <definedName name="_xlnm.Print_Area" localSheetId="11">'12.'!$A$1:$F$216</definedName>
    <definedName name="_xlnm.Print_Area" localSheetId="12">'13.'!$A$1:$F$137</definedName>
    <definedName name="_xlnm.Print_Area" localSheetId="18">'19.'!$A$1:$I$1262</definedName>
    <definedName name="_xlnm.Print_Area" localSheetId="1">'2.'!$A$1:$Z$29</definedName>
    <definedName name="_xlnm.Print_Area" localSheetId="19">'20.'!$B$1:$H$23</definedName>
    <definedName name="_xlnm.Print_Area" localSheetId="20">'21.'!$A$1:$J$20</definedName>
    <definedName name="_xlnm.Print_Area" localSheetId="2">'3.'!$A$1:$F$36</definedName>
    <definedName name="_xlnm.Print_Area" localSheetId="3">'4.'!$A$1:$W$33</definedName>
    <definedName name="_xlnm.Print_Area" localSheetId="4">'5.'!$A$1:$F$141</definedName>
    <definedName name="_xlnm.Print_Area" localSheetId="5">'6.'!$A$1:$H$18</definedName>
    <definedName name="_xlnm.Print_Area" localSheetId="6">'7.'!$A$1:$J$54</definedName>
    <definedName name="_xlnm.Print_Area" localSheetId="8">'9.'!$A$1:$H$85</definedName>
    <definedName name="Print_Area_0" localSheetId="0">'1.'!$A$1:$E$170</definedName>
    <definedName name="Print_Area_0" localSheetId="9">'10.'!$A$1:$I$11</definedName>
    <definedName name="Print_Area_0" localSheetId="10">'11.'!$A$1:$C$31</definedName>
    <definedName name="Print_Area_0" localSheetId="11">'12.'!$A$1:$G$216</definedName>
    <definedName name="Print_Area_0" localSheetId="12">'13.'!$A$1:$F$137</definedName>
    <definedName name="Print_Area_0" localSheetId="1">'2.'!$A$1:$Z$29</definedName>
    <definedName name="Print_Area_0" localSheetId="2">'3.'!$A$1:$F$36</definedName>
    <definedName name="Print_Area_0" localSheetId="3">'4.'!$A$1:$W$32</definedName>
    <definedName name="Print_Area_0" localSheetId="4">'5.'!$A$1:$F$141</definedName>
    <definedName name="Print_Area_0" localSheetId="5">'6.'!$A$1:$H$18</definedName>
    <definedName name="Print_Area_0" localSheetId="6">'7.'!$A$1:$J$54</definedName>
    <definedName name="Print_Area_0" localSheetId="8">'9.'!$A$1:$H$85</definedName>
    <definedName name="Print_Area_0_0" localSheetId="0">'1.'!$A$1:$E$170</definedName>
    <definedName name="Print_Area_0_0" localSheetId="9">'10.'!$A$1:$I$11</definedName>
    <definedName name="Print_Area_0_0" localSheetId="10">'11.'!$A$1:$C$31</definedName>
    <definedName name="Print_Area_0_0" localSheetId="11">'12.'!$A$1:$G$216</definedName>
    <definedName name="Print_Area_0_0" localSheetId="12">'13.'!$A$1:$F$137</definedName>
    <definedName name="Print_Area_0_0" localSheetId="1">'2.'!$A$1:$Z$29</definedName>
    <definedName name="Print_Area_0_0" localSheetId="2">'3.'!$A$1:$F$36</definedName>
    <definedName name="Print_Area_0_0" localSheetId="3">'4.'!$A$1:$W$32</definedName>
    <definedName name="Print_Area_0_0" localSheetId="4">'5.'!$A$1:$F$141</definedName>
    <definedName name="Print_Area_0_0" localSheetId="5">'6.'!$A$1:$H$18</definedName>
    <definedName name="Print_Area_0_0" localSheetId="6">'7.'!$A$1:$J$54</definedName>
    <definedName name="Print_Area_0_0" localSheetId="8">'9.'!$A$1:$H$85</definedName>
    <definedName name="Print_Area_0_0_0" localSheetId="0">'1.'!$A$1:$E$170</definedName>
    <definedName name="Print_Area_0_0_0" localSheetId="9">'10.'!$A$1:$I$11</definedName>
    <definedName name="Print_Area_0_0_0" localSheetId="10">'11.'!$A$1:$C$31</definedName>
    <definedName name="Print_Area_0_0_0" localSheetId="11">'12.'!$A$1:$G$216</definedName>
    <definedName name="Print_Area_0_0_0" localSheetId="12">'13.'!$A$1:$F$137</definedName>
    <definedName name="Print_Area_0_0_0" localSheetId="1">'2.'!$A$1:$Z$29</definedName>
    <definedName name="Print_Area_0_0_0" localSheetId="2">'3.'!$A$1:$F$36</definedName>
    <definedName name="Print_Area_0_0_0" localSheetId="3">'4.'!$A$1:$W$32</definedName>
    <definedName name="Print_Area_0_0_0" localSheetId="4">'5.'!$A$1:$F$141</definedName>
    <definedName name="Print_Area_0_0_0" localSheetId="5">'6.'!$A$1:$H$18</definedName>
    <definedName name="Print_Area_0_0_0" localSheetId="6">'7.'!$A$1:$J$54</definedName>
    <definedName name="Print_Area_0_0_0" localSheetId="8">'9.'!$A$1:$H$85</definedName>
    <definedName name="Print_Area_0_0_0_0" localSheetId="0">'1.'!$A$1:$E$170</definedName>
    <definedName name="Print_Area_0_0_0_0" localSheetId="9">'10.'!$A$1:$I$11</definedName>
    <definedName name="Print_Area_0_0_0_0" localSheetId="10">'11.'!$A$1:$C$31</definedName>
    <definedName name="Print_Area_0_0_0_0" localSheetId="11">'12.'!$A$1:$G$216</definedName>
    <definedName name="Print_Area_0_0_0_0" localSheetId="12">'13.'!$A$1:$F$137</definedName>
    <definedName name="Print_Area_0_0_0_0" localSheetId="1">'2.'!$A$1:$Z$29</definedName>
    <definedName name="Print_Area_0_0_0_0" localSheetId="2">'3.'!$A$1:$F$36</definedName>
    <definedName name="Print_Area_0_0_0_0" localSheetId="3">'4.'!$A$1:$W$32</definedName>
    <definedName name="Print_Area_0_0_0_0" localSheetId="4">'5.'!$A$1:$F$141</definedName>
    <definedName name="Print_Area_0_0_0_0" localSheetId="5">'6.'!$A$1:$H$18</definedName>
    <definedName name="Print_Area_0_0_0_0" localSheetId="6">'7.'!$A$1:$J$54</definedName>
    <definedName name="Print_Area_0_0_0_0" localSheetId="8">'9.'!$A$1:$H$85</definedName>
    <definedName name="Print_Area_0_0_0_0_0" localSheetId="0">'1.'!$A$1:$E$170</definedName>
    <definedName name="Print_Area_0_0_0_0_0" localSheetId="9">'10.'!$A$1:$I$11</definedName>
    <definedName name="Print_Area_0_0_0_0_0" localSheetId="10">'11.'!$A$1:$C$31</definedName>
    <definedName name="Print_Area_0_0_0_0_0" localSheetId="11">'12.'!$A$1:$G$216</definedName>
    <definedName name="Print_Area_0_0_0_0_0" localSheetId="12">'13.'!$A$1:$F$137</definedName>
    <definedName name="Print_Area_0_0_0_0_0" localSheetId="1">'2.'!$A$1:$Z$29</definedName>
    <definedName name="Print_Area_0_0_0_0_0" localSheetId="2">'3.'!$A$1:$F$36</definedName>
    <definedName name="Print_Area_0_0_0_0_0" localSheetId="3">'4.'!$A$1:$W$32</definedName>
    <definedName name="Print_Area_0_0_0_0_0" localSheetId="4">'5.'!$A$1:$F$141</definedName>
    <definedName name="Print_Area_0_0_0_0_0" localSheetId="5">'6.'!$A$1:$H$18</definedName>
    <definedName name="Print_Area_0_0_0_0_0" localSheetId="6">'7.'!$A$1:$J$54</definedName>
    <definedName name="Print_Area_0_0_0_0_0" localSheetId="8">'9.'!$A$1:$H$85</definedName>
    <definedName name="Print_Area_0_0_0_0_0_0" localSheetId="0">'1.'!$A$1:$E$170</definedName>
    <definedName name="Print_Area_0_0_0_0_0_0" localSheetId="9">'10.'!$A$1:$I$11</definedName>
    <definedName name="Print_Area_0_0_0_0_0_0" localSheetId="10">'11.'!$A$1:$C$31</definedName>
    <definedName name="Print_Area_0_0_0_0_0_0" localSheetId="11">'12.'!$A$1:$G$216</definedName>
    <definedName name="Print_Area_0_0_0_0_0_0" localSheetId="12">'13.'!$A$1:$F$137</definedName>
    <definedName name="Print_Area_0_0_0_0_0_0" localSheetId="1">'2.'!$A$1:$Z$29</definedName>
    <definedName name="Print_Area_0_0_0_0_0_0" localSheetId="2">'3.'!$A$1:$F$36</definedName>
    <definedName name="Print_Area_0_0_0_0_0_0" localSheetId="3">'4.'!$A$1:$W$32</definedName>
    <definedName name="Print_Area_0_0_0_0_0_0" localSheetId="4">'5.'!$A$1:$F$141</definedName>
    <definedName name="Print_Area_0_0_0_0_0_0" localSheetId="5">'6.'!$A$1:$H$18</definedName>
    <definedName name="Print_Area_0_0_0_0_0_0" localSheetId="6">'7.'!$A$1:$J$54</definedName>
    <definedName name="Print_Area_0_0_0_0_0_0" localSheetId="8">'9.'!$A$1:$H$85</definedName>
    <definedName name="Print_Area_0_0_0_0_0_0_0" localSheetId="0">'1.'!$A$1:$E$170</definedName>
    <definedName name="Print_Area_0_0_0_0_0_0_0" localSheetId="9">'10.'!$A$1:$I$11</definedName>
    <definedName name="Print_Area_0_0_0_0_0_0_0" localSheetId="10">'11.'!$A$1:$C$31</definedName>
    <definedName name="Print_Area_0_0_0_0_0_0_0" localSheetId="11">'12.'!$A$1:$G$216</definedName>
    <definedName name="Print_Area_0_0_0_0_0_0_0" localSheetId="12">'13.'!$A$1:$F$137</definedName>
    <definedName name="Print_Area_0_0_0_0_0_0_0" localSheetId="1">'2.'!$A$1:$Z$29</definedName>
    <definedName name="Print_Area_0_0_0_0_0_0_0" localSheetId="2">'3.'!$A$1:$F$36</definedName>
    <definedName name="Print_Area_0_0_0_0_0_0_0" localSheetId="3">'4.'!$A$1:$W$32</definedName>
    <definedName name="Print_Area_0_0_0_0_0_0_0" localSheetId="4">'5.'!$A$1:$F$141</definedName>
    <definedName name="Print_Area_0_0_0_0_0_0_0" localSheetId="5">'6.'!$A$1:$H$18</definedName>
    <definedName name="Print_Area_0_0_0_0_0_0_0" localSheetId="6">'7.'!$A$1:$J$54</definedName>
    <definedName name="Print_Area_0_0_0_0_0_0_0" localSheetId="8">'9.'!$A$1:$H$85</definedName>
    <definedName name="Print_Area_0_0_0_0_0_0_0_0" localSheetId="0">'1.'!$A$1:$E$170</definedName>
    <definedName name="Print_Area_0_0_0_0_0_0_0_0" localSheetId="9">'10.'!$A$1:$I$11</definedName>
    <definedName name="Print_Area_0_0_0_0_0_0_0_0" localSheetId="10">'11.'!$A$1:$C$31</definedName>
    <definedName name="Print_Area_0_0_0_0_0_0_0_0" localSheetId="11">'12.'!$A$1:$G$216</definedName>
    <definedName name="Print_Area_0_0_0_0_0_0_0_0" localSheetId="12">'13.'!$A$1:$F$137</definedName>
    <definedName name="Print_Area_0_0_0_0_0_0_0_0" localSheetId="1">'2.'!$A$1:$Z$29</definedName>
    <definedName name="Print_Area_0_0_0_0_0_0_0_0" localSheetId="2">'3.'!$A$1:$F$36</definedName>
    <definedName name="Print_Area_0_0_0_0_0_0_0_0" localSheetId="3">'4.'!$A$1:$W$32</definedName>
    <definedName name="Print_Area_0_0_0_0_0_0_0_0" localSheetId="4">'5.'!$A$1:$F$141</definedName>
    <definedName name="Print_Area_0_0_0_0_0_0_0_0" localSheetId="5">'6.'!$A$1:$H$18</definedName>
    <definedName name="Print_Area_0_0_0_0_0_0_0_0" localSheetId="6">'7.'!$A$1:$J$54</definedName>
    <definedName name="Print_Area_0_0_0_0_0_0_0_0" localSheetId="8">'9.'!$A$1:$H$85</definedName>
    <definedName name="Print_Area_0_0_0_0_0_0_0_0_0" localSheetId="0">'1.'!$A$1:$E$170</definedName>
    <definedName name="Print_Area_0_0_0_0_0_0_0_0_0" localSheetId="9">'10.'!$A$1:$I$11</definedName>
    <definedName name="Print_Area_0_0_0_0_0_0_0_0_0" localSheetId="10">'11.'!$A$1:$C$31</definedName>
    <definedName name="Print_Area_0_0_0_0_0_0_0_0_0" localSheetId="11">'12.'!$A$1:$G$216</definedName>
    <definedName name="Print_Area_0_0_0_0_0_0_0_0_0" localSheetId="12">'13.'!$A$1:$F$137</definedName>
    <definedName name="Print_Area_0_0_0_0_0_0_0_0_0" localSheetId="1">'2.'!$A$1:$Z$29</definedName>
    <definedName name="Print_Area_0_0_0_0_0_0_0_0_0" localSheetId="2">'3.'!$A$1:$F$36</definedName>
    <definedName name="Print_Area_0_0_0_0_0_0_0_0_0" localSheetId="3">'4.'!$A$1:$W$32</definedName>
    <definedName name="Print_Area_0_0_0_0_0_0_0_0_0" localSheetId="4">'5.'!$A$1:$F$141</definedName>
    <definedName name="Print_Area_0_0_0_0_0_0_0_0_0" localSheetId="5">'6.'!$A$1:$H$18</definedName>
    <definedName name="Print_Area_0_0_0_0_0_0_0_0_0" localSheetId="6">'7.'!$A$1:$J$54</definedName>
    <definedName name="Print_Area_0_0_0_0_0_0_0_0_0" localSheetId="8">'9.'!$A$1:$H$85</definedName>
    <definedName name="Print_Area_0_0_0_0_0_0_0_0_0_0" localSheetId="0">'1.'!$A$1:$E$170</definedName>
    <definedName name="Print_Area_0_0_0_0_0_0_0_0_0_0" localSheetId="9">'10.'!$A$1:$I$11</definedName>
    <definedName name="Print_Area_0_0_0_0_0_0_0_0_0_0" localSheetId="10">'11.'!$A$1:$C$31</definedName>
    <definedName name="Print_Area_0_0_0_0_0_0_0_0_0_0" localSheetId="11">'12.'!$A$1:$G$216</definedName>
    <definedName name="Print_Area_0_0_0_0_0_0_0_0_0_0" localSheetId="12">'13.'!$A$1:$F$137</definedName>
    <definedName name="Print_Area_0_0_0_0_0_0_0_0_0_0" localSheetId="1">'2.'!$A$1:$Z$29</definedName>
    <definedName name="Print_Area_0_0_0_0_0_0_0_0_0_0" localSheetId="2">'3.'!$A$1:$F$36</definedName>
    <definedName name="Print_Area_0_0_0_0_0_0_0_0_0_0" localSheetId="3">'4.'!$A$1:$W$32</definedName>
    <definedName name="Print_Area_0_0_0_0_0_0_0_0_0_0" localSheetId="4">'5.'!$A$1:$F$141</definedName>
    <definedName name="Print_Area_0_0_0_0_0_0_0_0_0_0" localSheetId="5">'6.'!$A$1:$H$18</definedName>
    <definedName name="Print_Area_0_0_0_0_0_0_0_0_0_0" localSheetId="6">'7.'!$A$1:$J$54</definedName>
    <definedName name="Print_Area_0_0_0_0_0_0_0_0_0_0" localSheetId="8">'9.'!$A$1:$H$85</definedName>
    <definedName name="Print_Area_0_0_0_0_0_0_0_0_0_0_0" localSheetId="0">'1.'!$A$1:$E$170</definedName>
    <definedName name="Print_Area_0_0_0_0_0_0_0_0_0_0_0" localSheetId="9">'10.'!$A$1:$I$11</definedName>
    <definedName name="Print_Area_0_0_0_0_0_0_0_0_0_0_0" localSheetId="10">'11.'!$A$1:$C$31</definedName>
    <definedName name="Print_Area_0_0_0_0_0_0_0_0_0_0_0" localSheetId="11">'12.'!$A$1:$G$216</definedName>
    <definedName name="Print_Area_0_0_0_0_0_0_0_0_0_0_0" localSheetId="12">'13.'!$A$1:$F$137</definedName>
    <definedName name="Print_Area_0_0_0_0_0_0_0_0_0_0_0" localSheetId="1">'2.'!$A$1:$Z$29</definedName>
    <definedName name="Print_Area_0_0_0_0_0_0_0_0_0_0_0" localSheetId="2">'3.'!$A$1:$F$36</definedName>
    <definedName name="Print_Area_0_0_0_0_0_0_0_0_0_0_0" localSheetId="3">'4.'!$A$1:$W$32</definedName>
    <definedName name="Print_Area_0_0_0_0_0_0_0_0_0_0_0" localSheetId="4">'5.'!$A$1:$F$141</definedName>
    <definedName name="Print_Area_0_0_0_0_0_0_0_0_0_0_0" localSheetId="5">'6.'!$A$1:$H$18</definedName>
    <definedName name="Print_Area_0_0_0_0_0_0_0_0_0_0_0" localSheetId="6">'7.'!$A$1:$J$54</definedName>
    <definedName name="Print_Area_0_0_0_0_0_0_0_0_0_0_0" localSheetId="8">'9.'!$A$1:$H$85</definedName>
    <definedName name="Print_Area_0_0_0_0_0_0_0_0_0_0_0_0" localSheetId="0">'1.'!$A$1:$E$170</definedName>
    <definedName name="Print_Area_0_0_0_0_0_0_0_0_0_0_0_0" localSheetId="9">'10.'!$A$1:$I$11</definedName>
    <definedName name="Print_Area_0_0_0_0_0_0_0_0_0_0_0_0" localSheetId="10">'11.'!$A$1:$C$31</definedName>
    <definedName name="Print_Area_0_0_0_0_0_0_0_0_0_0_0_0" localSheetId="11">'12.'!$A$1:$G$216</definedName>
    <definedName name="Print_Area_0_0_0_0_0_0_0_0_0_0_0_0" localSheetId="12">'13.'!$A$1:$F$137</definedName>
    <definedName name="Print_Area_0_0_0_0_0_0_0_0_0_0_0_0" localSheetId="1">'2.'!$A$1:$Z$29</definedName>
    <definedName name="Print_Area_0_0_0_0_0_0_0_0_0_0_0_0" localSheetId="2">'3.'!$A$1:$F$36</definedName>
    <definedName name="Print_Area_0_0_0_0_0_0_0_0_0_0_0_0" localSheetId="3">'4.'!$A$1:$W$32</definedName>
    <definedName name="Print_Area_0_0_0_0_0_0_0_0_0_0_0_0" localSheetId="4">'5.'!$A$1:$F$141</definedName>
    <definedName name="Print_Area_0_0_0_0_0_0_0_0_0_0_0_0" localSheetId="5">'6.'!$A$1:$H$18</definedName>
    <definedName name="Print_Area_0_0_0_0_0_0_0_0_0_0_0_0" localSheetId="6">'7.'!$A$1:$J$54</definedName>
    <definedName name="Print_Area_0_0_0_0_0_0_0_0_0_0_0_0" localSheetId="8">'9.'!$A$1:$H$85</definedName>
    <definedName name="Print_Area_0_0_0_0_0_0_0_0_0_0_0_0_0" localSheetId="0">'1.'!$A$1:$E$170</definedName>
    <definedName name="Print_Area_0_0_0_0_0_0_0_0_0_0_0_0_0" localSheetId="9">'10.'!$A$1:$I$11</definedName>
    <definedName name="Print_Area_0_0_0_0_0_0_0_0_0_0_0_0_0" localSheetId="10">'11.'!$A$1:$C$31</definedName>
    <definedName name="Print_Area_0_0_0_0_0_0_0_0_0_0_0_0_0" localSheetId="11">'12.'!$A$1:$G$216</definedName>
    <definedName name="Print_Area_0_0_0_0_0_0_0_0_0_0_0_0_0" localSheetId="12">'13.'!$A$1:$F$137</definedName>
    <definedName name="Print_Area_0_0_0_0_0_0_0_0_0_0_0_0_0" localSheetId="1">'2.'!$A$1:$Z$29</definedName>
    <definedName name="Print_Area_0_0_0_0_0_0_0_0_0_0_0_0_0" localSheetId="2">'3.'!$A$1:$F$36</definedName>
    <definedName name="Print_Area_0_0_0_0_0_0_0_0_0_0_0_0_0" localSheetId="3">'4.'!$A$1:$W$32</definedName>
    <definedName name="Print_Area_0_0_0_0_0_0_0_0_0_0_0_0_0" localSheetId="4">'5.'!$A$1:$F$141</definedName>
    <definedName name="Print_Area_0_0_0_0_0_0_0_0_0_0_0_0_0" localSheetId="5">'6.'!$A$1:$H$18</definedName>
    <definedName name="Print_Area_0_0_0_0_0_0_0_0_0_0_0_0_0" localSheetId="6">'7.'!$A$1:$J$54</definedName>
    <definedName name="Print_Area_0_0_0_0_0_0_0_0_0_0_0_0_0" localSheetId="8">'9.'!$A$1:$H$85</definedName>
  </definedNames>
  <calcPr calcId="152511"/>
</workbook>
</file>

<file path=xl/calcChain.xml><?xml version="1.0" encoding="utf-8"?>
<calcChain xmlns="http://schemas.openxmlformats.org/spreadsheetml/2006/main">
  <c r="F21" i="29" l="1"/>
  <c r="D165" i="1"/>
  <c r="H1220" i="32" l="1"/>
  <c r="H1208" i="32"/>
  <c r="H1194" i="32"/>
  <c r="H1181" i="32"/>
  <c r="H1177" i="32"/>
  <c r="H1183" i="32" s="1"/>
  <c r="H1165" i="32"/>
  <c r="H1154" i="32"/>
  <c r="H1148" i="32"/>
  <c r="H836" i="32"/>
  <c r="H1168" i="32" s="1"/>
  <c r="H635" i="32"/>
  <c r="H627" i="32"/>
  <c r="H596" i="32"/>
  <c r="H433" i="32"/>
  <c r="H304" i="32"/>
  <c r="H638" i="32" s="1"/>
  <c r="H266" i="32"/>
  <c r="H260" i="32"/>
  <c r="H251" i="32"/>
  <c r="H225" i="32"/>
  <c r="H269" i="32" s="1"/>
  <c r="H1202" i="32" s="1"/>
  <c r="H164" i="32"/>
  <c r="H157" i="32"/>
  <c r="H167" i="32" s="1"/>
  <c r="H169" i="32" s="1"/>
  <c r="H118" i="32"/>
  <c r="H116" i="32"/>
  <c r="H65" i="32"/>
  <c r="H59" i="32"/>
  <c r="H68" i="32" s="1"/>
  <c r="H70" i="32" s="1"/>
  <c r="H19" i="32"/>
  <c r="H14" i="32"/>
  <c r="H26" i="32" s="1"/>
  <c r="H28" i="32" s="1"/>
  <c r="F6" i="30" l="1"/>
  <c r="G6" i="30"/>
  <c r="F7" i="30"/>
  <c r="G7" i="30"/>
  <c r="F8" i="30"/>
  <c r="F9" i="30"/>
  <c r="G9" i="30" s="1"/>
  <c r="F11" i="30"/>
  <c r="C12" i="30"/>
  <c r="D12" i="30"/>
  <c r="E12" i="30"/>
  <c r="F12" i="30"/>
  <c r="G12" i="30" l="1"/>
  <c r="F33" i="29"/>
  <c r="F24" i="29"/>
  <c r="F17" i="29"/>
  <c r="F39" i="29" l="1"/>
  <c r="F43" i="29" s="1"/>
  <c r="I33" i="29"/>
  <c r="H33" i="29"/>
  <c r="G33" i="29"/>
  <c r="E33" i="29"/>
  <c r="I24" i="29"/>
  <c r="I39" i="29" s="1"/>
  <c r="I43" i="29" s="1"/>
  <c r="H24" i="29"/>
  <c r="H39" i="29" s="1"/>
  <c r="H43" i="29" s="1"/>
  <c r="G24" i="29"/>
  <c r="G39" i="29" s="1"/>
  <c r="G43" i="29" s="1"/>
  <c r="E24" i="29"/>
  <c r="E39" i="29" s="1"/>
  <c r="E43" i="29" s="1"/>
  <c r="I17" i="29"/>
  <c r="I21" i="29" s="1"/>
  <c r="H17" i="29"/>
  <c r="H21" i="29" s="1"/>
  <c r="G17" i="29"/>
  <c r="G21" i="29" s="1"/>
  <c r="E10" i="29"/>
  <c r="E17" i="29" s="1"/>
  <c r="E21" i="29" s="1"/>
  <c r="H15" i="27" l="1"/>
  <c r="I15" i="27" s="1"/>
  <c r="J12" i="27"/>
  <c r="F12" i="27"/>
  <c r="G12" i="27" s="1"/>
  <c r="E12" i="27"/>
  <c r="E13" i="27" s="1"/>
  <c r="I11" i="27"/>
  <c r="H11" i="27"/>
  <c r="G11" i="27"/>
  <c r="I10" i="27"/>
  <c r="H10" i="27"/>
  <c r="G10" i="27"/>
  <c r="I9" i="27"/>
  <c r="H9" i="27"/>
  <c r="G9" i="27"/>
  <c r="D9" i="27"/>
  <c r="I8" i="27"/>
  <c r="H8" i="27"/>
  <c r="G8" i="27"/>
  <c r="D8" i="27"/>
  <c r="D12" i="27" s="1"/>
  <c r="I7" i="27"/>
  <c r="H7" i="27"/>
  <c r="G7" i="27"/>
  <c r="I6" i="27"/>
  <c r="I12" i="27" s="1"/>
  <c r="H6" i="27"/>
  <c r="G6" i="27"/>
  <c r="D6" i="27"/>
  <c r="H21" i="26"/>
  <c r="G21" i="26"/>
  <c r="F17" i="26"/>
  <c r="G15" i="26"/>
  <c r="H18" i="26" s="1"/>
  <c r="G12" i="26"/>
  <c r="F12" i="26"/>
  <c r="H12" i="26" s="1"/>
  <c r="G11" i="26"/>
  <c r="F11" i="26"/>
  <c r="H11" i="26" s="1"/>
  <c r="G10" i="26"/>
  <c r="F10" i="26"/>
  <c r="H10" i="26" s="1"/>
  <c r="F9" i="26"/>
  <c r="H9" i="26" s="1"/>
  <c r="H13" i="26" s="1"/>
  <c r="G22" i="26" s="1"/>
  <c r="I17" i="27" l="1"/>
  <c r="H12" i="27"/>
  <c r="G12" i="24"/>
  <c r="G13" i="24" s="1"/>
  <c r="F12" i="24"/>
  <c r="F13" i="24" s="1"/>
  <c r="E12" i="24"/>
  <c r="E13" i="24" s="1"/>
  <c r="D12" i="24"/>
  <c r="D13" i="24" s="1"/>
  <c r="C12" i="24"/>
  <c r="C13" i="24" s="1"/>
  <c r="H68" i="9"/>
  <c r="H62" i="9"/>
  <c r="H61" i="9"/>
  <c r="E12" i="2"/>
  <c r="V12" i="2"/>
  <c r="L34" i="14" l="1"/>
  <c r="N9" i="14"/>
  <c r="E50" i="5"/>
  <c r="G41" i="18" l="1"/>
  <c r="F41" i="18"/>
  <c r="G35" i="18"/>
  <c r="F35" i="18"/>
  <c r="G27" i="18"/>
  <c r="F27" i="18"/>
  <c r="G23" i="18"/>
  <c r="G31" i="18" s="1"/>
  <c r="G44" i="18" s="1"/>
  <c r="F23" i="18"/>
  <c r="M17" i="18"/>
  <c r="M44" i="18" s="1"/>
  <c r="L17" i="18"/>
  <c r="L12" i="18"/>
  <c r="L44" i="18" s="1"/>
  <c r="G11" i="18"/>
  <c r="F11" i="18"/>
  <c r="F31" i="18" s="1"/>
  <c r="F44" i="18" s="1"/>
  <c r="I24" i="17"/>
  <c r="E22" i="17"/>
  <c r="H21" i="17"/>
  <c r="G21" i="17"/>
  <c r="F21" i="17"/>
  <c r="E21" i="17"/>
  <c r="I21" i="17" s="1"/>
  <c r="D21" i="17"/>
  <c r="I20" i="17"/>
  <c r="I19" i="17"/>
  <c r="H18" i="17"/>
  <c r="H22" i="17" s="1"/>
  <c r="G18" i="17"/>
  <c r="G22" i="17" s="1"/>
  <c r="F18" i="17"/>
  <c r="F22" i="17" s="1"/>
  <c r="F26" i="17" s="1"/>
  <c r="E18" i="17"/>
  <c r="I18" i="17" s="1"/>
  <c r="D18" i="17"/>
  <c r="D22" i="17" s="1"/>
  <c r="I17" i="17"/>
  <c r="I16" i="17"/>
  <c r="H14" i="17"/>
  <c r="G14" i="17"/>
  <c r="F14" i="17"/>
  <c r="E14" i="17"/>
  <c r="D14" i="17"/>
  <c r="I13" i="17"/>
  <c r="I12" i="17"/>
  <c r="H11" i="17"/>
  <c r="G11" i="17"/>
  <c r="G15" i="17" s="1"/>
  <c r="F11" i="17"/>
  <c r="F15" i="17" s="1"/>
  <c r="F25" i="17" s="1"/>
  <c r="E11" i="17"/>
  <c r="E15" i="17" s="1"/>
  <c r="D11" i="17"/>
  <c r="I10" i="17"/>
  <c r="I9" i="17"/>
  <c r="I8" i="17"/>
  <c r="E23" i="16"/>
  <c r="E16" i="16"/>
  <c r="E25" i="16" s="1"/>
  <c r="E32" i="16" s="1"/>
  <c r="J69" i="14"/>
  <c r="F69" i="14"/>
  <c r="E68" i="14"/>
  <c r="L67" i="14"/>
  <c r="K67" i="14"/>
  <c r="J67" i="14"/>
  <c r="I67" i="14"/>
  <c r="H67" i="14"/>
  <c r="G67" i="14"/>
  <c r="F67" i="14"/>
  <c r="E67" i="14"/>
  <c r="D67" i="14"/>
  <c r="C67" i="14"/>
  <c r="M66" i="14"/>
  <c r="M65" i="14"/>
  <c r="M64" i="14"/>
  <c r="M63" i="14"/>
  <c r="M62" i="14"/>
  <c r="M61" i="14"/>
  <c r="L52" i="14"/>
  <c r="K52" i="14"/>
  <c r="K68" i="14" s="1"/>
  <c r="J52" i="14"/>
  <c r="I52" i="14"/>
  <c r="I68" i="14" s="1"/>
  <c r="H52" i="14"/>
  <c r="G52" i="14"/>
  <c r="G68" i="14" s="1"/>
  <c r="F52" i="14"/>
  <c r="E52" i="14"/>
  <c r="D52" i="14"/>
  <c r="C52" i="14"/>
  <c r="C68" i="14" s="1"/>
  <c r="M50" i="14"/>
  <c r="M49" i="14"/>
  <c r="M48" i="14"/>
  <c r="M47" i="14"/>
  <c r="M46" i="14"/>
  <c r="M45" i="14"/>
  <c r="M44" i="14"/>
  <c r="M43" i="14"/>
  <c r="M42" i="14"/>
  <c r="M41" i="14"/>
  <c r="M40" i="14"/>
  <c r="M39" i="14"/>
  <c r="M38" i="14"/>
  <c r="M37" i="14"/>
  <c r="K34" i="14"/>
  <c r="J34" i="14"/>
  <c r="I34" i="14"/>
  <c r="H34" i="14"/>
  <c r="G34" i="14"/>
  <c r="F34" i="14"/>
  <c r="E34" i="14"/>
  <c r="D34" i="14"/>
  <c r="C34" i="14"/>
  <c r="N34" i="14" s="1"/>
  <c r="M33" i="14"/>
  <c r="M34" i="14" s="1"/>
  <c r="M32" i="14"/>
  <c r="L32" i="14"/>
  <c r="L30" i="14"/>
  <c r="N30" i="14" s="1"/>
  <c r="J30" i="14"/>
  <c r="H30" i="14"/>
  <c r="F30" i="14"/>
  <c r="D30" i="14"/>
  <c r="L29" i="14"/>
  <c r="K29" i="14"/>
  <c r="J29" i="14"/>
  <c r="I29" i="14"/>
  <c r="H29" i="14"/>
  <c r="G29" i="14"/>
  <c r="F29" i="14"/>
  <c r="E29" i="14"/>
  <c r="D29" i="14"/>
  <c r="C29" i="14"/>
  <c r="M28" i="14"/>
  <c r="M27" i="14"/>
  <c r="M26" i="14"/>
  <c r="M25" i="14"/>
  <c r="M24" i="14"/>
  <c r="M23" i="14"/>
  <c r="M21" i="14"/>
  <c r="L21" i="14"/>
  <c r="K21" i="14"/>
  <c r="K30" i="14" s="1"/>
  <c r="J21" i="14"/>
  <c r="I21" i="14"/>
  <c r="I30" i="14" s="1"/>
  <c r="H21" i="14"/>
  <c r="G21" i="14"/>
  <c r="G30" i="14" s="1"/>
  <c r="F21" i="14"/>
  <c r="E21" i="14"/>
  <c r="E30" i="14" s="1"/>
  <c r="D21" i="14"/>
  <c r="C21" i="14"/>
  <c r="C30" i="14" s="1"/>
  <c r="M20" i="14"/>
  <c r="J17" i="14"/>
  <c r="F17" i="14"/>
  <c r="M16" i="14"/>
  <c r="L16" i="14"/>
  <c r="K16" i="14"/>
  <c r="K70" i="14" s="1"/>
  <c r="J16" i="14"/>
  <c r="I16" i="14"/>
  <c r="I70" i="14" s="1"/>
  <c r="H16" i="14"/>
  <c r="G16" i="14"/>
  <c r="G70" i="14" s="1"/>
  <c r="F16" i="14"/>
  <c r="E16" i="14"/>
  <c r="E70" i="14" s="1"/>
  <c r="D16" i="14"/>
  <c r="C16" i="14"/>
  <c r="C70" i="14" s="1"/>
  <c r="M15" i="14"/>
  <c r="M14" i="14"/>
  <c r="L14" i="14"/>
  <c r="L13" i="14"/>
  <c r="N13" i="14" s="1"/>
  <c r="K13" i="14"/>
  <c r="K17" i="14" s="1"/>
  <c r="J13" i="14"/>
  <c r="I13" i="14"/>
  <c r="I69" i="14" s="1"/>
  <c r="I71" i="14" s="1"/>
  <c r="H13" i="14"/>
  <c r="H69" i="14" s="1"/>
  <c r="G13" i="14"/>
  <c r="G17" i="14" s="1"/>
  <c r="F13" i="14"/>
  <c r="E13" i="14"/>
  <c r="E69" i="14" s="1"/>
  <c r="E71" i="14" s="1"/>
  <c r="D13" i="14"/>
  <c r="D69" i="14" s="1"/>
  <c r="C13" i="14"/>
  <c r="M12" i="14"/>
  <c r="M13" i="14" s="1"/>
  <c r="L9" i="14"/>
  <c r="K9" i="14"/>
  <c r="K69" i="14" s="1"/>
  <c r="J9" i="14"/>
  <c r="I9" i="14"/>
  <c r="H9" i="14"/>
  <c r="G9" i="14"/>
  <c r="F9" i="14"/>
  <c r="E9" i="14"/>
  <c r="D9" i="14"/>
  <c r="C9" i="14"/>
  <c r="C69" i="14" s="1"/>
  <c r="M8" i="14"/>
  <c r="M7" i="14"/>
  <c r="M9" i="14" s="1"/>
  <c r="E130" i="13"/>
  <c r="F130" i="13" s="1"/>
  <c r="D130" i="13"/>
  <c r="C130" i="13"/>
  <c r="F123" i="13"/>
  <c r="E111" i="13"/>
  <c r="D111" i="13"/>
  <c r="F111" i="13" s="1"/>
  <c r="C111" i="13"/>
  <c r="F110" i="13"/>
  <c r="E104" i="13"/>
  <c r="F104" i="13" s="1"/>
  <c r="D104" i="13"/>
  <c r="C104" i="13"/>
  <c r="F103" i="13"/>
  <c r="F101" i="13"/>
  <c r="E96" i="13"/>
  <c r="D96" i="13"/>
  <c r="C96" i="13"/>
  <c r="F94" i="13"/>
  <c r="E90" i="13"/>
  <c r="F90" i="13" s="1"/>
  <c r="D90" i="13"/>
  <c r="C90" i="13"/>
  <c r="F89" i="13"/>
  <c r="F88" i="13"/>
  <c r="F87" i="13"/>
  <c r="F85" i="13"/>
  <c r="F82" i="13"/>
  <c r="F81" i="13"/>
  <c r="F79" i="13"/>
  <c r="F78" i="13"/>
  <c r="F76" i="13"/>
  <c r="F75" i="13"/>
  <c r="F74" i="13"/>
  <c r="E70" i="13"/>
  <c r="D70" i="13"/>
  <c r="F70" i="13" s="1"/>
  <c r="C70" i="13"/>
  <c r="F69" i="13"/>
  <c r="F66" i="13"/>
  <c r="F64" i="13"/>
  <c r="F63" i="13"/>
  <c r="F62" i="13"/>
  <c r="E55" i="13"/>
  <c r="F55" i="13" s="1"/>
  <c r="D55" i="13"/>
  <c r="C55" i="13"/>
  <c r="C59" i="13" s="1"/>
  <c r="C106" i="13" s="1"/>
  <c r="F54" i="13"/>
  <c r="F53" i="13"/>
  <c r="F52" i="13"/>
  <c r="E48" i="13"/>
  <c r="D48" i="13"/>
  <c r="D59" i="13" s="1"/>
  <c r="D106" i="13" s="1"/>
  <c r="C48" i="13"/>
  <c r="F47" i="13"/>
  <c r="F46" i="13"/>
  <c r="F45" i="13"/>
  <c r="F44" i="13"/>
  <c r="F43" i="13"/>
  <c r="E36" i="13"/>
  <c r="F36" i="13" s="1"/>
  <c r="D36" i="13"/>
  <c r="C36" i="13"/>
  <c r="F35" i="13"/>
  <c r="F34" i="13"/>
  <c r="F33" i="13"/>
  <c r="F32" i="13"/>
  <c r="E27" i="13"/>
  <c r="F27" i="13" s="1"/>
  <c r="D27" i="13"/>
  <c r="C27" i="13"/>
  <c r="F26" i="13"/>
  <c r="F25" i="13"/>
  <c r="E20" i="13"/>
  <c r="F20" i="13" s="1"/>
  <c r="D20" i="13"/>
  <c r="D29" i="13" s="1"/>
  <c r="D115" i="13" s="1"/>
  <c r="D136" i="13" s="1"/>
  <c r="C20" i="13"/>
  <c r="C29" i="13" s="1"/>
  <c r="C115" i="13" s="1"/>
  <c r="C136" i="13" s="1"/>
  <c r="F19" i="13"/>
  <c r="F17" i="13"/>
  <c r="F15" i="13"/>
  <c r="F14" i="13"/>
  <c r="F10" i="13"/>
  <c r="F9" i="13"/>
  <c r="F214" i="12"/>
  <c r="E210" i="12"/>
  <c r="D210" i="12"/>
  <c r="F210" i="12" s="1"/>
  <c r="C210" i="12"/>
  <c r="F206" i="12"/>
  <c r="F204" i="12"/>
  <c r="F202" i="12"/>
  <c r="E189" i="12"/>
  <c r="C189" i="12"/>
  <c r="D188" i="12"/>
  <c r="C188" i="12"/>
  <c r="F178" i="12"/>
  <c r="F177" i="12"/>
  <c r="F176" i="12"/>
  <c r="F174" i="12"/>
  <c r="D170" i="12"/>
  <c r="C170" i="12"/>
  <c r="F169" i="12"/>
  <c r="F168" i="12"/>
  <c r="F167" i="12"/>
  <c r="F165" i="12"/>
  <c r="F164" i="12"/>
  <c r="F163" i="12"/>
  <c r="F162" i="12"/>
  <c r="E162" i="12"/>
  <c r="F160" i="12"/>
  <c r="F158" i="12"/>
  <c r="F157" i="12"/>
  <c r="F156" i="12"/>
  <c r="F155" i="12"/>
  <c r="F154" i="12"/>
  <c r="F153" i="12"/>
  <c r="E152" i="12"/>
  <c r="D152" i="12"/>
  <c r="E148" i="12"/>
  <c r="D148" i="12"/>
  <c r="D171" i="12" s="1"/>
  <c r="D191" i="12" s="1"/>
  <c r="C148" i="12"/>
  <c r="C171" i="12" s="1"/>
  <c r="C191" i="12" s="1"/>
  <c r="F146" i="12"/>
  <c r="F145" i="12"/>
  <c r="F144" i="12"/>
  <c r="F142" i="12"/>
  <c r="F140" i="12"/>
  <c r="E133" i="12"/>
  <c r="F133" i="12" s="1"/>
  <c r="D133" i="12"/>
  <c r="C133" i="12"/>
  <c r="F132" i="12"/>
  <c r="F131" i="12"/>
  <c r="F130" i="12"/>
  <c r="F129" i="12"/>
  <c r="E122" i="12"/>
  <c r="F122" i="12" s="1"/>
  <c r="D122" i="12"/>
  <c r="C122" i="12"/>
  <c r="F121" i="12"/>
  <c r="F119" i="12"/>
  <c r="F118" i="12"/>
  <c r="F117" i="12"/>
  <c r="E113" i="12"/>
  <c r="F113" i="12" s="1"/>
  <c r="D113" i="12"/>
  <c r="C113" i="12"/>
  <c r="F112" i="12"/>
  <c r="F111" i="12"/>
  <c r="E107" i="12"/>
  <c r="F107" i="12" s="1"/>
  <c r="D107" i="12"/>
  <c r="C107" i="12"/>
  <c r="F104" i="12"/>
  <c r="F103" i="12"/>
  <c r="F102" i="12"/>
  <c r="F101" i="12"/>
  <c r="F99" i="12"/>
  <c r="F97" i="12"/>
  <c r="F95" i="12"/>
  <c r="F94" i="12"/>
  <c r="F92" i="12"/>
  <c r="F91" i="12"/>
  <c r="F90" i="12"/>
  <c r="F89" i="12"/>
  <c r="F88" i="12"/>
  <c r="F87" i="12"/>
  <c r="F86" i="12"/>
  <c r="E82" i="12"/>
  <c r="D82" i="12"/>
  <c r="F82" i="12" s="1"/>
  <c r="C82" i="12"/>
  <c r="F81" i="12"/>
  <c r="F80" i="12"/>
  <c r="F78" i="12"/>
  <c r="F77" i="12"/>
  <c r="F75" i="12"/>
  <c r="F74" i="12"/>
  <c r="F73" i="12"/>
  <c r="C62" i="12"/>
  <c r="C124" i="12" s="1"/>
  <c r="E58" i="12"/>
  <c r="F58" i="12" s="1"/>
  <c r="D58" i="12"/>
  <c r="C58" i="12"/>
  <c r="F57" i="12"/>
  <c r="F56" i="12"/>
  <c r="F53" i="12"/>
  <c r="E49" i="12"/>
  <c r="D49" i="12"/>
  <c r="D62" i="12" s="1"/>
  <c r="C49" i="12"/>
  <c r="F48" i="12"/>
  <c r="F47" i="12"/>
  <c r="F45" i="12"/>
  <c r="E38" i="12"/>
  <c r="F38" i="12" s="1"/>
  <c r="D38" i="12"/>
  <c r="C38" i="12"/>
  <c r="F37" i="12"/>
  <c r="F36" i="12"/>
  <c r="F35" i="12"/>
  <c r="F33" i="12"/>
  <c r="C30" i="12"/>
  <c r="E28" i="12"/>
  <c r="F28" i="12" s="1"/>
  <c r="D28" i="12"/>
  <c r="C28" i="12"/>
  <c r="F27" i="12"/>
  <c r="F26" i="12"/>
  <c r="F25" i="12"/>
  <c r="F24" i="12"/>
  <c r="F23" i="12"/>
  <c r="E20" i="12"/>
  <c r="D20" i="12"/>
  <c r="D30" i="12" s="1"/>
  <c r="C20" i="12"/>
  <c r="F19" i="12"/>
  <c r="F17" i="12"/>
  <c r="F15" i="12"/>
  <c r="F12" i="12"/>
  <c r="F11" i="12"/>
  <c r="F9" i="12"/>
  <c r="C28" i="11"/>
  <c r="C20" i="11"/>
  <c r="C30" i="11" s="1"/>
  <c r="G82" i="9"/>
  <c r="H82" i="9" s="1"/>
  <c r="F82" i="9"/>
  <c r="E82" i="9"/>
  <c r="H81" i="9"/>
  <c r="H79" i="9"/>
  <c r="H77" i="9"/>
  <c r="H72" i="9"/>
  <c r="E70" i="9"/>
  <c r="E74" i="9" s="1"/>
  <c r="H67" i="9"/>
  <c r="H66" i="9"/>
  <c r="H65" i="9"/>
  <c r="G64" i="9"/>
  <c r="F64" i="9"/>
  <c r="E64" i="9"/>
  <c r="H60" i="9"/>
  <c r="H59" i="9"/>
  <c r="H58" i="9"/>
  <c r="H57" i="9"/>
  <c r="H56" i="9"/>
  <c r="G55" i="9"/>
  <c r="H55" i="9" s="1"/>
  <c r="F55" i="9"/>
  <c r="F70" i="9" s="1"/>
  <c r="F74" i="9" s="1"/>
  <c r="E55" i="9"/>
  <c r="G27" i="9"/>
  <c r="H27" i="9" s="1"/>
  <c r="E27" i="9"/>
  <c r="H25" i="9"/>
  <c r="G23" i="9"/>
  <c r="F23" i="9"/>
  <c r="F27" i="9" s="1"/>
  <c r="E23" i="9"/>
  <c r="H19" i="9"/>
  <c r="H18" i="9"/>
  <c r="H17" i="9"/>
  <c r="H16" i="9"/>
  <c r="H15" i="9"/>
  <c r="H14" i="9"/>
  <c r="H13" i="9"/>
  <c r="J45" i="7"/>
  <c r="I45" i="7"/>
  <c r="H45" i="7"/>
  <c r="E45" i="7"/>
  <c r="E47" i="7" s="1"/>
  <c r="D45" i="7"/>
  <c r="C45" i="7"/>
  <c r="C47" i="7" s="1"/>
  <c r="J16" i="7"/>
  <c r="J49" i="7" s="1"/>
  <c r="J53" i="7" s="1"/>
  <c r="I16" i="7"/>
  <c r="H16" i="7"/>
  <c r="H49" i="7" s="1"/>
  <c r="H53" i="7" s="1"/>
  <c r="E16" i="7"/>
  <c r="D16" i="7"/>
  <c r="D18" i="7" s="1"/>
  <c r="C16" i="7"/>
  <c r="F18" i="6"/>
  <c r="F17" i="6"/>
  <c r="E17" i="6"/>
  <c r="H17" i="6" s="1"/>
  <c r="D17" i="6"/>
  <c r="C17" i="6"/>
  <c r="H14" i="6"/>
  <c r="G14" i="6"/>
  <c r="H13" i="6"/>
  <c r="G13" i="6"/>
  <c r="H12" i="6"/>
  <c r="G12" i="6"/>
  <c r="H11" i="6"/>
  <c r="G11" i="6"/>
  <c r="G17" i="6" s="1"/>
  <c r="E136" i="5"/>
  <c r="F136" i="5" s="1"/>
  <c r="D136" i="5"/>
  <c r="C136" i="5"/>
  <c r="F135" i="5"/>
  <c r="F134" i="5"/>
  <c r="F132" i="5"/>
  <c r="F130" i="5"/>
  <c r="E128" i="5"/>
  <c r="D128" i="5"/>
  <c r="C128" i="5"/>
  <c r="F127" i="5"/>
  <c r="F126" i="5"/>
  <c r="F125" i="5"/>
  <c r="F115" i="5"/>
  <c r="E115" i="5"/>
  <c r="F114" i="5"/>
  <c r="C114" i="5"/>
  <c r="F111" i="5"/>
  <c r="E111" i="5"/>
  <c r="F110" i="5"/>
  <c r="D107" i="5"/>
  <c r="D121" i="5" s="1"/>
  <c r="C107" i="5"/>
  <c r="C121" i="5" s="1"/>
  <c r="F106" i="5"/>
  <c r="F104" i="5"/>
  <c r="F102" i="5"/>
  <c r="F101" i="5"/>
  <c r="F100" i="5"/>
  <c r="F99" i="5"/>
  <c r="E99" i="5"/>
  <c r="F98" i="5"/>
  <c r="F97" i="5"/>
  <c r="F96" i="5"/>
  <c r="E95" i="5"/>
  <c r="F95" i="5" s="1"/>
  <c r="E94" i="5"/>
  <c r="F94" i="5" s="1"/>
  <c r="E93" i="5"/>
  <c r="F93" i="5" s="1"/>
  <c r="F92" i="5"/>
  <c r="F91" i="5"/>
  <c r="E82" i="5"/>
  <c r="F82" i="5" s="1"/>
  <c r="D82" i="5"/>
  <c r="C82" i="5"/>
  <c r="F81" i="5"/>
  <c r="F79" i="5"/>
  <c r="F78" i="5"/>
  <c r="E75" i="5"/>
  <c r="D75" i="5"/>
  <c r="C75" i="5"/>
  <c r="F74" i="5"/>
  <c r="F73" i="5"/>
  <c r="F72" i="5"/>
  <c r="E68" i="5"/>
  <c r="F68" i="5" s="1"/>
  <c r="F67" i="5"/>
  <c r="F63" i="5"/>
  <c r="E63" i="5"/>
  <c r="F62" i="5"/>
  <c r="D58" i="5"/>
  <c r="C58" i="5"/>
  <c r="C86" i="5" s="1"/>
  <c r="F57" i="5"/>
  <c r="F56" i="5"/>
  <c r="F55" i="5"/>
  <c r="F54" i="5"/>
  <c r="F53" i="5"/>
  <c r="F52" i="5"/>
  <c r="E52" i="5"/>
  <c r="F51" i="5"/>
  <c r="F50" i="5"/>
  <c r="F49" i="5"/>
  <c r="F48" i="5"/>
  <c r="E42" i="5"/>
  <c r="F42" i="5" s="1"/>
  <c r="F41" i="5"/>
  <c r="F39" i="5"/>
  <c r="F38" i="5"/>
  <c r="F37" i="5"/>
  <c r="F36" i="5"/>
  <c r="F35" i="5"/>
  <c r="F34" i="5"/>
  <c r="F33" i="5"/>
  <c r="F32" i="5"/>
  <c r="E31" i="5"/>
  <c r="F31" i="5" s="1"/>
  <c r="F30" i="5"/>
  <c r="F29" i="5"/>
  <c r="F28" i="5"/>
  <c r="F26" i="5"/>
  <c r="F25" i="5"/>
  <c r="F24" i="5"/>
  <c r="F23" i="5"/>
  <c r="F22" i="5"/>
  <c r="F21" i="5"/>
  <c r="F19" i="5"/>
  <c r="F17" i="5"/>
  <c r="F16" i="5"/>
  <c r="F15" i="5"/>
  <c r="F14" i="5"/>
  <c r="E13" i="5"/>
  <c r="F13" i="5" s="1"/>
  <c r="F12" i="5"/>
  <c r="F11" i="5"/>
  <c r="F10" i="5"/>
  <c r="F9" i="5"/>
  <c r="S32" i="4"/>
  <c r="R32" i="4"/>
  <c r="Q32" i="4"/>
  <c r="N32" i="4"/>
  <c r="M32" i="4"/>
  <c r="L32" i="4"/>
  <c r="K32" i="4"/>
  <c r="J32" i="4"/>
  <c r="I32" i="4"/>
  <c r="H32" i="4"/>
  <c r="G32" i="4"/>
  <c r="U32" i="4" s="1"/>
  <c r="F32" i="4"/>
  <c r="E32" i="4"/>
  <c r="V32" i="4" s="1"/>
  <c r="D32" i="4"/>
  <c r="C32" i="4"/>
  <c r="V31" i="4"/>
  <c r="U31" i="4"/>
  <c r="T31" i="4"/>
  <c r="V30" i="4"/>
  <c r="V29" i="4"/>
  <c r="U29" i="4"/>
  <c r="T29" i="4"/>
  <c r="V27" i="4"/>
  <c r="U27" i="4"/>
  <c r="T27" i="4"/>
  <c r="T32" i="4" s="1"/>
  <c r="V25" i="4"/>
  <c r="U25" i="4"/>
  <c r="T25" i="4"/>
  <c r="S24" i="4"/>
  <c r="R24" i="4"/>
  <c r="Q24" i="4"/>
  <c r="N24" i="4"/>
  <c r="M24" i="4"/>
  <c r="L24" i="4"/>
  <c r="K24" i="4"/>
  <c r="J24" i="4"/>
  <c r="I24" i="4"/>
  <c r="H24" i="4"/>
  <c r="G24" i="4"/>
  <c r="F24" i="4"/>
  <c r="E24" i="4"/>
  <c r="D24" i="4"/>
  <c r="C24" i="4"/>
  <c r="U23" i="4"/>
  <c r="T23" i="4"/>
  <c r="V22" i="4"/>
  <c r="U22" i="4"/>
  <c r="T22" i="4"/>
  <c r="V21" i="4"/>
  <c r="U21" i="4"/>
  <c r="T21" i="4"/>
  <c r="V20" i="4"/>
  <c r="V24" i="4" s="1"/>
  <c r="U20" i="4"/>
  <c r="T20" i="4"/>
  <c r="T24" i="4" s="1"/>
  <c r="V19" i="4"/>
  <c r="V18" i="4"/>
  <c r="S17" i="4"/>
  <c r="S26" i="4" s="1"/>
  <c r="R17" i="4"/>
  <c r="Q17" i="4"/>
  <c r="Q26" i="4" s="1"/>
  <c r="N17" i="4"/>
  <c r="M17" i="4"/>
  <c r="M26" i="4" s="1"/>
  <c r="L17" i="4"/>
  <c r="K17" i="4"/>
  <c r="K26" i="4" s="1"/>
  <c r="J17" i="4"/>
  <c r="I17" i="4"/>
  <c r="I26" i="4" s="1"/>
  <c r="H17" i="4"/>
  <c r="G17" i="4"/>
  <c r="G26" i="4" s="1"/>
  <c r="F17" i="4"/>
  <c r="E17" i="4"/>
  <c r="E26" i="4" s="1"/>
  <c r="D17" i="4"/>
  <c r="C17" i="4"/>
  <c r="C26" i="4" s="1"/>
  <c r="V16" i="4"/>
  <c r="U16" i="4"/>
  <c r="T16" i="4"/>
  <c r="V15" i="4"/>
  <c r="U15" i="4"/>
  <c r="T15" i="4"/>
  <c r="V14" i="4"/>
  <c r="U14" i="4"/>
  <c r="T14" i="4"/>
  <c r="V13" i="4"/>
  <c r="U13" i="4"/>
  <c r="T13" i="4"/>
  <c r="V12" i="4"/>
  <c r="U12" i="4"/>
  <c r="T12" i="4"/>
  <c r="V11" i="4"/>
  <c r="U11" i="4"/>
  <c r="T11" i="4"/>
  <c r="V10" i="4"/>
  <c r="U10" i="4"/>
  <c r="U17" i="4" s="1"/>
  <c r="T10" i="4"/>
  <c r="F34" i="3"/>
  <c r="C31" i="3"/>
  <c r="C36" i="3" s="1"/>
  <c r="E29" i="3"/>
  <c r="F29" i="3" s="1"/>
  <c r="D29" i="3"/>
  <c r="C29" i="3"/>
  <c r="F27" i="3"/>
  <c r="F26" i="3"/>
  <c r="F25" i="3"/>
  <c r="E21" i="3"/>
  <c r="D21" i="3"/>
  <c r="D31" i="3" s="1"/>
  <c r="D36" i="3" s="1"/>
  <c r="C21" i="3"/>
  <c r="F19" i="3"/>
  <c r="F18" i="3"/>
  <c r="F17" i="3"/>
  <c r="F16" i="3"/>
  <c r="F15" i="3"/>
  <c r="F14" i="3"/>
  <c r="F13" i="3"/>
  <c r="V28" i="2"/>
  <c r="V29" i="2" s="1"/>
  <c r="U28" i="2"/>
  <c r="T28" i="2"/>
  <c r="R27" i="2"/>
  <c r="R29" i="2" s="1"/>
  <c r="E27" i="2"/>
  <c r="E29" i="2" s="1"/>
  <c r="D27" i="2"/>
  <c r="D29" i="2" s="1"/>
  <c r="C27" i="2"/>
  <c r="C29" i="2" s="1"/>
  <c r="V26" i="2"/>
  <c r="U26" i="2"/>
  <c r="T26" i="2"/>
  <c r="V25" i="2"/>
  <c r="U25" i="2"/>
  <c r="T25" i="2"/>
  <c r="V24" i="2"/>
  <c r="U24" i="2"/>
  <c r="T24" i="2"/>
  <c r="V23" i="2"/>
  <c r="U23" i="2"/>
  <c r="T23" i="2"/>
  <c r="V22" i="2"/>
  <c r="U22" i="2"/>
  <c r="T22" i="2"/>
  <c r="V21" i="2"/>
  <c r="U21" i="2"/>
  <c r="T21" i="2"/>
  <c r="V20" i="2"/>
  <c r="U20" i="2"/>
  <c r="T20" i="2"/>
  <c r="V19" i="2"/>
  <c r="U19" i="2"/>
  <c r="T19" i="2"/>
  <c r="V18" i="2"/>
  <c r="U18" i="2"/>
  <c r="T18" i="2"/>
  <c r="V17" i="2"/>
  <c r="U17" i="2"/>
  <c r="T17" i="2"/>
  <c r="V16" i="2"/>
  <c r="U16" i="2"/>
  <c r="T16" i="2"/>
  <c r="V15" i="2"/>
  <c r="U15" i="2"/>
  <c r="T15" i="2"/>
  <c r="V14" i="2"/>
  <c r="U14" i="2"/>
  <c r="T14" i="2"/>
  <c r="V13" i="2"/>
  <c r="U13" i="2"/>
  <c r="T13" i="2"/>
  <c r="T12" i="2" s="1"/>
  <c r="U12" i="2"/>
  <c r="S12" i="2"/>
  <c r="S27" i="2" s="1"/>
  <c r="S29" i="2" s="1"/>
  <c r="R12" i="2"/>
  <c r="Q12" i="2"/>
  <c r="Q27" i="2" s="1"/>
  <c r="Q29" i="2" s="1"/>
  <c r="N12" i="2"/>
  <c r="N27" i="2" s="1"/>
  <c r="N29" i="2" s="1"/>
  <c r="M12" i="2"/>
  <c r="M27" i="2" s="1"/>
  <c r="M29" i="2" s="1"/>
  <c r="L12" i="2"/>
  <c r="L27" i="2" s="1"/>
  <c r="L29" i="2" s="1"/>
  <c r="K12" i="2"/>
  <c r="K27" i="2" s="1"/>
  <c r="K29" i="2" s="1"/>
  <c r="J12" i="2"/>
  <c r="J27" i="2" s="1"/>
  <c r="J29" i="2" s="1"/>
  <c r="I12" i="2"/>
  <c r="I27" i="2" s="1"/>
  <c r="I29" i="2" s="1"/>
  <c r="H12" i="2"/>
  <c r="H27" i="2" s="1"/>
  <c r="H29" i="2" s="1"/>
  <c r="G12" i="2"/>
  <c r="G27" i="2" s="1"/>
  <c r="G29" i="2" s="1"/>
  <c r="F12" i="2"/>
  <c r="F27" i="2" s="1"/>
  <c r="F29" i="2" s="1"/>
  <c r="V11" i="2"/>
  <c r="U11" i="2"/>
  <c r="T11" i="2"/>
  <c r="V10" i="2"/>
  <c r="U10" i="2"/>
  <c r="T10" i="2"/>
  <c r="V9" i="2"/>
  <c r="V27" i="2" s="1"/>
  <c r="U9" i="2"/>
  <c r="T9" i="2"/>
  <c r="T27" i="2" s="1"/>
  <c r="T29" i="2" s="1"/>
  <c r="E165" i="1"/>
  <c r="C165" i="1"/>
  <c r="B165" i="1"/>
  <c r="E164" i="1"/>
  <c r="E162" i="1"/>
  <c r="D157" i="1"/>
  <c r="E157" i="1" s="1"/>
  <c r="C157" i="1"/>
  <c r="B157" i="1"/>
  <c r="E156" i="1"/>
  <c r="D153" i="1"/>
  <c r="C153" i="1"/>
  <c r="E153" i="1" s="1"/>
  <c r="B153" i="1"/>
  <c r="E151" i="1"/>
  <c r="E149" i="1"/>
  <c r="E148" i="1"/>
  <c r="D145" i="1"/>
  <c r="E145" i="1" s="1"/>
  <c r="C145" i="1"/>
  <c r="B145" i="1"/>
  <c r="E142" i="1"/>
  <c r="D138" i="1"/>
  <c r="C138" i="1"/>
  <c r="E138" i="1" s="1"/>
  <c r="B138" i="1"/>
  <c r="E137" i="1"/>
  <c r="E133" i="1"/>
  <c r="E132" i="1"/>
  <c r="E131" i="1"/>
  <c r="E130" i="1"/>
  <c r="E129" i="1"/>
  <c r="E128" i="1"/>
  <c r="E126" i="1"/>
  <c r="D120" i="1"/>
  <c r="C120" i="1"/>
  <c r="C122" i="1" s="1"/>
  <c r="B120" i="1"/>
  <c r="E119" i="1"/>
  <c r="D114" i="1"/>
  <c r="D122" i="1" s="1"/>
  <c r="C114" i="1"/>
  <c r="B114" i="1"/>
  <c r="B122" i="1" s="1"/>
  <c r="E113" i="1"/>
  <c r="E112" i="1"/>
  <c r="E111" i="1"/>
  <c r="E109" i="1"/>
  <c r="E108" i="1"/>
  <c r="B104" i="1"/>
  <c r="D100" i="1"/>
  <c r="D104" i="1" s="1"/>
  <c r="E104" i="1" s="1"/>
  <c r="C100" i="1"/>
  <c r="C104" i="1" s="1"/>
  <c r="E99" i="1"/>
  <c r="E98" i="1"/>
  <c r="E97" i="1"/>
  <c r="E96" i="1"/>
  <c r="E95" i="1"/>
  <c r="D89" i="1"/>
  <c r="C89" i="1"/>
  <c r="E89" i="1" s="1"/>
  <c r="B89" i="1"/>
  <c r="E87" i="1"/>
  <c r="E86" i="1"/>
  <c r="E85" i="1"/>
  <c r="E84" i="1"/>
  <c r="E83" i="1"/>
  <c r="E82" i="1"/>
  <c r="E81" i="1"/>
  <c r="E80" i="1"/>
  <c r="E79" i="1"/>
  <c r="D76" i="1"/>
  <c r="E76" i="1" s="1"/>
  <c r="C76" i="1"/>
  <c r="E75" i="1"/>
  <c r="E74" i="1"/>
  <c r="E73" i="1"/>
  <c r="E72" i="1"/>
  <c r="E69" i="1"/>
  <c r="D65" i="1"/>
  <c r="E65" i="1" s="1"/>
  <c r="C65" i="1"/>
  <c r="B65" i="1"/>
  <c r="E64" i="1"/>
  <c r="E63" i="1"/>
  <c r="E62" i="1"/>
  <c r="E59" i="1"/>
  <c r="D57" i="1"/>
  <c r="E57" i="1" s="1"/>
  <c r="C57" i="1"/>
  <c r="B57" i="1"/>
  <c r="E56" i="1"/>
  <c r="E55" i="1"/>
  <c r="D48" i="1"/>
  <c r="E48" i="1" s="1"/>
  <c r="C48" i="1"/>
  <c r="C67" i="1" s="1"/>
  <c r="B48" i="1"/>
  <c r="B67" i="1" s="1"/>
  <c r="E39" i="1"/>
  <c r="E36" i="1"/>
  <c r="D33" i="1"/>
  <c r="E33" i="1" s="1"/>
  <c r="C33" i="1"/>
  <c r="B33" i="1"/>
  <c r="E32" i="1"/>
  <c r="E31" i="1"/>
  <c r="E28" i="1"/>
  <c r="E27" i="1"/>
  <c r="E25" i="1"/>
  <c r="E24" i="1"/>
  <c r="E23" i="1"/>
  <c r="E22" i="1"/>
  <c r="D19" i="1"/>
  <c r="C19" i="1"/>
  <c r="B19" i="1"/>
  <c r="B91" i="1" s="1"/>
  <c r="B159" i="1" s="1"/>
  <c r="B167" i="1" s="1"/>
  <c r="E17" i="1"/>
  <c r="E8" i="1"/>
  <c r="C17" i="14" l="1"/>
  <c r="H64" i="9"/>
  <c r="C91" i="1"/>
  <c r="C159" i="1" s="1"/>
  <c r="C167" i="1" s="1"/>
  <c r="D15" i="17"/>
  <c r="G69" i="14"/>
  <c r="G71" i="14" s="1"/>
  <c r="H15" i="17"/>
  <c r="H23" i="17" s="1"/>
  <c r="I14" i="17"/>
  <c r="F75" i="5"/>
  <c r="F128" i="5"/>
  <c r="M52" i="14"/>
  <c r="M69" i="14" s="1"/>
  <c r="M29" i="14"/>
  <c r="L69" i="14"/>
  <c r="D91" i="1"/>
  <c r="G25" i="17"/>
  <c r="G23" i="17"/>
  <c r="E122" i="1"/>
  <c r="C138" i="5"/>
  <c r="C195" i="12"/>
  <c r="C216" i="12" s="1"/>
  <c r="D67" i="1"/>
  <c r="E67" i="1" s="1"/>
  <c r="E100" i="1"/>
  <c r="E120" i="1"/>
  <c r="T26" i="4"/>
  <c r="E58" i="5"/>
  <c r="E107" i="5"/>
  <c r="D49" i="7"/>
  <c r="F148" i="12"/>
  <c r="E170" i="12"/>
  <c r="F170" i="12" s="1"/>
  <c r="F152" i="12"/>
  <c r="D189" i="12"/>
  <c r="F188" i="12"/>
  <c r="F189" i="12"/>
  <c r="E29" i="13"/>
  <c r="F48" i="13"/>
  <c r="E59" i="13"/>
  <c r="C71" i="14"/>
  <c r="K71" i="14"/>
  <c r="E25" i="17"/>
  <c r="E23" i="17"/>
  <c r="I11" i="17"/>
  <c r="H27" i="17"/>
  <c r="E26" i="17"/>
  <c r="E27" i="17" s="1"/>
  <c r="H26" i="17"/>
  <c r="E19" i="1"/>
  <c r="E114" i="1"/>
  <c r="U27" i="2"/>
  <c r="U29" i="2" s="1"/>
  <c r="F21" i="3"/>
  <c r="E31" i="3"/>
  <c r="T17" i="4"/>
  <c r="V17" i="4"/>
  <c r="V26" i="4" s="1"/>
  <c r="D26" i="4"/>
  <c r="F26" i="4"/>
  <c r="H26" i="4"/>
  <c r="J26" i="4"/>
  <c r="L26" i="4"/>
  <c r="N26" i="4"/>
  <c r="R26" i="4"/>
  <c r="U24" i="4"/>
  <c r="U26" i="4" s="1"/>
  <c r="D86" i="5"/>
  <c r="D138" i="5" s="1"/>
  <c r="C49" i="7"/>
  <c r="E49" i="7"/>
  <c r="I49" i="7"/>
  <c r="I53" i="7" s="1"/>
  <c r="D47" i="7"/>
  <c r="H23" i="9"/>
  <c r="G70" i="9"/>
  <c r="F20" i="12"/>
  <c r="E30" i="12"/>
  <c r="D124" i="12"/>
  <c r="D195" i="12" s="1"/>
  <c r="D216" i="12" s="1"/>
  <c r="F49" i="12"/>
  <c r="E62" i="12"/>
  <c r="E171" i="12"/>
  <c r="M30" i="14"/>
  <c r="G27" i="17"/>
  <c r="G26" i="17"/>
  <c r="I22" i="17"/>
  <c r="D26" i="17"/>
  <c r="F27" i="17"/>
  <c r="C18" i="7"/>
  <c r="E18" i="7"/>
  <c r="F96" i="13"/>
  <c r="M17" i="14"/>
  <c r="D70" i="14"/>
  <c r="D71" i="14" s="1"/>
  <c r="F70" i="14"/>
  <c r="F71" i="14" s="1"/>
  <c r="H70" i="14"/>
  <c r="H71" i="14" s="1"/>
  <c r="J70" i="14"/>
  <c r="J71" i="14" s="1"/>
  <c r="L70" i="14"/>
  <c r="D17" i="14"/>
  <c r="H17" i="14"/>
  <c r="L17" i="14"/>
  <c r="N17" i="14" s="1"/>
  <c r="N21" i="14"/>
  <c r="D68" i="14"/>
  <c r="F68" i="14"/>
  <c r="H68" i="14"/>
  <c r="J68" i="14"/>
  <c r="L68" i="14"/>
  <c r="M67" i="14"/>
  <c r="D23" i="17"/>
  <c r="F23" i="17"/>
  <c r="D25" i="17"/>
  <c r="E17" i="14"/>
  <c r="I17" i="14"/>
  <c r="H25" i="17" l="1"/>
  <c r="I25" i="17" s="1"/>
  <c r="I15" i="17"/>
  <c r="M68" i="14"/>
  <c r="L71" i="14"/>
  <c r="F62" i="12"/>
  <c r="E124" i="12"/>
  <c r="F124" i="12" s="1"/>
  <c r="G74" i="9"/>
  <c r="H74" i="9" s="1"/>
  <c r="H70" i="9"/>
  <c r="E50" i="7"/>
  <c r="E53" i="7"/>
  <c r="E36" i="3"/>
  <c r="F36" i="3" s="1"/>
  <c r="F31" i="3"/>
  <c r="M70" i="14"/>
  <c r="M71" i="14" s="1"/>
  <c r="F59" i="13"/>
  <c r="E106" i="13"/>
  <c r="F106" i="13" s="1"/>
  <c r="F29" i="13"/>
  <c r="F58" i="5"/>
  <c r="E86" i="5"/>
  <c r="F86" i="5" s="1"/>
  <c r="D159" i="1"/>
  <c r="E91" i="1"/>
  <c r="I23" i="17"/>
  <c r="I26" i="17"/>
  <c r="E191" i="12"/>
  <c r="F191" i="12" s="1"/>
  <c r="F171" i="12"/>
  <c r="F30" i="12"/>
  <c r="C50" i="7"/>
  <c r="C53" i="7"/>
  <c r="D27" i="17"/>
  <c r="I27" i="17" s="1"/>
  <c r="D53" i="7"/>
  <c r="D50" i="7"/>
  <c r="E121" i="5"/>
  <c r="F107" i="5"/>
  <c r="F121" i="5" l="1"/>
  <c r="E138" i="5"/>
  <c r="F138" i="5" s="1"/>
  <c r="E195" i="12"/>
  <c r="E159" i="1"/>
  <c r="D167" i="1"/>
  <c r="E167" i="1" s="1"/>
  <c r="E115" i="13"/>
  <c r="F195" i="12" l="1"/>
  <c r="E216" i="12"/>
  <c r="F216" i="12" s="1"/>
  <c r="E136" i="13"/>
  <c r="F136" i="13" s="1"/>
  <c r="F115" i="13"/>
</calcChain>
</file>

<file path=xl/sharedStrings.xml><?xml version="1.0" encoding="utf-8"?>
<sst xmlns="http://schemas.openxmlformats.org/spreadsheetml/2006/main" count="3239" uniqueCount="1932">
  <si>
    <t>Az önkormányzat 2018. évi  bevételei</t>
  </si>
  <si>
    <t>Bevételi jogcímek megnevezése</t>
  </si>
  <si>
    <t>2018. évi eredeti előirányzat e Ft</t>
  </si>
  <si>
    <t>2018.évi módosított előirányzat e Ft</t>
  </si>
  <si>
    <t>2018. évi    Teljesítés       e Ft</t>
  </si>
  <si>
    <t>Teljesítés %-a</t>
  </si>
  <si>
    <t>1. Működési célú támogatások ÁHT-on belűlről (B1)</t>
  </si>
  <si>
    <t>I.A helyi önkormányzatok általános működésének és ágazati feladatainak támogatása</t>
  </si>
  <si>
    <t>I.1.a Önkormányzati hivatal működésének támogatása</t>
  </si>
  <si>
    <t>12 havi összeg elismert hivatali létszám alapján</t>
  </si>
  <si>
    <t>I.1.b Település- üzemeltetéshez kapcsolódó feladatellátás támogatása</t>
  </si>
  <si>
    <t>I.1.ba) Zöldterület-gazd. kapcs.feladat ellátás támogatása</t>
  </si>
  <si>
    <t>I.1.bb) Közvilágítás fenntartás támogatása</t>
  </si>
  <si>
    <t>I.1.bc) Köztemető fenntartásával kapcsolatos feladatok támogatása</t>
  </si>
  <si>
    <t>I.1.bd) Közutak fenntartás támogatása</t>
  </si>
  <si>
    <t>I.1.c) Egyéb önkormányzati feladatok támogatása</t>
  </si>
  <si>
    <t>I.1.d) Lakott külterülettel kapcsolatos feladatok támogatása</t>
  </si>
  <si>
    <t>I.1.e) Üdülőhelyi feladatok támogatása</t>
  </si>
  <si>
    <t>V. Beszámítás összege</t>
  </si>
  <si>
    <t>I.A helyi önkormányzatok működésének  általános támogatása összesen:</t>
  </si>
  <si>
    <t>II. A település önkor. köznevelési  feladatainak támogatása</t>
  </si>
  <si>
    <t>II.1.(1) 1. Pedagógusok bértámogatása (8 hó)</t>
  </si>
  <si>
    <t>II.1.(2) 1. Segítők bértámogatása (8 hó)</t>
  </si>
  <si>
    <t>II.1.(1) 2. Pedagógusok bértámogatása (4 hó)</t>
  </si>
  <si>
    <t>II.1.(2) 2. Segítők bértámogatása (4 hó)</t>
  </si>
  <si>
    <t>II.1.(4) 2. Pedagógusok bértámogatása (pótlólagos összeg)</t>
  </si>
  <si>
    <t>II.2.(1) 1. Óvoda működési támogatás (8 hó)</t>
  </si>
  <si>
    <t>II.2.(1) 2. Óvoda működési támogatás (4 hó)</t>
  </si>
  <si>
    <t>II.3. Társulás által fenntartott óvodákba bejáró gyermek utaztatásának támogatása</t>
  </si>
  <si>
    <t>II.4.Kiegészítő támogatás az óvodaped. minősítéséből adódó többletkiadáshoz</t>
  </si>
  <si>
    <t>II.4.a (1) II. kategóriába sorolt óvodapedagógus kiegészítő támogatása</t>
  </si>
  <si>
    <t>II.4.a (2) Mesterpedagógus kategóriába sorolt óvodapedagógusok kieg.támogtása</t>
  </si>
  <si>
    <t>II. A település önkor.köznevelési és gyermekétk.feladatainak tám.összesen:</t>
  </si>
  <si>
    <t>III. A település önkor.szoc.és gyermekjóléti feladatainak támogatása</t>
  </si>
  <si>
    <t>III. 1. Szociális ágazati összevont pótlék</t>
  </si>
  <si>
    <t>III. 2. A települési önkormányzatok szociális feladatainak egyéb támogatása</t>
  </si>
  <si>
    <t>III. 3. Egyes szociális és gyermekjóléti feladatok</t>
  </si>
  <si>
    <t>3.a Család- és gyermekjóléti szolgálat</t>
  </si>
  <si>
    <t>3.b Család- és gyermekjóléti központ</t>
  </si>
  <si>
    <t>3.c Szociális étkeztetés</t>
  </si>
  <si>
    <t>3.d Házi segítségnyújtás</t>
  </si>
  <si>
    <t>3.e Falugondnoki, vagy tanyagondnoki szolgáltatás</t>
  </si>
  <si>
    <t>3. f. Időskorúak nappali int.ellátása</t>
  </si>
  <si>
    <t>3. i. Hajléktalanok nappali int.ellátása</t>
  </si>
  <si>
    <t>3. j. Gyermekek napközbeni ellátása (bölcsődei ellátás)</t>
  </si>
  <si>
    <t>3. k. Hajléktalanok átmeneti szállása</t>
  </si>
  <si>
    <t>III. 3. Egyes szociális és gyermekjóléti feladatok támogatása összesen:</t>
  </si>
  <si>
    <t>III. 4.a Szociális ágazatban bértámogatás</t>
  </si>
  <si>
    <t>III. 4.b Szociális ágazatban üzemeltetési támogatás</t>
  </si>
  <si>
    <t>III. 4. Tartós szociális szakosított ellátási feladatok támogatás összesen:</t>
  </si>
  <si>
    <t>III. 5. Gyermekétkeztetés  támogatása</t>
  </si>
  <si>
    <t>III. 5.a  Gyermekétkeztetés  elismert dolgozók bértámogatása</t>
  </si>
  <si>
    <t>III. 5. Gyermekétkeztetés  támogatása összesen:</t>
  </si>
  <si>
    <t>III.6. Rászoruló gyermekek intézményen kívüli szünidei étkeztetésének támog.</t>
  </si>
  <si>
    <t>III.7. Bölcsőde, mini bölcsőde támogatása</t>
  </si>
  <si>
    <t>III.7.a (1) Kieg.tám.a bölcsődében fogl.felsőfokú végzettségű nevelők béréhez</t>
  </si>
  <si>
    <t>III.7.a (2) Bölcsődében fogl.középfokú végz.nevelők pótléka</t>
  </si>
  <si>
    <t>III. 7.b Bölcsődei üzemeltetési tám.</t>
  </si>
  <si>
    <t>III. 7. Bölcsőde, mini bölcsőde támogatása összesen:</t>
  </si>
  <si>
    <t>III. A település önkor.szoc.és gyermekjóléti feladatainak támogatása összesen:</t>
  </si>
  <si>
    <t>IV. A települési önkormányzatok kulturális feladatainak támogatása</t>
  </si>
  <si>
    <t>V.Működési célú költségvetési és kiegészítő támogatás</t>
  </si>
  <si>
    <t>2018. évi bérkompenzáció támogatása</t>
  </si>
  <si>
    <t>Téli rezsicsökk. korábban nem részesült háztartások egyszeri támog.</t>
  </si>
  <si>
    <t>"Jó adatszolgáltató önkormányzatok támogatása" pályázat támog.</t>
  </si>
  <si>
    <t>Állammal szembeni elszámolásból származó bevétel</t>
  </si>
  <si>
    <t>V.Működési célú költségvetési és kiegészítő támogatás összesen:</t>
  </si>
  <si>
    <t>VI. Egyéb működési célú támogatások ÁHT-n belűlről</t>
  </si>
  <si>
    <t>Nemzeti Egészségbiztosítási Alapkezelő feladattámogatása</t>
  </si>
  <si>
    <t>Nemzeti Foglalkoztatási Alapból közfoglalkoztatási támogatás</t>
  </si>
  <si>
    <t>Nyári diákmunka elősegítése program pályázati támogatás</t>
  </si>
  <si>
    <t>Rendszeres gyermekvédelmi tám.részesülők pénbeli juttatása</t>
  </si>
  <si>
    <t>Mkp. Pályázati támog. - Foltvarrók,Néptánc, Csoóri,Múzeum</t>
  </si>
  <si>
    <t>''Art'' mozi infrastrukturális fejlesztésére pályázati tám.</t>
  </si>
  <si>
    <t>OGY képviselőválasztás támogatása</t>
  </si>
  <si>
    <t>EFOP-1.5.2-16-2017-00040 „Közösségépítés, felzárkóztatás...pály.</t>
  </si>
  <si>
    <t>EFOP-3.3.2-16-2016-00297 „Tehetség-nyitogató” projekt támog.előleg</t>
  </si>
  <si>
    <t>Helyi önkormányzatok és költségvetési szerveik tám.</t>
  </si>
  <si>
    <t>VI. Egyéb működési célú támogatások ÁHT-n belűlről összesen:</t>
  </si>
  <si>
    <t>1. Működési c. tám. ÁHT-n belűlről (B1) összesen :</t>
  </si>
  <si>
    <t>2. Felhalmozási célú támogatás ÁHT-on belűlről (B2)</t>
  </si>
  <si>
    <t>I. Felhalmozási célú önkormányzati támogatás</t>
  </si>
  <si>
    <t>''Art'' mozi infrastrukturális fejlesztésére pályázati támog.</t>
  </si>
  <si>
    <t>Óvodai iskolai és utánpótlás sport infrastruktúra fejlesztés támog.</t>
  </si>
  <si>
    <t>VP6-7.2.1-7.4.1.3-17 konyha pályázat</t>
  </si>
  <si>
    <t>I. Felhalmozási célú önkormányzati támogatás össz.:</t>
  </si>
  <si>
    <t>II. Egyéb felhalmozási célú támogatás ÁHT-n belűlről</t>
  </si>
  <si>
    <t>2. Felhalmozási célú támogatás ÁHT-on belűlről (B2) összesen:</t>
  </si>
  <si>
    <t>3. Közhatalmi bevételek (B3)</t>
  </si>
  <si>
    <t>Vagyoni tipusú adók</t>
  </si>
  <si>
    <t>Építményadó</t>
  </si>
  <si>
    <t>Telekadó</t>
  </si>
  <si>
    <t>Termékek és szolgáltatások adói</t>
  </si>
  <si>
    <t>Helyi iparűzési adó</t>
  </si>
  <si>
    <t>Gépjármű adó</t>
  </si>
  <si>
    <t>Idegenforgalmi adó</t>
  </si>
  <si>
    <t>Helyi adók összesen:</t>
  </si>
  <si>
    <t>Egyéb közhatalmi bevételek</t>
  </si>
  <si>
    <t>Igazgatási szolgáltatási díjak</t>
  </si>
  <si>
    <t>Felügyeleti díjak</t>
  </si>
  <si>
    <t>Önkorm. megillető helyszíni, szabálysértési és környezetvédelmi bírság</t>
  </si>
  <si>
    <t>Pótlék, bírság  és egyéb települési adók</t>
  </si>
  <si>
    <t>Egyéb közhatalmi bevételek össszesen:</t>
  </si>
  <si>
    <t>3. Közhatalmi bevételek (B3) összesen:</t>
  </si>
  <si>
    <t>4. Működési bevételek (B4)</t>
  </si>
  <si>
    <t>Áru- és készletértékesítés ellenértéke (B401)</t>
  </si>
  <si>
    <t>Szolgáltatások ellenértéke (B402)</t>
  </si>
  <si>
    <t>Közvetített szolgáltatások ellenértéke (B403)</t>
  </si>
  <si>
    <t>Államháztartáson belüli közv.szolgáltatás</t>
  </si>
  <si>
    <t>Államháztartáson kívüli közv.szolgáltatás</t>
  </si>
  <si>
    <t>Tulajdonosi bevételek (B404)</t>
  </si>
  <si>
    <t>Ellátási díjak (B405)</t>
  </si>
  <si>
    <t>Kiszámlázott ÁFA (B406)</t>
  </si>
  <si>
    <t>ÁFA visszatérítés (B407)</t>
  </si>
  <si>
    <t>Kamatbevételek (B408)</t>
  </si>
  <si>
    <t>Egyéb pénzügyi műveletek (B409)</t>
  </si>
  <si>
    <t>Biztosító által fizetett kártérítés (B410)</t>
  </si>
  <si>
    <t>Egyéb működési bevételek (B411)</t>
  </si>
  <si>
    <t>4 Működési bevételek (B4) összesen:</t>
  </si>
  <si>
    <t>5. Felhalmozási bevételek (B5)</t>
  </si>
  <si>
    <t>Immateriális javak értékesítése</t>
  </si>
  <si>
    <t>Ingatlanok értékesítése</t>
  </si>
  <si>
    <t>Egyéb tárgyi eszközök értékesítése</t>
  </si>
  <si>
    <t>5. Felhalmozási bevételek (B5) összesen:</t>
  </si>
  <si>
    <t>6. Működési célú átvett pénzeszközök (B6)</t>
  </si>
  <si>
    <t>Működési célú átvett pénzeszköz lakosságtól, háztartástól</t>
  </si>
  <si>
    <t>Működési célú átvett pénzeszköz vállalkozástól</t>
  </si>
  <si>
    <t>Műk.célú visszatérítendő kölcsön Tiszazugi Leader Vidékfejl. Programiroda Nonpr.Kft</t>
  </si>
  <si>
    <t>Műk.célú visszatérítendő kölcsön Nonprofit Kft. Martfű</t>
  </si>
  <si>
    <t>Műk.célú visszafizetendő kölcsön Tiszazugi Leader Egyesület</t>
  </si>
  <si>
    <t>6. Működési célú átvett pénzeszközök (B6) összesen:</t>
  </si>
  <si>
    <t>7. Felhalmozási célú átvett pénzeszközök (B7)</t>
  </si>
  <si>
    <t>Felhalmozás célú támog. kölcsön visszatérülése</t>
  </si>
  <si>
    <t>7. Felhalmozási célú átvett pénzeszközök (B7) összesen:</t>
  </si>
  <si>
    <t>Költségvetési bevételek összesen:(B1+…+B7)</t>
  </si>
  <si>
    <t>8. Finanszírozási bevételek (B8)</t>
  </si>
  <si>
    <t>Előző évi maradvány igénybevétele</t>
  </si>
  <si>
    <t>Betét elhelyezés és megszüntetés egyenlege</t>
  </si>
  <si>
    <t>2019. évi állami támogatás előlege</t>
  </si>
  <si>
    <t>8. Finanszírozási bevételek (B8) összesen:</t>
  </si>
  <si>
    <t>Önkormányzat és Intézményei Bevételek mindösszesen:(B1+…+B8)</t>
  </si>
  <si>
    <t>Önállóan működő és gazdálkodó, valamint önállóan működő intézmények bevételei 2018. évben</t>
  </si>
  <si>
    <t>Ezer Ft.</t>
  </si>
  <si>
    <t>Bevételi jogcím</t>
  </si>
  <si>
    <t>Gyermekjóléti és Szoc. SzK.</t>
  </si>
  <si>
    <t>Játékvár Óvoda és Bölcsőde</t>
  </si>
  <si>
    <t>Városi Művelődési Központ és Könyvtár</t>
  </si>
  <si>
    <t>Polgármesteri Hivatal</t>
  </si>
  <si>
    <t>Martfű Város Önkormányzata</t>
  </si>
  <si>
    <t>Önkormányzat mindösszesen</t>
  </si>
  <si>
    <t>Eredeti előirányzat</t>
  </si>
  <si>
    <t>Módosított előirányzat</t>
  </si>
  <si>
    <t>Teljesítés</t>
  </si>
  <si>
    <t>1.</t>
  </si>
  <si>
    <t>Működési c. tám. ÁHT-n belülről (B1)</t>
  </si>
  <si>
    <t>2.</t>
  </si>
  <si>
    <t>Felhalmozási célú támogatás ÁHT-on belűlről (B2)</t>
  </si>
  <si>
    <t>3.</t>
  </si>
  <si>
    <t>Közhatalmi bevételek (B3)</t>
  </si>
  <si>
    <t>4.</t>
  </si>
  <si>
    <t>Működési bevételek (B4) összesen</t>
  </si>
  <si>
    <t>Áru- és készletértékesítés ellenértéke</t>
  </si>
  <si>
    <t>Szolgáltatások ellenértéke</t>
  </si>
  <si>
    <t>Közvetített szolgáltatások ellenértéke</t>
  </si>
  <si>
    <t>Tulajdonosi bevételek</t>
  </si>
  <si>
    <t>Ellátási díjak</t>
  </si>
  <si>
    <t>KiszámlázottÁFA</t>
  </si>
  <si>
    <t>ÁFA visszatérítés</t>
  </si>
  <si>
    <t>Kamatbevételek</t>
  </si>
  <si>
    <t>Egyéb pénzügyi műveletek</t>
  </si>
  <si>
    <t>Biztosító által fizetett kártérítés</t>
  </si>
  <si>
    <t>Egyéb működési bevételek</t>
  </si>
  <si>
    <t>5.</t>
  </si>
  <si>
    <t>Felhalmozási bevételek (B5)</t>
  </si>
  <si>
    <t>6.</t>
  </si>
  <si>
    <t>Működési célú átvett pénzeszközök (B6)</t>
  </si>
  <si>
    <t>7.</t>
  </si>
  <si>
    <t>Felhalmozási célú átvett pénzeszközök (B7)</t>
  </si>
  <si>
    <t>Költségvetési bevételek összesen (B1+…+B7)</t>
  </si>
  <si>
    <t>8.</t>
  </si>
  <si>
    <t>Finanszírozási bevételek (B8)</t>
  </si>
  <si>
    <t>Önkormányzat és Intézményei Bevételek összesen:(B1+…+B8)</t>
  </si>
  <si>
    <t>Az önkormányzat 2018. évi költségvetési kiadásainak alakulása</t>
  </si>
  <si>
    <t>Feladatok megnevezése</t>
  </si>
  <si>
    <t>Eredeti előirány-zat</t>
  </si>
  <si>
    <t>I. Működési, fenntartási kiadások</t>
  </si>
  <si>
    <t>Ebből:</t>
  </si>
  <si>
    <t>- személyi juttatás (K1)</t>
  </si>
  <si>
    <t>- munkáltatót terhelő járulék (K2)</t>
  </si>
  <si>
    <t>- dologi kiadások (K3)</t>
  </si>
  <si>
    <t>- ellátottak pénzbeli juttatása (K4)</t>
  </si>
  <si>
    <t>- egyéb működési célú kiadások (K5)</t>
  </si>
  <si>
    <t>- általános tartalék</t>
  </si>
  <si>
    <t>- céltartalék</t>
  </si>
  <si>
    <t>I. Működési, fenntartási kiadások összesen:</t>
  </si>
  <si>
    <t>II. Felhalmozási kiadások</t>
  </si>
  <si>
    <t>- beruházás (K6)</t>
  </si>
  <si>
    <t>- felújítás (K7)</t>
  </si>
  <si>
    <t>- egyéb felh.kiadások (K8)</t>
  </si>
  <si>
    <t>- Felhalmozási célú céltartalék</t>
  </si>
  <si>
    <t>II. Felhalmozási kiadások összesen:</t>
  </si>
  <si>
    <t>I-II. Tárgy évi kiadások összesen:</t>
  </si>
  <si>
    <t>III.</t>
  </si>
  <si>
    <t>Finanszírozási kiadások  (K9)</t>
  </si>
  <si>
    <t>2018.01. havi állami támog.megelől.visszafiz.</t>
  </si>
  <si>
    <t>Kiadások mindösszesen:</t>
  </si>
  <si>
    <t>Önállóan működő és gazdálkodó, valamint önállóan működő intézmények kiadásai  2018. évben</t>
  </si>
  <si>
    <t>Városi Művelődési Központ</t>
  </si>
  <si>
    <t>Személyi juttatás (K1)</t>
  </si>
  <si>
    <t>Munkáltatót terh.járulék (K2)</t>
  </si>
  <si>
    <t>Dologi kiadás (K3)</t>
  </si>
  <si>
    <t>Ellátottak pénzbeli jutt. (K4)</t>
  </si>
  <si>
    <t>Egyéb működési célú kiadások (K5)</t>
  </si>
  <si>
    <t>Működési és fennt. kiad. összesen:</t>
  </si>
  <si>
    <t>Beruházás (K6)</t>
  </si>
  <si>
    <t>9.</t>
  </si>
  <si>
    <t>Felújítás (K7)</t>
  </si>
  <si>
    <t>10.</t>
  </si>
  <si>
    <t>Egyéb felhalmozási célú kiadások (K8)</t>
  </si>
  <si>
    <t>11.</t>
  </si>
  <si>
    <t>Felhalmozási célú céltartalék</t>
  </si>
  <si>
    <t>Felhalmozási kiadás összesen:</t>
  </si>
  <si>
    <t>12.</t>
  </si>
  <si>
    <t>Finanszírozási kiadások (K9)</t>
  </si>
  <si>
    <t>Kiadások összesen:</t>
  </si>
  <si>
    <t>13.</t>
  </si>
  <si>
    <t>III. Tervezett létszám:</t>
  </si>
  <si>
    <t>14.</t>
  </si>
  <si>
    <t>Prémium évesek:</t>
  </si>
  <si>
    <t>15.</t>
  </si>
  <si>
    <t>Pályázatból foglalkoztatott létszám:</t>
  </si>
  <si>
    <t>16.</t>
  </si>
  <si>
    <t>2018. évi nyári diákfoglalkoztatás létszám:</t>
  </si>
  <si>
    <t>2018.évi nyári diákfoglalkoztatás létszám:</t>
  </si>
  <si>
    <t>17.</t>
  </si>
  <si>
    <t>2018.évi tervezett közfoglalkoztatottak:</t>
  </si>
  <si>
    <t>18.</t>
  </si>
  <si>
    <t>2018.évi tervezett össz létszám:</t>
  </si>
  <si>
    <t>A létszám adatok teljesítés oszlopa az éves átlagos statisztikai állományi létszámot tartalmazza.</t>
  </si>
  <si>
    <t>Az önkormányzat 2018. évi felhalmozási kiadásai</t>
  </si>
  <si>
    <t>Eredeti előir.</t>
  </si>
  <si>
    <t>Mód. előir</t>
  </si>
  <si>
    <t>I.   BERUHÁZÁSOK</t>
  </si>
  <si>
    <t>Önkormányzat beruházásai</t>
  </si>
  <si>
    <t>Kerékpárút forgalomba helyezés</t>
  </si>
  <si>
    <t>Rendezési terv készítés</t>
  </si>
  <si>
    <t>Település Arculati Kézikönyv</t>
  </si>
  <si>
    <t>Napelemek telepítése -Óvoda (adósságkonszolid.pályázat 2015.)</t>
  </si>
  <si>
    <t>Légkezelő+klímák -Műv.Kp., (adósságkonszolid.pályázat 2015.)</t>
  </si>
  <si>
    <t>Gyógyhellyé minősítés költségei</t>
  </si>
  <si>
    <t>Régi piac – parkosítás</t>
  </si>
  <si>
    <t>Gesztenye sor – parkoló kialakítás</t>
  </si>
  <si>
    <t>Járda kialakítás - Móricz Zs.út</t>
  </si>
  <si>
    <t>VP pályázat erőgép - önerő</t>
  </si>
  <si>
    <t>VP6-7.2.1.-7.4.1.3-17 konyha pályázat</t>
  </si>
  <si>
    <t>Ipari park kialakítás - önerő</t>
  </si>
  <si>
    <t>Járda építés - kis Szolnoki út</t>
  </si>
  <si>
    <t>Kültéri futópálya - önrész</t>
  </si>
  <si>
    <t>Munkácsy úti óvoda, bölcsőde épületének felújítása TOP pályázat   (108 600 e Ft kivit. Költ.)</t>
  </si>
  <si>
    <t>Közvilágítás korszerűsítése Martfű területén 1. rész</t>
  </si>
  <si>
    <t>Olajfogó és szennyvízcsatorna kialakítása a konyhánál</t>
  </si>
  <si>
    <t>Galamb tüske kiépítése a városháza tetején</t>
  </si>
  <si>
    <t>Kossuth út – ingatlan vásárlás</t>
  </si>
  <si>
    <t>Ipari parkhoz vezető út tervezése</t>
  </si>
  <si>
    <t>Opel Vivaro gépjármű beszerzése</t>
  </si>
  <si>
    <t>Lilion út útburkolat készítés</t>
  </si>
  <si>
    <t>Gyalogátkelőhely kialakítás, led megvilágítás Tisza Ipartelep 2-es portánál</t>
  </si>
  <si>
    <t>M.V.f. Nonprofit Kft. Vagyonelemeinek megvásárlása</t>
  </si>
  <si>
    <t>1659/1 hrsz.-ú ingatlan vásárlás</t>
  </si>
  <si>
    <t>Műv.Kp.parkban sétány, szervizút kialakítás</t>
  </si>
  <si>
    <t>Szolnok-Martfű kerékpárút külterületi szakaszán meghatározott feladatok kiadása</t>
  </si>
  <si>
    <t>ISEKI TXG 237 gépjármű beszerzés</t>
  </si>
  <si>
    <t>Biztonságtechn.rendszer távfelügyeletre való bekötéséhez</t>
  </si>
  <si>
    <t>Műv.Kp.parkban járda kialakítás</t>
  </si>
  <si>
    <t>EFOP pály.sátor és tartozékai</t>
  </si>
  <si>
    <t>Művelődési Központ és Könyvtár ingatlan</t>
  </si>
  <si>
    <t>Műv.Kp hátsó közlekedő út kialakítása a teraszig</t>
  </si>
  <si>
    <t>Biztonságtechn.kamerák</t>
  </si>
  <si>
    <t>Kisértékű tárgyieszköz beszerzés</t>
  </si>
  <si>
    <t>Önkormányzat</t>
  </si>
  <si>
    <t>KRESZ táblák pótlása, cseréje</t>
  </si>
  <si>
    <t>Város területén utcanévtábla kialakítása oszlopokon</t>
  </si>
  <si>
    <t>Egyéb kisértékű gép, berendezés, eszközbeszerzés -védőnők</t>
  </si>
  <si>
    <t>Egyéb kisértékű gép, berendezés, eszközbeszerzés</t>
  </si>
  <si>
    <t>Ravatalozó – Egyéb kisértékű gép, berendezés, eszközbeszerzés</t>
  </si>
  <si>
    <t>Karácsonyi fényfűzér, fényfüggöny vásárlás</t>
  </si>
  <si>
    <t>Informatikai eszköz beszerzés</t>
  </si>
  <si>
    <t>Fogl.paktum pály.kisé.gép, berendezés,eszközbeszerzés</t>
  </si>
  <si>
    <t>Bölcsőde kialakítása kisé.gép,berendezés,eszközbeszerzés</t>
  </si>
  <si>
    <t>Önkormányzat beruházásai összesen:</t>
  </si>
  <si>
    <t>Kisértékű tárgyi eszköz</t>
  </si>
  <si>
    <t>Kisértékű gép, berendezés beszerzés</t>
  </si>
  <si>
    <t>Polgármesteri Hivatal beruházásai összesen:</t>
  </si>
  <si>
    <t>Játékvár Óvoda és Bölcsőde beruházásai</t>
  </si>
  <si>
    <t>Óvodai gépek, berendezések, csop.szobák bútorai</t>
  </si>
  <si>
    <t>Játékvár Óvoda és Bölcsőde beruházásai összesen:</t>
  </si>
  <si>
    <t>Martfű Városi Művelődési Központ és Könyvtár beruházásai</t>
  </si>
  <si>
    <t>KÉ kulturális javak (könyv) beszerzés</t>
  </si>
  <si>
    <t>EFOP.3.3.2-16-2016-00297 „Tehettség-nyitogató” projekt</t>
  </si>
  <si>
    <t>Városi Műv. Kp. és Könyvtár beruházásai össz.:</t>
  </si>
  <si>
    <t>Gyermekjóléti és Szociális Szolgáltató Központ beruházásai</t>
  </si>
  <si>
    <t>Ételszállító gépjármű beszerzés</t>
  </si>
  <si>
    <t>Alagút rendszerű mosogatógép beszerzés</t>
  </si>
  <si>
    <t>Egyéb kisértékű eszközbeszerzés (irodai szék, gázzsámoly, melegítő pult, előtető, polc stb.)</t>
  </si>
  <si>
    <t>GySzSzK beruházásai összesen:</t>
  </si>
  <si>
    <t>Önkormányzati Hivatal beruházásai:</t>
  </si>
  <si>
    <t>Önkormányzati Hivatal beruházásai összesen:</t>
  </si>
  <si>
    <t>I. Beruházások mindösszesen:</t>
  </si>
  <si>
    <t>II.  FELÚJÍTÁSOK</t>
  </si>
  <si>
    <t>Önkormányzat felújításai</t>
  </si>
  <si>
    <t>MKSZ orsz. Tornaterem Felújítási Progr.-Városi sportcsarnok felúj.-saját erő</t>
  </si>
  <si>
    <t>Buszpályaudvar és Simon F. út -gyalogos forg.-oszlop, lánc</t>
  </si>
  <si>
    <t>Műv.Központ épületének felújítása TOP pályázat</t>
  </si>
  <si>
    <t>Járdafelújítás</t>
  </si>
  <si>
    <t>AC raktár felújítása</t>
  </si>
  <si>
    <t>PH épület-nyílászáró csere</t>
  </si>
  <si>
    <t>Simon F.út felújítás Május 1 út – Buszpálya</t>
  </si>
  <si>
    <t>Tisza Ipartelep úthálózat felújítása</t>
  </si>
  <si>
    <t>Műv.Kp.parkban streetball pálya kialakítás</t>
  </si>
  <si>
    <t>Liliom út útburkolat felújítás</t>
  </si>
  <si>
    <t>Búvárszivattyú felújjítás</t>
  </si>
  <si>
    <t>Lépcső, feljáró és homlokzat felújítás</t>
  </si>
  <si>
    <t>Műv.Kp. Kazánház felújítás</t>
  </si>
  <si>
    <t>Önkormányzat felújításai összesen:</t>
  </si>
  <si>
    <t>Kisértékű tárgyi eszköz felújítás</t>
  </si>
  <si>
    <t>Polgármesteri Hivatal összesen:</t>
  </si>
  <si>
    <t>Gyermekjóléti és Szociális Szolgáltató Központ felújításai</t>
  </si>
  <si>
    <t>Nagyértékű tárgyieszköz  felújítás</t>
  </si>
  <si>
    <t>GySzSzK  felújításai összesen:</t>
  </si>
  <si>
    <t>Önkormányzati Hivatal felújításai</t>
  </si>
  <si>
    <t>Önkormányzati Hivatal felújításai összesen:</t>
  </si>
  <si>
    <t>0.00%</t>
  </si>
  <si>
    <t>II. Felújítások mindösszesen:</t>
  </si>
  <si>
    <t>III.  EGYÉB FELHALMOZÁSI KIADÁSOK</t>
  </si>
  <si>
    <t>Önkormányzat:</t>
  </si>
  <si>
    <t>Egyéb felhalmozási kiadások</t>
  </si>
  <si>
    <t>Ingatlan korszerűsítési pályázat</t>
  </si>
  <si>
    <t>Tiszaföldvár Önk.részére a Vezsenyi komplejáró út felújításához- lakosságarányos hozzájárulás</t>
  </si>
  <si>
    <t>Országos Egyesület A mosolyért Közhasznú Egyesület támog.-Mentőállomás eszközbeszerzés</t>
  </si>
  <si>
    <t>Egyéb felhalmozási kiadások összesen:</t>
  </si>
  <si>
    <t>Egyéb felhalmozási célú céltartalék</t>
  </si>
  <si>
    <t>Bérlakás értékesítéséből származó bevétel</t>
  </si>
  <si>
    <t>Vízközmű-vagyon bérleti díjból felnem haszn.rész</t>
  </si>
  <si>
    <t>Munkácsy úti óvoda, bölcsőde épületének felújjítása TOP pályázat (108 600 e FT kivit.költ.)</t>
  </si>
  <si>
    <t>JÓB-óvodai sportlétesítmény kialakítása-pály.önerő+pályázat</t>
  </si>
  <si>
    <t>EFOP.-1.5.2-16-2017-00040 „Közösségépítés,felzárkóztatás...pály</t>
  </si>
  <si>
    <t>Felhalmozási kiadások mindösszesen:</t>
  </si>
  <si>
    <t>Önállóan működő és gazdálkodó, valamint önállóan működő intézmények</t>
  </si>
  <si>
    <t>2018.évi költségvetési támogatása</t>
  </si>
  <si>
    <t>Intézmény, szervezet megnevezése</t>
  </si>
  <si>
    <t>2018. évi Önkormányzati költségv.támog. finanszírozás eredeti eir.</t>
  </si>
  <si>
    <t>2018. évi Önkormányzati költségv.támog. finanszírozás mód.eir.</t>
  </si>
  <si>
    <t>2018. évi Önkormányzati költségv.támog. finanszírozás teljesítés (4.+5.)</t>
  </si>
  <si>
    <t>Ebből állami támogatás</t>
  </si>
  <si>
    <t>Ebből önkormányzati költségvetési kiegészítés</t>
  </si>
  <si>
    <t>Teljesítés %-a (3./2.)</t>
  </si>
  <si>
    <t>Gyermekjóléti és Szoc. Szolg. Központ</t>
  </si>
  <si>
    <t>Városi Műv. Központ és Könyvtár</t>
  </si>
  <si>
    <t>1-4-ig összesen:</t>
  </si>
  <si>
    <t>Technikai összesen:</t>
  </si>
  <si>
    <t>A működési célú bevételek és kiadások</t>
  </si>
  <si>
    <t>2018. évi  mérlege</t>
  </si>
  <si>
    <t>I. Működési célú bevételek</t>
  </si>
  <si>
    <t>I. Működési célú  kiadások</t>
  </si>
  <si>
    <t>Személyi juttatások (K1)</t>
  </si>
  <si>
    <t>Munkaadót terhelő járulékok (K2)</t>
  </si>
  <si>
    <t>Működési bevételek (B4)</t>
  </si>
  <si>
    <t>Dologi kiadások (K3)</t>
  </si>
  <si>
    <t>Ellátottak pénzbeni juttása (K4)</t>
  </si>
  <si>
    <t>Tartalékok</t>
  </si>
  <si>
    <t>Működési célú bevételek öszesen:</t>
  </si>
  <si>
    <t>Működési célú kiadások összesen:</t>
  </si>
  <si>
    <t>Működési célú többletbevétel vagy hiány:</t>
  </si>
  <si>
    <t>Felhalmozási célú bevételek és kiadások</t>
  </si>
  <si>
    <t>II. Felhalmozási célú bevételek</t>
  </si>
  <si>
    <t>II. Felhalmozási célú kiadások</t>
  </si>
  <si>
    <t>Felhalmozási célú támogatás ÁHT-on belülről (B2)</t>
  </si>
  <si>
    <t>Beruházási kiadások (ÁFA-val) (K6)</t>
  </si>
  <si>
    <t>Felújítási kiadások (ÁFA-val) (K7)</t>
  </si>
  <si>
    <t>Felhalmozási célú bevételek összesen:</t>
  </si>
  <si>
    <t>Felhalmozási célú kiadások összesen:</t>
  </si>
  <si>
    <t>Felhalmozási célú hiány vagy többlet:</t>
  </si>
  <si>
    <t>Folyó évi kiadások összesen</t>
  </si>
  <si>
    <t>Forráshiány, többlet</t>
  </si>
  <si>
    <t>(07 + 23.)</t>
  </si>
  <si>
    <t>Feladat megnevezése</t>
  </si>
  <si>
    <t>2019. év</t>
  </si>
  <si>
    <t>2020. év</t>
  </si>
  <si>
    <t>2021. év</t>
  </si>
  <si>
    <t>Összesen:</t>
  </si>
  <si>
    <t>TÁJÉKOZTATÓ</t>
  </si>
  <si>
    <t>Martfű Város Önkormányzatának</t>
  </si>
  <si>
    <t>2018. évi költségvetésének</t>
  </si>
  <si>
    <t>pénzügyi mérlege</t>
  </si>
  <si>
    <t>BEVÉTELEK</t>
  </si>
  <si>
    <t>2018. év eredeti előirányzat</t>
  </si>
  <si>
    <t>2018. módosított előirányzat</t>
  </si>
  <si>
    <t>Megtérülések</t>
  </si>
  <si>
    <t>Költségvetési bevételek összesen (B1+…B7)</t>
  </si>
  <si>
    <t>2018.  évi költségvetésének</t>
  </si>
  <si>
    <t>KIADÁSOK</t>
  </si>
  <si>
    <t>I.</t>
  </si>
  <si>
    <t>Működési, fenntartási kiadások</t>
  </si>
  <si>
    <t>-</t>
  </si>
  <si>
    <t>Munkáltatót terhelő járulékok (K2)</t>
  </si>
  <si>
    <t>Ellátottak pénzbeni juttatásai (K4)</t>
  </si>
  <si>
    <t>Általános tartalék</t>
  </si>
  <si>
    <t>Céltartalék</t>
  </si>
  <si>
    <t>II.</t>
  </si>
  <si>
    <t>Felhalmozási és tőke jellegű kiadások</t>
  </si>
  <si>
    <t>IV.</t>
  </si>
  <si>
    <t>V.</t>
  </si>
  <si>
    <t>Engedélyezett létszámkeret</t>
  </si>
  <si>
    <t>Prémium éves foglalkoztatott létszám:</t>
  </si>
  <si>
    <t>Pályázat</t>
  </si>
  <si>
    <t>2018. évi tervezett közfoglalkoztatottak létszám:</t>
  </si>
  <si>
    <t>2018. évi tervezett össz létszám:</t>
  </si>
  <si>
    <t>Megjegyzés: A létszám adatok teljesítés oszlopa az éves átlagos statisztikai állományi létszámot tartalmazza.</t>
  </si>
  <si>
    <t>Több éves elkötelezettséggel járó kiadási tételek évenkénti bontásban</t>
  </si>
  <si>
    <t>2018. év</t>
  </si>
  <si>
    <t>2022. év</t>
  </si>
  <si>
    <t>Tartós kötelezettség</t>
  </si>
  <si>
    <t>Környezetvédelmi Alap felhasználás 2018. év</t>
  </si>
  <si>
    <t>Bevételek</t>
  </si>
  <si>
    <t>e Ft</t>
  </si>
  <si>
    <t>Nyitó egyenleg 2018.01.01-én:</t>
  </si>
  <si>
    <t>Vízszennyezési bírság (Tisza Joule Kft.)</t>
  </si>
  <si>
    <t>Környezetvédelmi bírság 30%-a  (Tisza Joule Kft.)</t>
  </si>
  <si>
    <t>Hulladékgazdálkodási bírság</t>
  </si>
  <si>
    <t>Fedezet átvezetés a kv.-i számláról</t>
  </si>
  <si>
    <t>Bevétel összesen:</t>
  </si>
  <si>
    <t>Kiadások</t>
  </si>
  <si>
    <t>Martfűi újszülöttek köszöntésére fa ültetése (babafa)</t>
  </si>
  <si>
    <t>Bankköltség</t>
  </si>
  <si>
    <t>Kiadás összesen:</t>
  </si>
  <si>
    <t>Záró egyenleg 2018.12.31-én:</t>
  </si>
  <si>
    <t>Tájékoztató az Önkormányzat tételes kiadásairól</t>
  </si>
  <si>
    <t>A./SZEMÉLYI JUTTATÁSOK ÖSSZESEN (K1)</t>
  </si>
  <si>
    <t>I.Foglalkoztatottak személyi juttatásai (K11)</t>
  </si>
  <si>
    <t>Törvény szerinti alapilletmények, munkabér összesen (K1101)</t>
  </si>
  <si>
    <t>Normatív jutalmak (K1102)</t>
  </si>
  <si>
    <t>Céljuttatás, projektprémium (K1103)</t>
  </si>
  <si>
    <t>Készenléti, ügyeleti, helydíj, túlóra (K1104)</t>
  </si>
  <si>
    <t>Végkielégítés (K1105)</t>
  </si>
  <si>
    <t>Jubileumi jutalom (K1106)</t>
  </si>
  <si>
    <t>Béren kívüli juttatások (K1107)</t>
  </si>
  <si>
    <t>Ruházati költségtérítés (K1108)</t>
  </si>
  <si>
    <t>Közlekedési költségtérítés (K1109)</t>
  </si>
  <si>
    <t>Egyéb költségtérítések (K110)</t>
  </si>
  <si>
    <t>Foglalkoztatottak egyéb személyi juttatása (K1113)</t>
  </si>
  <si>
    <t>I.Foglalkoztatottak személyi juttatásai (K11) összesen:</t>
  </si>
  <si>
    <t>II. Külső személyi juttatások (K12)</t>
  </si>
  <si>
    <t>Választott tisztségviselők juttatása  (K121)</t>
  </si>
  <si>
    <t>Állományba nem tartozók megbízási díja (K122)</t>
  </si>
  <si>
    <t>Egyéb külső személyi juttatás -kitüntetettek (K123)</t>
  </si>
  <si>
    <t>Egyéb külső személyi juttatás -reprezentáció (K123)</t>
  </si>
  <si>
    <t>Egyéb különféle külső személyi juttatás (K123)</t>
  </si>
  <si>
    <t>Külső személyi juttatások (K12) összesen:</t>
  </si>
  <si>
    <t>A./SZEMÉLYI JUTTATÁSOK (K1) ÖSSZESEN</t>
  </si>
  <si>
    <t>B. /MUNKAADÓKAT TERHELŐ JÁRULÉK (K2)</t>
  </si>
  <si>
    <t>Szociális hozzájárulási adó (19,5 %)</t>
  </si>
  <si>
    <t>Rehabilitációs hozzájárulás</t>
  </si>
  <si>
    <t>Táppénz hozzájárulás</t>
  </si>
  <si>
    <t>Egészségügyi hozzájárulás (EHO)</t>
  </si>
  <si>
    <t>Munkaadókat terhelő egyéb járulék (Szja)</t>
  </si>
  <si>
    <t>B. /MUNKAADÓKAT TERHELŐ JÁRULÉK (K2) ÖSSZESEN</t>
  </si>
  <si>
    <t>C./ DOLOGI KIADÁSOK (K3)</t>
  </si>
  <si>
    <t>1. Készletbeszerzések (K31)</t>
  </si>
  <si>
    <t>Szakmai anyagok (K311)</t>
  </si>
  <si>
    <t>Gyógyszerbeszerzés</t>
  </si>
  <si>
    <t>Vegyszerbeszerzés</t>
  </si>
  <si>
    <t>Könyvbeszerzés</t>
  </si>
  <si>
    <t>Egyéb információhordozó-beszerzés</t>
  </si>
  <si>
    <t>Egyéb szakmai anyag besz.</t>
  </si>
  <si>
    <t>Szakmai anyagok összesen:</t>
  </si>
  <si>
    <t>Üzemeltetési anyagok beszerzése (K312)</t>
  </si>
  <si>
    <t>Élelmiszer beszerzés</t>
  </si>
  <si>
    <t>Irodaszer, nyomtatvány, sokszorosításához kapcs.anyagok</t>
  </si>
  <si>
    <t>Tüzelőanyag beszerzés</t>
  </si>
  <si>
    <t>Hajtó-és kenőanyag besz.</t>
  </si>
  <si>
    <t>Munkaruha, védőruha, formaruha, egyenruha beszerzés</t>
  </si>
  <si>
    <t>Egyéb üzemeltetési, fenntartási anyagbeszerzés</t>
  </si>
  <si>
    <t>Üzemeltetési anyagok beszerzése összesen:</t>
  </si>
  <si>
    <t>Árubeszerzés (K313)</t>
  </si>
  <si>
    <t>1. Készletbeszerzések (K31) összesen:</t>
  </si>
  <si>
    <t>Megnevezés</t>
  </si>
  <si>
    <t>2. Kommunikációs szolgáltatások (K32)</t>
  </si>
  <si>
    <t>Informatikai szolgáltatások (K321)</t>
  </si>
  <si>
    <t>Számítógépek, terv.,tanácsadási, üzembehelyezési szolg.</t>
  </si>
  <si>
    <t>Számítástechn.szoftverekhez kapcs.inform. Szolg.</t>
  </si>
  <si>
    <t>Informatikai eszközök, szolg., bérleti díja</t>
  </si>
  <si>
    <t>Informatikai eszközök karbantartási szolg.</t>
  </si>
  <si>
    <t>Adatátviteli célú távközlési díjak (internet)</t>
  </si>
  <si>
    <t>Egyéb különféle informatikai szolg.</t>
  </si>
  <si>
    <t>Egyéb kommunikációs szolgáltatások (K322)</t>
  </si>
  <si>
    <t>Nem adatátviteli célú távközlési díjak (telefondíjak)</t>
  </si>
  <si>
    <t>Egyéb különféle komm.szolg.</t>
  </si>
  <si>
    <t>2. Kommunikációs szolgáltatások (K32) összesen:</t>
  </si>
  <si>
    <t>3. Szolgáltatási kiadások (K33)</t>
  </si>
  <si>
    <t>Közüzemi díjak (K331)</t>
  </si>
  <si>
    <t>Gázenergia-szolgáltatás díjai</t>
  </si>
  <si>
    <t>Villamosenergia-szolgáltatás díjai</t>
  </si>
  <si>
    <t>Távhő és melegvízszolgáltatás</t>
  </si>
  <si>
    <t>Víz- és csatornadíjak</t>
  </si>
  <si>
    <t>Vásárolt élelmezés (K332)</t>
  </si>
  <si>
    <t>Bérleti és lízing díjak (K333 )</t>
  </si>
  <si>
    <t>Karbantartási, kisjavítási szolgáltatások (K334)</t>
  </si>
  <si>
    <t>Közvetített szolgáltatások (K335)</t>
  </si>
  <si>
    <t>Államháztartáson belüli közvetített szolgáltatás</t>
  </si>
  <si>
    <t>Államháztartáson kívüli közvetített szolgáltatás</t>
  </si>
  <si>
    <t>Szakmai tevékenységet segítő szolgáltatások (K336)</t>
  </si>
  <si>
    <t>Vásárolt közszolgáltatás</t>
  </si>
  <si>
    <t>Számlázott szellemi tevékenység</t>
  </si>
  <si>
    <t>Egyéb szakmai szolgáltatások</t>
  </si>
  <si>
    <t>Egyéb szolgáltatások (K337)</t>
  </si>
  <si>
    <t>Biztosítási szolg. Díjak</t>
  </si>
  <si>
    <t>Pénzügyi befektetési szolg. Díjak</t>
  </si>
  <si>
    <t>Szállítási szolgáltatási díjak</t>
  </si>
  <si>
    <t>Egyéb üzemeltetési, fenntartási szolgáltatások</t>
  </si>
  <si>
    <t>Postaköltség</t>
  </si>
  <si>
    <t>Szemétszállítás</t>
  </si>
  <si>
    <t>3. Szolgáltatási kiadások (K33) összesen:</t>
  </si>
  <si>
    <t>4. Kiküldetések, reklám-és propag. Kiadások (K34)</t>
  </si>
  <si>
    <t>Kiküldetések kiadásai (K341)</t>
  </si>
  <si>
    <t>Belföldi kiküldetések</t>
  </si>
  <si>
    <t>Reklám-és propaganda kiadások (K342)</t>
  </si>
  <si>
    <t>4. Kiküldetések, reklám-és propag. Kiadások (K34) összesen:</t>
  </si>
  <si>
    <t>5. Különféle befizetések és egyéb dologi kiadások (K35)</t>
  </si>
  <si>
    <t>Működéci célú előzet.felszámított ÁFA (K351)</t>
  </si>
  <si>
    <t>Működéci célú előzet.felszámított levonható ÁFA</t>
  </si>
  <si>
    <t>Működéci célú előzet.felszámított le nem vonható ÁFA</t>
  </si>
  <si>
    <t>Fizetendő ÁFA (K352)</t>
  </si>
  <si>
    <t>Kamatkiadások (K354)</t>
  </si>
  <si>
    <t>Egyéb dologi kiadások (K355)</t>
  </si>
  <si>
    <t>5. Különféle befizetések és egyéb dologi kiadások (K35) összesen:</t>
  </si>
  <si>
    <t>C./ DOLOGI KIADÁSOK (K3) ÖSSZESEN</t>
  </si>
  <si>
    <t>D./ELLÁTOTTAK PÉNZBELI JUTTATÁSA (K4)</t>
  </si>
  <si>
    <t>Helyi megállapítású ápolási díj</t>
  </si>
  <si>
    <t>Adósságcsökkentési támogatás</t>
  </si>
  <si>
    <t>Köztemetés</t>
  </si>
  <si>
    <t>Települési segély</t>
  </si>
  <si>
    <t>Rendszeres pénzbeli szociális segély (ösztöndíjak)</t>
  </si>
  <si>
    <t>Lakhatási támogatás (EFOP pályázat)</t>
  </si>
  <si>
    <t>D./ELLÁTOTTAK PÉNZBELI JUTTATÁSA (K4) ÖSSZESEN</t>
  </si>
  <si>
    <t>E./EGYÉB MŰKÖDÉSI CÉLÚ KIADÁSOK (K5)</t>
  </si>
  <si>
    <t>Elvonások és befizetések(K502)</t>
  </si>
  <si>
    <t>Egyéb működési célú tám. ÁHT-n belülre (K506)</t>
  </si>
  <si>
    <t>Szolnoki Kistérség Többcélú Társulása támogatása</t>
  </si>
  <si>
    <t>Rendőrségi támogatás, üzemanyag</t>
  </si>
  <si>
    <t>Katasztrófavédelem támog.</t>
  </si>
  <si>
    <t>Tiszazugi Önkormányzatok Társulása támogatás</t>
  </si>
  <si>
    <t>Bursa Hungarica ösztöndíj visszafizetése</t>
  </si>
  <si>
    <t>Tiszazugi Ivóminőség Javító Önk. Társulás tagdíj</t>
  </si>
  <si>
    <t>Egyéb működési célú tám. ÁHT-n belülre (K506) összesen:</t>
  </si>
  <si>
    <t>Egyéb működési célú tám. ÁHT-n kívülre (K512)</t>
  </si>
  <si>
    <t>Sport támogatás összesen:</t>
  </si>
  <si>
    <t>Martfűi Labdarugó Sportegyesület</t>
  </si>
  <si>
    <t>Martfűi Férfi Kézilabda Egyesület</t>
  </si>
  <si>
    <t>Martfűi Városi Sportegyesület</t>
  </si>
  <si>
    <t>Victory Martfűi Kyokushin Karate Klub</t>
  </si>
  <si>
    <t>Martfűi Úszó és Triatlon Klub</t>
  </si>
  <si>
    <t>József Attila Általános Iskola DSE</t>
  </si>
  <si>
    <t>Civil szervezetek támogatása</t>
  </si>
  <si>
    <t>Egyéb nonprofit szervezetek tám.összesen:</t>
  </si>
  <si>
    <t>Martfűi Polgárőr Egyesület támogatása</t>
  </si>
  <si>
    <t>Magyar Máltai Szeretetszolgálat támogatása</t>
  </si>
  <si>
    <t>Történelmi egyházak támogatása</t>
  </si>
  <si>
    <t>HEROSZ Szentesi szervezet támogatása</t>
  </si>
  <si>
    <t>Tiszaföldvári Önkormányzati Tüzoltó Parancsnokság támog.</t>
  </si>
  <si>
    <t>Ingatlankezelői és Hulladékgazdálkodási Nonprofit Kft.2018.évi támogatása</t>
  </si>
  <si>
    <t>Egyéb működési célú tám. ÁHT-n kívülre (K512) összesen:</t>
  </si>
  <si>
    <t>Egyéb működési támogatások összesen (K502-K512):</t>
  </si>
  <si>
    <t>Tartalékok (K513)</t>
  </si>
  <si>
    <t>a) Általános tartalék</t>
  </si>
  <si>
    <t>b) Céltartalék</t>
  </si>
  <si>
    <t>Vállalkozói Alap felhasználása</t>
  </si>
  <si>
    <t>Polgármesteri keret</t>
  </si>
  <si>
    <t>Környezetvédelmi Alap felhasználása</t>
  </si>
  <si>
    <t>Városüzem.előző évről áthúzódó és tárgyévben felm. előre nem látható fela.</t>
  </si>
  <si>
    <t>Béren kívüli juttatás</t>
  </si>
  <si>
    <t>Foglakoztatási paktum pályázati támogatás</t>
  </si>
  <si>
    <t>Helyi adó 1%-ának felhaználásra</t>
  </si>
  <si>
    <t>Várható iparűzési adó bevételingadozás miatti visszafizetés</t>
  </si>
  <si>
    <t>ASP pályázati támogatás</t>
  </si>
  <si>
    <t>Tervezések, műszaki ell.költségei</t>
  </si>
  <si>
    <t>2019. évi állami támogatás megelőlegezése</t>
  </si>
  <si>
    <t>b) Céltartalék összesen:</t>
  </si>
  <si>
    <t>Tartalékok (K513) összesen:</t>
  </si>
  <si>
    <t>E./EGYÉB MŰKÖDÉSI CÉLÚ KIADÁSOK (K5) ÖSSZESEN</t>
  </si>
  <si>
    <t>MŰKÖDÉSI KIADÁSOK ÖSSZESEN:</t>
  </si>
  <si>
    <t>FELHALMOZÁSI KIADÁSOK</t>
  </si>
  <si>
    <t>A/ Beruházások (K6)</t>
  </si>
  <si>
    <t>B./ Felújítások (K7)</t>
  </si>
  <si>
    <t>C./ Egyéb felhalmozási célú kiadások (K8)</t>
  </si>
  <si>
    <t>D./</t>
  </si>
  <si>
    <t>FELHALMOZÁSI KIADÁSOK ÖSSZESEN:</t>
  </si>
  <si>
    <t>D./ Finanszírozási kiadások (K9)</t>
  </si>
  <si>
    <t>Állami támogatás megelőlegezésének visszafizetése</t>
  </si>
  <si>
    <t>KIADÁSOK MINDÖSSZESEN:</t>
  </si>
  <si>
    <t>Polgármesteri Hivatal tételes  kiadásai</t>
  </si>
  <si>
    <t>Teljesítés   %-a</t>
  </si>
  <si>
    <t>Béren kívüli juttatások-Cafetéria 23 fő (K1107)</t>
  </si>
  <si>
    <t>Egyéb költségtérítések (K1110)</t>
  </si>
  <si>
    <t>Egyéb külső személyi juttatás</t>
  </si>
  <si>
    <t>Állományba nem tartozók megbízási díja(K122)</t>
  </si>
  <si>
    <t>Szociális hozzájárulási adó (19,5%)</t>
  </si>
  <si>
    <t>Folyóirat-beszerzés</t>
  </si>
  <si>
    <t>Számítástechn.szoftverekhez kapcs.inform. szolg.</t>
  </si>
  <si>
    <t>Kötelező közig. Továbbképzés</t>
  </si>
  <si>
    <t>Rendszeres gyermekvéd. kedv.részes. pénzbeni támog.</t>
  </si>
  <si>
    <t>Önkormányzat kötelező és önként vállalt feladatai</t>
  </si>
  <si>
    <t>KIADÁS</t>
  </si>
  <si>
    <t>Ezer Ft</t>
  </si>
  <si>
    <t>Intézmények, Szakfeladatok</t>
  </si>
  <si>
    <t>Működési célú tám. ÁHT-n bel. (B1)</t>
  </si>
  <si>
    <t>Felhalmozási célú tám. ÁHT-n bel. (B2)</t>
  </si>
  <si>
    <t>Működési célú átvett pénzeszk. (B6)</t>
  </si>
  <si>
    <t>Felhalmozási célú átvett pénzeszk. (B7)</t>
  </si>
  <si>
    <t>Finanszírozási bevétel (B8)</t>
  </si>
  <si>
    <t>Önkormányzati finanszírozás (állami támogatás nélkül)</t>
  </si>
  <si>
    <t>Önkorm. finanszírozás az össz.kiadás %-ában</t>
  </si>
  <si>
    <t>Kötelezően ellátandó feladat</t>
  </si>
  <si>
    <t>Gyermekjóléti szolg.,családsegítés,   közétkeztetés</t>
  </si>
  <si>
    <t>Városüzemeltetési feladatok</t>
  </si>
  <si>
    <t>Óvoda nevelés, ellátás, éteztetés</t>
  </si>
  <si>
    <t>Kötelezően ellátandó feladat összesen:</t>
  </si>
  <si>
    <t>Önként vállalt feladat</t>
  </si>
  <si>
    <t>Bölcsődei ellátás</t>
  </si>
  <si>
    <t>Önként vállalt feladat összesen:</t>
  </si>
  <si>
    <t>Közművelődési tevékenységek, intézmények, könyvtár működtetése</t>
  </si>
  <si>
    <t>Kiadói tevékenység (Martfű Magazin)</t>
  </si>
  <si>
    <t>Városi TV.</t>
  </si>
  <si>
    <t>Múzeum</t>
  </si>
  <si>
    <t>Önk.m.n.s.nemzetközi kapcsol.</t>
  </si>
  <si>
    <t>Terembérlet</t>
  </si>
  <si>
    <t>Mozi</t>
  </si>
  <si>
    <t>Polgármesteri Hívatal</t>
  </si>
  <si>
    <t>Önkormányzati jogalkotás, igazgatási tevékenység</t>
  </si>
  <si>
    <t>Közfoglalkoztatás</t>
  </si>
  <si>
    <t>Köztemető fenntartás, üzemeltetés</t>
  </si>
  <si>
    <t>Közutak, hidak, alagutak üzemeltetése, fenntartása</t>
  </si>
  <si>
    <t>Közvilágítás</t>
  </si>
  <si>
    <t>Zöldterület kezelése</t>
  </si>
  <si>
    <t>Önkormányzati vagyongazdálkodás</t>
  </si>
  <si>
    <t>Városgazdálkodás</t>
  </si>
  <si>
    <t>Paktum, EFOP, ASP pályázat</t>
  </si>
  <si>
    <t>Központi, gyermekorvosi rendelő, ügyelet, foglalkozás-és iskola eü, védőnői szolg.</t>
  </si>
  <si>
    <t>Sportpálya működtetése, versenysport tám.</t>
  </si>
  <si>
    <t>Kerékpárút éíptés, felújítás</t>
  </si>
  <si>
    <t>Ellátottak pénzbeli juttatásai</t>
  </si>
  <si>
    <t>Út- és járda építés, felújítás</t>
  </si>
  <si>
    <t>Közterület rendjének fenntartása</t>
  </si>
  <si>
    <t>Piac üzemeltetés</t>
  </si>
  <si>
    <t>Lakáshozjutást segítő támogatások</t>
  </si>
  <si>
    <t>Üdülői szálláshely szolg.</t>
  </si>
  <si>
    <t>Civil szervezetek, alapítványok támogatása</t>
  </si>
  <si>
    <t>Egyéb nonprofit szervezetek támog.</t>
  </si>
  <si>
    <t>Egyéb szabadidős tevékenység (játszótér üzemeltetése)</t>
  </si>
  <si>
    <t>.</t>
  </si>
  <si>
    <t>Önkormányzat mindösszesen:</t>
  </si>
  <si>
    <t>Ssz.</t>
  </si>
  <si>
    <t>Intézmények/Pályázatok azonosítója</t>
  </si>
  <si>
    <t>Megítélt/pályázott támogatás (Ft)</t>
  </si>
  <si>
    <t>Pályázati önerő (Ft)</t>
  </si>
  <si>
    <t>Saját önerő vagy ÁFA</t>
  </si>
  <si>
    <t>Pályázat keretében elszámolható költség (Ft)</t>
  </si>
  <si>
    <t>2018-ben felhasznált pályázati összeg</t>
  </si>
  <si>
    <t>TOP-5.1.2 - Helyi foglalkoztatási paktum</t>
  </si>
  <si>
    <t>TOP-1.4.1 – Óvoda, Bölcsőde felújítás</t>
  </si>
  <si>
    <t>TOP-3.2.1 –AC raktár Energetikai felújítása</t>
  </si>
  <si>
    <t>KÖFOP-1.2.1-VEKOP-16 - Csatlakoztatási konstrukció az önkormányzati ASP rendszer országos kiterjesztéséhez</t>
  </si>
  <si>
    <t>Közvetett támogatások 2018. évben</t>
  </si>
  <si>
    <t>I. Helyi adókedvezmények</t>
  </si>
  <si>
    <t>Kedvezmények:</t>
  </si>
  <si>
    <r>
      <t>1.</t>
    </r>
    <r>
      <rPr>
        <u/>
        <sz val="12"/>
        <rFont val="Times New Roman"/>
        <family val="1"/>
        <charset val="1"/>
      </rPr>
      <t>Környezetvédelmi osztálykód alapján</t>
    </r>
  </si>
  <si>
    <t>- Tehergépkocsi</t>
  </si>
  <si>
    <t>- Nyergesvontató</t>
  </si>
  <si>
    <t>- Autóbusz</t>
  </si>
  <si>
    <t>Adómentesség:</t>
  </si>
  <si>
    <t>2. Mozgáskorlátozottak gépjárművei után</t>
  </si>
  <si>
    <t>3. Egyházi mentesség</t>
  </si>
  <si>
    <t>4. Költségvetési szerv, egyesület</t>
  </si>
  <si>
    <t>5. Környezetkímélő gépkocsi</t>
  </si>
  <si>
    <t>Kedvezmények és mentességek együttes összege:</t>
  </si>
  <si>
    <t>II. Egyéb támogatások</t>
  </si>
  <si>
    <t>Rendőrségi székház bérleti díjának elengedése</t>
  </si>
  <si>
    <t>Máltai Szeretet Szolgálat által igénybevett épület bérleti díjának elengedése</t>
  </si>
  <si>
    <t>Közvetett támogatások összesen:</t>
  </si>
  <si>
    <t>Az önkormányzat 2018. évi maradvány kimutatása</t>
  </si>
  <si>
    <t>Jogcím</t>
  </si>
  <si>
    <t>01.</t>
  </si>
  <si>
    <t>Alaptevékenység költségvetési bevételei</t>
  </si>
  <si>
    <t>02.</t>
  </si>
  <si>
    <t>Alaptevékenység költségvetési kiadásai</t>
  </si>
  <si>
    <t>03.</t>
  </si>
  <si>
    <t>Alaptevékenység költségvetési egyenlege (=01-02)</t>
  </si>
  <si>
    <t>04.</t>
  </si>
  <si>
    <t>Alaptevékenység finanszírozási bevételei</t>
  </si>
  <si>
    <t>05.</t>
  </si>
  <si>
    <t>Alaptevékenység finanszírozási kiadásai</t>
  </si>
  <si>
    <t>06.</t>
  </si>
  <si>
    <t>Alaptevékenység finanszírozási egyenlege (=03-04)</t>
  </si>
  <si>
    <t>07.</t>
  </si>
  <si>
    <t>A)</t>
  </si>
  <si>
    <t>Alaptevékenység maradványa (=+-I+-II)</t>
  </si>
  <si>
    <t>08.</t>
  </si>
  <si>
    <t>Vállalkozási tevékenység költségvetési bevételei</t>
  </si>
  <si>
    <t>09.</t>
  </si>
  <si>
    <t>Vállalkozási tevékenység költségvetési kiadásai</t>
  </si>
  <si>
    <t>Vállalkozási tevékenység költségvetési egyenlege (=05-06)</t>
  </si>
  <si>
    <t>Vállalkozási tevékenység finanszrozási bevételei</t>
  </si>
  <si>
    <t>Vállalkozási tevékenység finanszrozási kiadásai</t>
  </si>
  <si>
    <t>Vállalkozási tevékenység finanszrozási egyenlege (=07-08)</t>
  </si>
  <si>
    <t>B)</t>
  </si>
  <si>
    <t>Vállalkozási tevékenység maradványa (=+-III+-IV)</t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</si>
  <si>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</si>
  <si>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</si>
  <si>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</si>
  <si>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</si>
  <si>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</si>
  <si>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 (=A-D)</t>
  </si>
  <si>
    <t>F)</t>
  </si>
  <si>
    <t>Vállalkozási tevékenységet terhelő befizetési kötelezettség (=B*0,1)</t>
  </si>
  <si>
    <t>19.</t>
  </si>
  <si>
    <t>G)</t>
  </si>
  <si>
    <t>Vállalkozási tevékenység felhasználható maradványa (=B-F)</t>
  </si>
  <si>
    <t>Vagyonkimutatás</t>
  </si>
  <si>
    <t>Eszközök</t>
  </si>
  <si>
    <t>2017. év</t>
  </si>
  <si>
    <t>Források</t>
  </si>
  <si>
    <t>2018.év</t>
  </si>
  <si>
    <t>A</t>
  </si>
  <si>
    <t>Nemzeti vagyonba tartozó befektetett eszközök</t>
  </si>
  <si>
    <t>G</t>
  </si>
  <si>
    <t>Saját tőke</t>
  </si>
  <si>
    <t>Immateriális javak</t>
  </si>
  <si>
    <t>Nemzeti vagyon induláskori értéke</t>
  </si>
  <si>
    <t>Nemzeti vagyon változásai</t>
  </si>
  <si>
    <t>I/1</t>
  </si>
  <si>
    <t>B</t>
  </si>
  <si>
    <t>Korlátozottan forgalomképes vagyoni értékű jogok</t>
  </si>
  <si>
    <t>Egyéb eszközök induláskori értéke és változásai</t>
  </si>
  <si>
    <t>I/2</t>
  </si>
  <si>
    <t>Korlátozottan forgalomképes szellemi termékek</t>
  </si>
  <si>
    <t>Felhalmozott eredmény</t>
  </si>
  <si>
    <t>Immateriális javak összesen:</t>
  </si>
  <si>
    <t>VI.</t>
  </si>
  <si>
    <t>Mérleg szerinti eredmény</t>
  </si>
  <si>
    <t>Tárgyi eszközök</t>
  </si>
  <si>
    <t>Saját tőke összesen</t>
  </si>
  <si>
    <t>II/1</t>
  </si>
  <si>
    <t>Üzleti (forg.k.) ingatlanok és a kapcs. vagyoni értékű jogok</t>
  </si>
  <si>
    <t>H</t>
  </si>
  <si>
    <t>Kötelezettségek</t>
  </si>
  <si>
    <t>(intézményenként részletes vagyonkimutatás szerint)</t>
  </si>
  <si>
    <t>Költségvetési évben esedékes kötelezettségek</t>
  </si>
  <si>
    <t>Korlátozottan forgalomképes ing. és a kapcs. vagy. ért. jogok</t>
  </si>
  <si>
    <t>Költségvetési évet követően esedékes kötelezettségek</t>
  </si>
  <si>
    <t>C</t>
  </si>
  <si>
    <t>Forgalomképtelen ingatlanok és a kapcs. vagy. ért. jogok</t>
  </si>
  <si>
    <t>Kötelezettség jellegű sajátos elszámolások</t>
  </si>
  <si>
    <t>Kötelezettségek összesen:</t>
  </si>
  <si>
    <t>II/2</t>
  </si>
  <si>
    <t>Üzleti (forg.k.) gépek, berendezések, felszerelések, járművek</t>
  </si>
  <si>
    <t>Korlátozottan forgalomképes gépek, berend. és felszerelések, járművek</t>
  </si>
  <si>
    <t>I</t>
  </si>
  <si>
    <t>Egyéb sajátos forrásoldali elszámolások</t>
  </si>
  <si>
    <t>II/4</t>
  </si>
  <si>
    <t>Korlátozottan forgalomképes beruházások</t>
  </si>
  <si>
    <t>J</t>
  </si>
  <si>
    <t>Passzív időbeli elhatárolások</t>
  </si>
  <si>
    <t>Tárgyi eszközök összesen:</t>
  </si>
  <si>
    <t>Befektetett pénzügyi eszközök</t>
  </si>
  <si>
    <t>III/1</t>
  </si>
  <si>
    <t>Üzleti (forg.k.)vagyon:: Tartós részesedés</t>
  </si>
  <si>
    <t>Korlátozottan forg.képes  tartós részesedés</t>
  </si>
  <si>
    <t>Befektetett pénzügyi eszközök összesen:</t>
  </si>
  <si>
    <t>Koncesszióba, vagyonkezelésbe adott eszközök</t>
  </si>
  <si>
    <t>IV/1</t>
  </si>
  <si>
    <t>Üzleti (forg.képes) átadott eszközök</t>
  </si>
  <si>
    <t>Korlátozottan forgalomképes átadott eszközök</t>
  </si>
  <si>
    <t>Nemzeti vagyonba tartozó befektetett eszközök összesen:</t>
  </si>
  <si>
    <t>Nemzeti vagyonba tartozó forgóeszközök (törzsvagyonon kívüli egyéb vagyon)</t>
  </si>
  <si>
    <t>Készletek</t>
  </si>
  <si>
    <t>Értékpapírok</t>
  </si>
  <si>
    <t>Nemzeti vagyonba tartozó forgóeszközök összesen:</t>
  </si>
  <si>
    <t>Pénzeszközök</t>
  </si>
  <si>
    <t>D</t>
  </si>
  <si>
    <t>Követelések</t>
  </si>
  <si>
    <t>Költségvetési évben esedékes követelések</t>
  </si>
  <si>
    <t>Költségvetési évet követően esedékes követelések</t>
  </si>
  <si>
    <t>Követelés jellegű sajátos elszámolások</t>
  </si>
  <si>
    <t>Követelések összesen:</t>
  </si>
  <si>
    <t>E</t>
  </si>
  <si>
    <t>Egyéb sajátos eszközoldali elszámolások</t>
  </si>
  <si>
    <t>F</t>
  </si>
  <si>
    <t>Aktív időbeli elhatárolások</t>
  </si>
  <si>
    <t>Eszközök összesen:</t>
  </si>
  <si>
    <t>Források összesen:</t>
  </si>
  <si>
    <t>Sorsz.</t>
  </si>
  <si>
    <t>Intézmény, vagyontárgy megnevezése</t>
  </si>
  <si>
    <t>Nyilvántartási érték (Ft)</t>
  </si>
  <si>
    <t>Martfű Városi Művelődési Központ és Könyvtár</t>
  </si>
  <si>
    <t>B/ Korlátozottan forgalomképes vagyona</t>
  </si>
  <si>
    <t>Alaptevékenység szellemi termékei</t>
  </si>
  <si>
    <t>Gépek, berendezések és felszerelések</t>
  </si>
  <si>
    <t>Szobor</t>
  </si>
  <si>
    <t>Egyéb gépek, berendezések</t>
  </si>
  <si>
    <t>Korlátozottan forgalomképes vagyon összesen:</t>
  </si>
  <si>
    <t>Városi Művelődési Központ és Könyvtár összesen:</t>
  </si>
  <si>
    <t>Nyilvántarási érték (Ft)</t>
  </si>
  <si>
    <t>Martfű Város Önkormányzata Gyermekjóléti és Szociális Szolgáltató Központ</t>
  </si>
  <si>
    <t>vagyoni értékű jogok</t>
  </si>
  <si>
    <t>Számítógépek, számítástechnikai eszközök</t>
  </si>
  <si>
    <t>Járművek</t>
  </si>
  <si>
    <t>Martfű Város Önkormányzata Gyermekjóléti és Szoiális Szolgáltató Központ összesen:</t>
  </si>
  <si>
    <t>egyéb gépek berendezések</t>
  </si>
  <si>
    <t>Játékvár Óvoda és Bölcsőde összesen:</t>
  </si>
  <si>
    <t>Alaptevékenységhez kapcsolódó vagyoni értékű jogok</t>
  </si>
  <si>
    <t>Alaptevékenység ügyviteli és számítástechnikai eszközei</t>
  </si>
  <si>
    <t>Alaptevékenység egyéb gépei, berendezései , felszerelései</t>
  </si>
  <si>
    <t>Képzőművészeti alkotások</t>
  </si>
  <si>
    <t>Sorsz</t>
  </si>
  <si>
    <t>A/ Forgalomképes vagyona</t>
  </si>
  <si>
    <t>Ingatlanok</t>
  </si>
  <si>
    <t>Alaptevékenység üzleti (forg.) földterületei</t>
  </si>
  <si>
    <t>Külterületi ingatalan</t>
  </si>
  <si>
    <t>088/12</t>
  </si>
  <si>
    <t>074/109</t>
  </si>
  <si>
    <t>086/1</t>
  </si>
  <si>
    <t>086/8</t>
  </si>
  <si>
    <t>Iparterület</t>
  </si>
  <si>
    <t>710/84</t>
  </si>
  <si>
    <t>Templomok mögötti földterület</t>
  </si>
  <si>
    <t>349/95</t>
  </si>
  <si>
    <t>Ipari park földterület</t>
  </si>
  <si>
    <t>1659/2</t>
  </si>
  <si>
    <t>Beépítetlen terület</t>
  </si>
  <si>
    <t>1670/55</t>
  </si>
  <si>
    <t>1670/57</t>
  </si>
  <si>
    <t>1670/58</t>
  </si>
  <si>
    <t>1670/59</t>
  </si>
  <si>
    <t>1670/78</t>
  </si>
  <si>
    <t>1670/80</t>
  </si>
  <si>
    <t>1670/82</t>
  </si>
  <si>
    <t>1670/79</t>
  </si>
  <si>
    <t>1670/81</t>
  </si>
  <si>
    <t>1670/56</t>
  </si>
  <si>
    <t>1668</t>
  </si>
  <si>
    <t>Alaptevékenység üzleti (forg.) telkei</t>
  </si>
  <si>
    <t>Vendégház körüli telek</t>
  </si>
  <si>
    <t>709/23</t>
  </si>
  <si>
    <t>Szolnok Holt Tisza parti üdülőtelek</t>
  </si>
  <si>
    <t>Tisza-Hús Kft. telek</t>
  </si>
  <si>
    <t>791/8</t>
  </si>
  <si>
    <t>349/93</t>
  </si>
  <si>
    <t>Garázstelek (50db)</t>
  </si>
  <si>
    <t>Fonyód- Bélatelepi üdülő telek</t>
  </si>
  <si>
    <t>Szántó</t>
  </si>
  <si>
    <t>086/31</t>
  </si>
  <si>
    <t>086/32</t>
  </si>
  <si>
    <t>Alaptevékenység lakótelkei és egyéb célú telkei</t>
  </si>
  <si>
    <t>Belterületi ingatlan (22db)</t>
  </si>
  <si>
    <t>Belterületi ingatlan</t>
  </si>
  <si>
    <t>349/54</t>
  </si>
  <si>
    <t>1670/86</t>
  </si>
  <si>
    <t>Belterületi ingatlan (15db)</t>
  </si>
  <si>
    <t>Beépített ingatlan</t>
  </si>
  <si>
    <t>716/7</t>
  </si>
  <si>
    <t>Gépek, berendezések, felszerelések és járművek</t>
  </si>
  <si>
    <t>Alaptevékenység egyéb gépei, berendezései, felszerelései</t>
  </si>
  <si>
    <t>Alaptevékenység járművei</t>
  </si>
  <si>
    <t>Forgalomképes vagyon összesen:</t>
  </si>
  <si>
    <t>Alaptevékenységhez kapcs. vagyoni értékű jogok</t>
  </si>
  <si>
    <t>Alaptevékenység földterületei, telkei</t>
  </si>
  <si>
    <t>Park a TCRT és a Mártírok út között</t>
  </si>
  <si>
    <t>794/1</t>
  </si>
  <si>
    <t>Szántó 4</t>
  </si>
  <si>
    <t>011/9</t>
  </si>
  <si>
    <t>011/10</t>
  </si>
  <si>
    <t>Szántó 2</t>
  </si>
  <si>
    <t>022/19</t>
  </si>
  <si>
    <t>Szántó 3,4</t>
  </si>
  <si>
    <t>011/11</t>
  </si>
  <si>
    <t>022/24</t>
  </si>
  <si>
    <t>022/26</t>
  </si>
  <si>
    <t>011/19</t>
  </si>
  <si>
    <t>022/32</t>
  </si>
  <si>
    <r>
      <t>Gyümölcsös</t>
    </r>
    <r>
      <rPr>
        <sz val="10"/>
        <rFont val="Calibri"/>
        <family val="2"/>
        <charset val="238"/>
      </rPr>
      <t>022/46</t>
    </r>
  </si>
  <si>
    <t>011/21</t>
  </si>
  <si>
    <t>022/20</t>
  </si>
  <si>
    <t>022/22</t>
  </si>
  <si>
    <t>05/1</t>
  </si>
  <si>
    <t>022/17</t>
  </si>
  <si>
    <t>022/16</t>
  </si>
  <si>
    <t>022/1</t>
  </si>
  <si>
    <t>022/11</t>
  </si>
  <si>
    <t>022/10</t>
  </si>
  <si>
    <t>022/9</t>
  </si>
  <si>
    <t>022/8</t>
  </si>
  <si>
    <t>09/13</t>
  </si>
  <si>
    <t>09/23</t>
  </si>
  <si>
    <r>
      <t>Öntöző csatorna földterület</t>
    </r>
    <r>
      <rPr>
        <sz val="10"/>
        <rFont val="Calibri"/>
        <family val="2"/>
        <charset val="238"/>
      </rPr>
      <t>06</t>
    </r>
  </si>
  <si>
    <r>
      <t>Liliom út mögötti földterület</t>
    </r>
    <r>
      <rPr>
        <sz val="10"/>
        <rFont val="Calibri"/>
        <family val="2"/>
        <charset val="238"/>
      </rPr>
      <t>519/13</t>
    </r>
  </si>
  <si>
    <r>
      <t>Madách út mögötti földterület</t>
    </r>
    <r>
      <rPr>
        <sz val="10"/>
        <rFont val="Calibri"/>
        <family val="2"/>
        <charset val="238"/>
      </rPr>
      <t>519/17</t>
    </r>
  </si>
  <si>
    <r>
      <t>Munkácsy úti játszópark földterület</t>
    </r>
    <r>
      <rPr>
        <sz val="10"/>
        <rFont val="Calibri"/>
        <family val="2"/>
        <charset val="238"/>
      </rPr>
      <t>580/10</t>
    </r>
  </si>
  <si>
    <r>
      <t>Gazdaság melletti földút földterület</t>
    </r>
    <r>
      <rPr>
        <sz val="10"/>
        <rFont val="Calibri"/>
        <family val="2"/>
        <charset val="238"/>
      </rPr>
      <t>709/2</t>
    </r>
  </si>
  <si>
    <r>
      <t>Szolnoki út melletti földterület</t>
    </r>
    <r>
      <rPr>
        <sz val="10"/>
        <rFont val="Calibri"/>
        <family val="2"/>
        <charset val="238"/>
      </rPr>
      <t>709/65</t>
    </r>
  </si>
  <si>
    <r>
      <t>Juhász Gy. út melletti földterület</t>
    </r>
    <r>
      <rPr>
        <sz val="10"/>
        <rFont val="Calibri"/>
        <family val="2"/>
        <charset val="238"/>
      </rPr>
      <t>709/77</t>
    </r>
  </si>
  <si>
    <r>
      <t>Szabadidőpark melletti belvízcsat fö</t>
    </r>
    <r>
      <rPr>
        <sz val="10"/>
        <rFont val="Calibri"/>
        <family val="2"/>
        <charset val="238"/>
      </rPr>
      <t>710/20</t>
    </r>
  </si>
  <si>
    <r>
      <t>Műv.Közp és Mártírok út közti zöldterület</t>
    </r>
    <r>
      <rPr>
        <sz val="10"/>
        <rFont val="Calibri"/>
        <family val="2"/>
        <charset val="238"/>
      </rPr>
      <t>796/13</t>
    </r>
  </si>
  <si>
    <t>Nyilvántartási érték (e Ft)</t>
  </si>
  <si>
    <r>
      <t>Műv.Közp és Mártírok út közti zöldterület</t>
    </r>
    <r>
      <rPr>
        <sz val="10"/>
        <rFont val="Calibri"/>
        <family val="2"/>
        <charset val="238"/>
      </rPr>
      <t>796/15</t>
    </r>
  </si>
  <si>
    <t>Szolnoki út melletti terület</t>
  </si>
  <si>
    <t>800/1</t>
  </si>
  <si>
    <t>Tisza ABC melletti földterület</t>
  </si>
  <si>
    <t>802/2</t>
  </si>
  <si>
    <t>Ságvári úti lakótelep zöldterület</t>
  </si>
  <si>
    <t>804/1</t>
  </si>
  <si>
    <t>Béke úti lakótelep zöldterület</t>
  </si>
  <si>
    <t>806/1</t>
  </si>
  <si>
    <t>Lenin úti lakótelep zöldterület</t>
  </si>
  <si>
    <t>810/13</t>
  </si>
  <si>
    <t>Garzonház melletti földterület</t>
  </si>
  <si>
    <t>815/4</t>
  </si>
  <si>
    <t>Ifjúság úti lakótelep zöldterület</t>
  </si>
  <si>
    <t>823/1</t>
  </si>
  <si>
    <t>Bajcsy Zs. úti lakótelep zöldterület</t>
  </si>
  <si>
    <t>831/1</t>
  </si>
  <si>
    <t>Földterület Simon F. úton</t>
  </si>
  <si>
    <t>823/11</t>
  </si>
  <si>
    <t>Május 1. úti zöldterület</t>
  </si>
  <si>
    <t>834/21</t>
  </si>
  <si>
    <t>Közterület Szolnoki úton</t>
  </si>
  <si>
    <t>835/5</t>
  </si>
  <si>
    <t>Földterület közterületen</t>
  </si>
  <si>
    <t>835/9</t>
  </si>
  <si>
    <t>Május 1. út földterülete</t>
  </si>
  <si>
    <t>Szolnoki úti földterület</t>
  </si>
  <si>
    <t>1135/4</t>
  </si>
  <si>
    <t>Dobó K. út melletti földterület</t>
  </si>
  <si>
    <t>Földterület Szabó Pál út mellett</t>
  </si>
  <si>
    <t>1309/4</t>
  </si>
  <si>
    <t>Szabó Pál út melletti földterület</t>
  </si>
  <si>
    <t>1309/5</t>
  </si>
  <si>
    <t>1309/6</t>
  </si>
  <si>
    <t>Kun Béla út melletti földterület</t>
  </si>
  <si>
    <t>Vasút mellettti terület Nógrádiút</t>
  </si>
  <si>
    <t>1438/2</t>
  </si>
  <si>
    <t>Hunyadi út melletti földterület</t>
  </si>
  <si>
    <t>1438/7</t>
  </si>
  <si>
    <t>Új temető földterület</t>
  </si>
  <si>
    <t>1440/3</t>
  </si>
  <si>
    <t>Temető út melletti földterület</t>
  </si>
  <si>
    <t>1440/6</t>
  </si>
  <si>
    <t>Garázsok melletti földterület</t>
  </si>
  <si>
    <t>1440/7</t>
  </si>
  <si>
    <t>1453</t>
  </si>
  <si>
    <t>Ipari park melletti földterület</t>
  </si>
  <si>
    <t>1658/1</t>
  </si>
  <si>
    <t>Vasút melletti terület</t>
  </si>
  <si>
    <t>2001</t>
  </si>
  <si>
    <t>Zsófia zártkertek melletti földterület</t>
  </si>
  <si>
    <t>2100/1</t>
  </si>
  <si>
    <t>Vasút melletti védőerdő földterület</t>
  </si>
  <si>
    <t>332</t>
  </si>
  <si>
    <t>343/8</t>
  </si>
  <si>
    <t>Beépítetlen terület Május 1 úton</t>
  </si>
  <si>
    <t>808/2</t>
  </si>
  <si>
    <t>Szennyvíztisztító melletti földterület</t>
  </si>
  <si>
    <t>818/13</t>
  </si>
  <si>
    <t>Transzformátorház alatti földterület</t>
  </si>
  <si>
    <t>349/48</t>
  </si>
  <si>
    <t>Épület alatti földter. (VG)</t>
  </si>
  <si>
    <t>835/4</t>
  </si>
  <si>
    <t>OTP körüli park zöldterület</t>
  </si>
  <si>
    <t>791/13</t>
  </si>
  <si>
    <t>068/11</t>
  </si>
  <si>
    <t>Külterületi ingatlan</t>
  </si>
  <si>
    <t>0118/19</t>
  </si>
  <si>
    <t>Földterület</t>
  </si>
  <si>
    <t>068/48</t>
  </si>
  <si>
    <t>Csatorna alatti földterület</t>
  </si>
  <si>
    <t>057</t>
  </si>
  <si>
    <t>Öntöző csatorna földterület</t>
  </si>
  <si>
    <t>058/3</t>
  </si>
  <si>
    <t>059</t>
  </si>
  <si>
    <t>Földterület Kivett út</t>
  </si>
  <si>
    <t>061</t>
  </si>
  <si>
    <t>080</t>
  </si>
  <si>
    <t>Nyilvántatrási érték (e Ft)</t>
  </si>
  <si>
    <t>Mártírok út házsor mögötti földterüle</t>
  </si>
  <si>
    <t>349/25</t>
  </si>
  <si>
    <t>Városközpont földter. Mártírok út</t>
  </si>
  <si>
    <t>349/58</t>
  </si>
  <si>
    <t>Tigáz előtti terület földterület</t>
  </si>
  <si>
    <t>350/9</t>
  </si>
  <si>
    <t>Ibolya virágszalon földterület</t>
  </si>
  <si>
    <t>368/4</t>
  </si>
  <si>
    <t>Munkácsy úti zöldterület</t>
  </si>
  <si>
    <t>370/12</t>
  </si>
  <si>
    <t>Telek Rendőrségnél</t>
  </si>
  <si>
    <t>Telek Kossuth Nyugd. Klubnál</t>
  </si>
  <si>
    <t>270/1</t>
  </si>
  <si>
    <t>Telek "ÁFÉSZ Diszkontnál"</t>
  </si>
  <si>
    <t>Telek Rózsaszín ovi körül</t>
  </si>
  <si>
    <t>349/50</t>
  </si>
  <si>
    <t>Kertészte telek</t>
  </si>
  <si>
    <t>791/9</t>
  </si>
  <si>
    <t>Kresszpark Lenin út</t>
  </si>
  <si>
    <t>806/3</t>
  </si>
  <si>
    <t>Telek új autóbuszváró</t>
  </si>
  <si>
    <t>798/24</t>
  </si>
  <si>
    <t>Autóbusz pu.aszfaltút telk.</t>
  </si>
  <si>
    <t>798/25</t>
  </si>
  <si>
    <t>Telek gyermekorvosi rendelő</t>
  </si>
  <si>
    <t>Telek Eü. Háznál</t>
  </si>
  <si>
    <t>Műv. Központ telke</t>
  </si>
  <si>
    <t>796/17</t>
  </si>
  <si>
    <t>Telek Kossuth út 22.</t>
  </si>
  <si>
    <t>Telek Május 1. út 19.</t>
  </si>
  <si>
    <t>808/5</t>
  </si>
  <si>
    <t>Telek Munkácsy út 79.</t>
  </si>
  <si>
    <t>349/14</t>
  </si>
  <si>
    <t>Telek Kossuth út 24</t>
  </si>
  <si>
    <r>
      <t>Volt Mártírok úti ált. isk.</t>
    </r>
    <r>
      <rPr>
        <sz val="10"/>
        <rFont val="Calibri"/>
        <family val="2"/>
        <charset val="238"/>
      </rPr>
      <t>349/47</t>
    </r>
  </si>
  <si>
    <t>Ipartelep</t>
  </si>
  <si>
    <t>09/2</t>
  </si>
  <si>
    <t>015</t>
  </si>
  <si>
    <t>Vízmű</t>
  </si>
  <si>
    <t>010</t>
  </si>
  <si>
    <t>Beépítetlen terület (Szolnoki út 123.)</t>
  </si>
  <si>
    <t>Központi játszótér földterület</t>
  </si>
  <si>
    <t>Bölcsőde földterülete (telek)</t>
  </si>
  <si>
    <t>Tiszaparti garázsok alatti földterület</t>
  </si>
  <si>
    <t>Hunyadi út 9/c. Belterületi földter</t>
  </si>
  <si>
    <t>Bélatelep</t>
  </si>
  <si>
    <t>AC Raktár</t>
  </si>
  <si>
    <t>Mentőállomás</t>
  </si>
  <si>
    <t>Családsegítő telek</t>
  </si>
  <si>
    <t>Alaptevékenység egyéb épületei, építményei</t>
  </si>
  <si>
    <t>Városháza</t>
  </si>
  <si>
    <t>349/56</t>
  </si>
  <si>
    <t>Új telephely kialakítása</t>
  </si>
  <si>
    <t>810/5</t>
  </si>
  <si>
    <t>Művelődési Központ fejlesztése</t>
  </si>
  <si>
    <t>Május 1.úti Óvoda tetőfel.</t>
  </si>
  <si>
    <t>Bélatelep faház</t>
  </si>
  <si>
    <t>Fűtés kialakítás Szolnoki ú.</t>
  </si>
  <si>
    <t>Korona étterem udvar</t>
  </si>
  <si>
    <t>Ipartelep és 3 üzemi épület</t>
  </si>
  <si>
    <t>716/8</t>
  </si>
  <si>
    <t>AC-Raktár Május 1 út 1.</t>
  </si>
  <si>
    <t>349/2</t>
  </si>
  <si>
    <t>251/1</t>
  </si>
  <si>
    <t>Rendőrség</t>
  </si>
  <si>
    <t>835/6</t>
  </si>
  <si>
    <t>Kossuth Nyugdíjas Klub</t>
  </si>
  <si>
    <t>251/2</t>
  </si>
  <si>
    <t>Volt Rózsaszín óvoda/Munkácsy</t>
  </si>
  <si>
    <t>349/47</t>
  </si>
  <si>
    <t>Önkormányzati bérlakás Szol.</t>
  </si>
  <si>
    <t>Faház/Kresszparkban/</t>
  </si>
  <si>
    <t>Ravatalozó</t>
  </si>
  <si>
    <t>Bölcsőde</t>
  </si>
  <si>
    <t>806/2</t>
  </si>
  <si>
    <t>Régi temetőben épület</t>
  </si>
  <si>
    <t>094</t>
  </si>
  <si>
    <t>Szivattyúház</t>
  </si>
  <si>
    <t>791/12</t>
  </si>
  <si>
    <t>Családsegítő épülete</t>
  </si>
  <si>
    <t>808/6</t>
  </si>
  <si>
    <t>Autóbuszváró</t>
  </si>
  <si>
    <t>Belterületi ingatlan Martfű</t>
  </si>
  <si>
    <t>798/23</t>
  </si>
  <si>
    <t>konyha erőátviteli berend</t>
  </si>
  <si>
    <t>Egészségház</t>
  </si>
  <si>
    <t>808/7</t>
  </si>
  <si>
    <t>Gyermekorvosi rendelő Május 1. út</t>
  </si>
  <si>
    <t>Sportöltöző</t>
  </si>
  <si>
    <t>822/1</t>
  </si>
  <si>
    <t>KEOP-4.2.0 napelem</t>
  </si>
  <si>
    <t>KEOP-4.4.0 napelem</t>
  </si>
  <si>
    <t>Cipőgyári parkban járda</t>
  </si>
  <si>
    <t>749/1</t>
  </si>
  <si>
    <t>Bat'a tér kialakítás</t>
  </si>
  <si>
    <t>Út (átvétel sz.vízműtől)</t>
  </si>
  <si>
    <t>Térvilágítás</t>
  </si>
  <si>
    <t>Hunyadi úti nyílt belvízelv.</t>
  </si>
  <si>
    <t>Csapadékelvezető árok</t>
  </si>
  <si>
    <t>Csapadékvíz átemelő Zrínyi</t>
  </si>
  <si>
    <t>Hunyadi úti játszótér átere.</t>
  </si>
  <si>
    <t>Kérész úti buszmegálló járda</t>
  </si>
  <si>
    <t>Strand út építése</t>
  </si>
  <si>
    <t>Szabadidőpark kialakítása</t>
  </si>
  <si>
    <t>Kerti sütögető</t>
  </si>
  <si>
    <t>Játszótéri eszköz üdülőbe</t>
  </si>
  <si>
    <t>Bélatelep kerítés</t>
  </si>
  <si>
    <t>Garázs /III.Inter mögött/</t>
  </si>
  <si>
    <t>810/4</t>
  </si>
  <si>
    <t>Kerítés AC-Raktárnál</t>
  </si>
  <si>
    <t>Kerítés Kossuth Nyugdíjas K.</t>
  </si>
  <si>
    <t>Kerítés Mentőállomásnál</t>
  </si>
  <si>
    <t>Kerítés volt Rózsaszín ovin</t>
  </si>
  <si>
    <t>Udvari fajátékok Mártírok u.</t>
  </si>
  <si>
    <t>Kerítés Mártírok sulinál</t>
  </si>
  <si>
    <t>Gazdasági buszváró felújítása</t>
  </si>
  <si>
    <t>Öntözőrendszer felújítása</t>
  </si>
  <si>
    <t>Polg. Hivatalnál 2db ivókút</t>
  </si>
  <si>
    <t>Hajókikötő tér</t>
  </si>
  <si>
    <t>Bata tér kialakítása</t>
  </si>
  <si>
    <t>Móló felújítása</t>
  </si>
  <si>
    <t>Kikötőtér kialakítása</t>
  </si>
  <si>
    <t>Munkácsy úti buszmegálló 2db</t>
  </si>
  <si>
    <t>Járda Régi temetőben</t>
  </si>
  <si>
    <t>Öntöző csatorna</t>
  </si>
  <si>
    <t>Árok (belvizi csatorna)</t>
  </si>
  <si>
    <t>Öntözőcsatorna</t>
  </si>
  <si>
    <t>Régi temető kerítés</t>
  </si>
  <si>
    <t>Ipari park-kiépítetlen út</t>
  </si>
  <si>
    <t>1658/2</t>
  </si>
  <si>
    <t>Transzformátor Ált. Isk.</t>
  </si>
  <si>
    <t>Piactér szennyvízelvezetése</t>
  </si>
  <si>
    <t>Játszótér (Babits M úton)</t>
  </si>
  <si>
    <t>III. számú lakótömb közmű</t>
  </si>
  <si>
    <t>Szeméttelep hulladék tároló</t>
  </si>
  <si>
    <t>Munkácsy úti játszópark ker</t>
  </si>
  <si>
    <t>580/10</t>
  </si>
  <si>
    <t>Szabadidőpark melletti belv.</t>
  </si>
  <si>
    <t>710/20</t>
  </si>
  <si>
    <t>Ravatalozó belső kerítés</t>
  </si>
  <si>
    <t>Bölcsőde kerítés</t>
  </si>
  <si>
    <t>Bölcsőde melletti garázs ép</t>
  </si>
  <si>
    <t>Gázcseretelep</t>
  </si>
  <si>
    <t>Közvilágítás korszerűsítése</t>
  </si>
  <si>
    <t>Kommunális hulladéklerakó</t>
  </si>
  <si>
    <t>Városháza külső vízközmű</t>
  </si>
  <si>
    <t>349/59</t>
  </si>
  <si>
    <t>Szolnoki út gázvezeték</t>
  </si>
  <si>
    <t>Új temető belső útépítés</t>
  </si>
  <si>
    <t>Villanyhálózat Simon F. út</t>
  </si>
  <si>
    <t>Urnatartófal</t>
  </si>
  <si>
    <t>Temető út közvilágítás</t>
  </si>
  <si>
    <t>Köztemető útépítés</t>
  </si>
  <si>
    <t>Központi játszótér</t>
  </si>
  <si>
    <t>810/11</t>
  </si>
  <si>
    <t>Lenin úti transzformátor</t>
  </si>
  <si>
    <t>074/42</t>
  </si>
  <si>
    <t>Kerékpártároló</t>
  </si>
  <si>
    <t>Új köztemetőben útépítés</t>
  </si>
  <si>
    <t>Nyilvános WC</t>
  </si>
  <si>
    <t>Vízelvezető árok és földter.</t>
  </si>
  <si>
    <t>Közvilágítás létesítés</t>
  </si>
  <si>
    <t>349/81</t>
  </si>
  <si>
    <t>Városközpont közművei</t>
  </si>
  <si>
    <t>Munkácsy úti játszópark fel.</t>
  </si>
  <si>
    <t>Hunyadi úti játszótér</t>
  </si>
  <si>
    <t>1454/6</t>
  </si>
  <si>
    <t>Közvilágítás korszerűsítés M</t>
  </si>
  <si>
    <t>Nógrádi-Deák gázcsatl.</t>
  </si>
  <si>
    <t>307/3</t>
  </si>
  <si>
    <t>Cipőgyári ltp. Ivóvízhálózata</t>
  </si>
  <si>
    <t>793/1</t>
  </si>
  <si>
    <t>Szennyvíztelepi út közvilág</t>
  </si>
  <si>
    <t>818/10</t>
  </si>
  <si>
    <t>Kétüléses lengőhinta</t>
  </si>
  <si>
    <t>Martfű-Vezseny kompjárat</t>
  </si>
  <si>
    <t>Kosárlabdapálya-aszfaltozási munkák</t>
  </si>
  <si>
    <t>Hunyadi úti játszótér Unile</t>
  </si>
  <si>
    <t>Dózsa György szobor</t>
  </si>
  <si>
    <t>Griff szobor</t>
  </si>
  <si>
    <t>Aszfalt út buszpu-nál</t>
  </si>
  <si>
    <t>798/19</t>
  </si>
  <si>
    <t>járda buszpu-nál</t>
  </si>
  <si>
    <t>Buszmegálló Kérész út</t>
  </si>
  <si>
    <t>Garázs Eü.háznál /dupla/</t>
  </si>
  <si>
    <t>Fémvázas mobilszínpad+szí.</t>
  </si>
  <si>
    <t>Kerítés Sport</t>
  </si>
  <si>
    <t>Sportpálya labdafogó háló</t>
  </si>
  <si>
    <t>Babits úti játszótér</t>
  </si>
  <si>
    <t>Művelődési Központ és Könyvtár</t>
  </si>
  <si>
    <t>796/14</t>
  </si>
  <si>
    <t>Buszvárók (fedett-nyitott)</t>
  </si>
  <si>
    <t>Piactér és piactéri parkoló</t>
  </si>
  <si>
    <t>798/23;346</t>
  </si>
  <si>
    <t>Kerékpártárolók kialakítása</t>
  </si>
  <si>
    <t>796/13</t>
  </si>
  <si>
    <t>306/1</t>
  </si>
  <si>
    <t>Bölcsőde udvarán Játszótéri komb. Torony LUCA</t>
  </si>
  <si>
    <t>Teniszpálya</t>
  </si>
  <si>
    <t>Garázs</t>
  </si>
  <si>
    <t>Óvoda Kossuth út 22</t>
  </si>
  <si>
    <t>Óvoda Május 1. út 19</t>
  </si>
  <si>
    <t>808/3</t>
  </si>
  <si>
    <t>Óvoda Munkácsy út 79</t>
  </si>
  <si>
    <t>Óvoda Kossuth út 24</t>
  </si>
  <si>
    <t>Faház Május 1. út 19</t>
  </si>
  <si>
    <t>Kerítés 265 fm Munkácsy út 79</t>
  </si>
  <si>
    <t>Garázs 18 m2 Munkácsy út 79</t>
  </si>
  <si>
    <t>Kerítés 263 fm Május 1 út 19</t>
  </si>
  <si>
    <t>Garázs 10 m2 Május 1 út 19</t>
  </si>
  <si>
    <t>Kazánház 13 m2 Kossuth út 22</t>
  </si>
  <si>
    <t>Tároló 15 m2 Kossuth út 22</t>
  </si>
  <si>
    <t>Kerítés 122 fm Kossuth út 22</t>
  </si>
  <si>
    <t>Tisza Ipartelep kerítés</t>
  </si>
  <si>
    <t>Rekultivált szilárdhulladéklerakó</t>
  </si>
  <si>
    <t>090/1</t>
  </si>
  <si>
    <t>Bölcsőde udvarán játszótéri eszköz</t>
  </si>
  <si>
    <t>Kapu bejárati -Általános Iskola</t>
  </si>
  <si>
    <t>7.sz.280m mély kút</t>
  </si>
  <si>
    <t>1440/5</t>
  </si>
  <si>
    <t>Vízműtelep ívóvízmin.-javító</t>
  </si>
  <si>
    <t>Ivóvízellátó hálózat rekultiváció</t>
  </si>
  <si>
    <t>Műfüves pálya -sportpálya</t>
  </si>
  <si>
    <t>Műfüves pálya használati joga</t>
  </si>
  <si>
    <t>Zsírfogó tartály ált.isk.</t>
  </si>
  <si>
    <t>Kerítés 47 fm Kossuth út 24</t>
  </si>
  <si>
    <t>Ingatlanokhoz kapcsolódó folyamatban maradó beruházások</t>
  </si>
  <si>
    <t>Korl.forg.kép.egy.ép.id.kiv.foly.m.ber.e.éáll</t>
  </si>
  <si>
    <t>Hulladéklerakó szakmai terv el. évi áll.</t>
  </si>
  <si>
    <t>Martfű-Cibakháza kerékpárút ép. el. évi áll</t>
  </si>
  <si>
    <t>Kerékpárút kivitelezési terv el. évi áll</t>
  </si>
  <si>
    <t>Idősek otthona kialakítás</t>
  </si>
  <si>
    <t>Munkácsy úti óvoda bővítés</t>
  </si>
  <si>
    <t>Bef.tlen vás. egyéb építmények beruh. tárgyévi</t>
  </si>
  <si>
    <t>Hőszigetelés Damjanich el. évi áll.</t>
  </si>
  <si>
    <t>Hőszigetelés Orvosi Rendelő el. évi áll.</t>
  </si>
  <si>
    <t>Hőszigetelés Művközpont el. évi áll.</t>
  </si>
  <si>
    <t>KEOP-2012-4.10.0/A Hő- és villamosenergia el</t>
  </si>
  <si>
    <t>Épületenergetika KEOP-5.5.0 el. évi áll.</t>
  </si>
  <si>
    <t>Gesztenye sor útburkolat parkoló</t>
  </si>
  <si>
    <t>Hunyadi J. út - Zsófia halom közötti összekötő út</t>
  </si>
  <si>
    <t>Béke út burkolatfelújítás, parkolók építése</t>
  </si>
  <si>
    <t>Sportpark kialakítás</t>
  </si>
  <si>
    <t>Kis Szolnoki út járdaépítés</t>
  </si>
  <si>
    <t>Május 1. út parkoló (iskola előtt)</t>
  </si>
  <si>
    <t>Május 1. út szélesítés, parkoló</t>
  </si>
  <si>
    <t>Sportcsarnok légkezelő, vizesblokk, öltöző</t>
  </si>
  <si>
    <t>Martfos F. utcai cspadékv.elvezető csatorna</t>
  </si>
  <si>
    <t>Műv.Kp. épület felújítás (TOP-2.1.2-15)</t>
  </si>
  <si>
    <t>Polg.Hiv.ép.külső rekonst.energ.korsz.VP-6-7.4</t>
  </si>
  <si>
    <t>Alaptevékenység egyéb gépei, berendezései és felszerelései</t>
  </si>
  <si>
    <t>Egyéb állom-ba vett, értéket nem csökkentő eszközök</t>
  </si>
  <si>
    <t>C/ Forgalomképtelen vagyona</t>
  </si>
  <si>
    <t>Alaptevékenység földterületei</t>
  </si>
  <si>
    <t>Városközpont földterület</t>
  </si>
  <si>
    <t>349</t>
  </si>
  <si>
    <t>Városközpont</t>
  </si>
  <si>
    <t>Virág út alatti földterület</t>
  </si>
  <si>
    <t>507/17</t>
  </si>
  <si>
    <t>Liliom út alatti földterület</t>
  </si>
  <si>
    <t>520</t>
  </si>
  <si>
    <t>Széchenyi út alatti földterület</t>
  </si>
  <si>
    <t>543</t>
  </si>
  <si>
    <t>Madách út alatti földterület</t>
  </si>
  <si>
    <t>561</t>
  </si>
  <si>
    <t>Déryné út alatti földterület</t>
  </si>
  <si>
    <t>581</t>
  </si>
  <si>
    <t>580/9</t>
  </si>
  <si>
    <t>Zalka M. út alatti földterület</t>
  </si>
  <si>
    <t>592</t>
  </si>
  <si>
    <t>Kölcsey út alatti földterület</t>
  </si>
  <si>
    <t>15</t>
  </si>
  <si>
    <t>625</t>
  </si>
  <si>
    <t>Táncsics M. út alatti földterület</t>
  </si>
  <si>
    <t>603</t>
  </si>
  <si>
    <t>636</t>
  </si>
  <si>
    <t>Bercsényi út alatti földterület</t>
  </si>
  <si>
    <t>614</t>
  </si>
  <si>
    <t>Damjanich út alatti földterület</t>
  </si>
  <si>
    <t>647</t>
  </si>
  <si>
    <t>717</t>
  </si>
  <si>
    <t>Landler J. út alatti földterület</t>
  </si>
  <si>
    <t>678</t>
  </si>
  <si>
    <t>790</t>
  </si>
  <si>
    <t>Kerékpárút és járda alatti földterület</t>
  </si>
  <si>
    <t>707</t>
  </si>
  <si>
    <t>Külterületi út földterület</t>
  </si>
  <si>
    <t>024</t>
  </si>
  <si>
    <t>Móricz Zs. út alatti földterület</t>
  </si>
  <si>
    <t>709/24</t>
  </si>
  <si>
    <t>Krúdy Gy. út alatti földterület</t>
  </si>
  <si>
    <t>709/34</t>
  </si>
  <si>
    <t>Tóth Árpád út alatti földterület</t>
  </si>
  <si>
    <t>709/42</t>
  </si>
  <si>
    <t>Vajda J. út alatti földterület</t>
  </si>
  <si>
    <t>709/68</t>
  </si>
  <si>
    <t>709/74</t>
  </si>
  <si>
    <t>Járda alatti földterület</t>
  </si>
  <si>
    <t>710/42</t>
  </si>
  <si>
    <t>Tüzép út alatti földterület</t>
  </si>
  <si>
    <t>710/43</t>
  </si>
  <si>
    <t>Ady E. út alatti földterület</t>
  </si>
  <si>
    <t>28</t>
  </si>
  <si>
    <t>Erdő út alatti földterület</t>
  </si>
  <si>
    <t>710/46</t>
  </si>
  <si>
    <t>Kassák L. út alatti földterület</t>
  </si>
  <si>
    <t>710/53</t>
  </si>
  <si>
    <t>Babits M. út alatti földterület</t>
  </si>
  <si>
    <t>710/64</t>
  </si>
  <si>
    <t>1367</t>
  </si>
  <si>
    <t>1384</t>
  </si>
  <si>
    <t>710/65</t>
  </si>
  <si>
    <t>710/71</t>
  </si>
  <si>
    <t>Lenin út ipartelepi út alatti földterület</t>
  </si>
  <si>
    <t>716/5</t>
  </si>
  <si>
    <t>716/10</t>
  </si>
  <si>
    <t>64</t>
  </si>
  <si>
    <t>716/33</t>
  </si>
  <si>
    <t>716/35</t>
  </si>
  <si>
    <t>716/37</t>
  </si>
  <si>
    <t>716/40</t>
  </si>
  <si>
    <t>Munkácsy út alatti földterület</t>
  </si>
  <si>
    <t>718</t>
  </si>
  <si>
    <t>Szamuely T. út alatti földterület</t>
  </si>
  <si>
    <t>762</t>
  </si>
  <si>
    <t>779</t>
  </si>
  <si>
    <t>Lenin út járda alatti földterület</t>
  </si>
  <si>
    <t>793/2</t>
  </si>
  <si>
    <t>104</t>
  </si>
  <si>
    <t>Mártírok út alatti földterület</t>
  </si>
  <si>
    <t>795</t>
  </si>
  <si>
    <t>Hősök tere út alatti földterület</t>
  </si>
  <si>
    <t>803/1</t>
  </si>
  <si>
    <t>809</t>
  </si>
  <si>
    <t>Simon F. út alatti földterület</t>
  </si>
  <si>
    <t>803/2</t>
  </si>
  <si>
    <t>Ságvári út alatti földterület</t>
  </si>
  <si>
    <t>805</t>
  </si>
  <si>
    <t>028/30</t>
  </si>
  <si>
    <t>811</t>
  </si>
  <si>
    <t>Béke út alatti földterület</t>
  </si>
  <si>
    <t>807</t>
  </si>
  <si>
    <t>Tiszavirág út alatti földterület</t>
  </si>
  <si>
    <t>816/10</t>
  </si>
  <si>
    <t>Tisza-parti út alatti földterület</t>
  </si>
  <si>
    <t>817</t>
  </si>
  <si>
    <t>Ifjúság út alatti földterület</t>
  </si>
  <si>
    <t>818/1</t>
  </si>
  <si>
    <t>823/2</t>
  </si>
  <si>
    <t>Jókai út földterület</t>
  </si>
  <si>
    <t>42/5</t>
  </si>
  <si>
    <t>028/67</t>
  </si>
  <si>
    <t>Strand út alatti földterület</t>
  </si>
  <si>
    <t>820/4</t>
  </si>
  <si>
    <t>Szolnoki út földterület</t>
  </si>
  <si>
    <t>823/30</t>
  </si>
  <si>
    <t>Bajcsy Zs. út alatti földterület</t>
  </si>
  <si>
    <t>830</t>
  </si>
  <si>
    <t>Kertes ABC melletti parkoló alatti</t>
  </si>
  <si>
    <t>250/1</t>
  </si>
  <si>
    <t>028/68</t>
  </si>
  <si>
    <t>Garázssor melletti út földterület</t>
  </si>
  <si>
    <t>838</t>
  </si>
  <si>
    <t>907/3</t>
  </si>
  <si>
    <t>Dr. Münnich F. út alatti földterület</t>
  </si>
  <si>
    <t>1133</t>
  </si>
  <si>
    <t>Váci Mihályút alatti földterület</t>
  </si>
  <si>
    <t>1136</t>
  </si>
  <si>
    <t>Radnóti út alatti földterület</t>
  </si>
  <si>
    <t>1146</t>
  </si>
  <si>
    <t>Csók István út alatti földterület</t>
  </si>
  <si>
    <t>1157/1</t>
  </si>
  <si>
    <t>029</t>
  </si>
  <si>
    <t>Varga Katalin út alatti földterület</t>
  </si>
  <si>
    <t>1157/3</t>
  </si>
  <si>
    <t>Dobó K. út alatti földterület</t>
  </si>
  <si>
    <t>1186</t>
  </si>
  <si>
    <t>Kun Béla út alatti földterület</t>
  </si>
  <si>
    <t>Szabó Pál út alatti földterület</t>
  </si>
  <si>
    <t>Veres P. út alatti földterület</t>
  </si>
  <si>
    <t>1267</t>
  </si>
  <si>
    <t>Bem J. út alatti földterület</t>
  </si>
  <si>
    <t>1284</t>
  </si>
  <si>
    <t>Móra F. út alatti földterület</t>
  </si>
  <si>
    <t>1308</t>
  </si>
  <si>
    <t>030</t>
  </si>
  <si>
    <t>Mikszáth K. út alatti földterület</t>
  </si>
  <si>
    <t>1396</t>
  </si>
  <si>
    <t>1412</t>
  </si>
  <si>
    <t>Juhász Gy. út alatti földterület</t>
  </si>
  <si>
    <t>1423/1</t>
  </si>
  <si>
    <t>Szolnoki út út alatti földterület</t>
  </si>
  <si>
    <t>1423/2</t>
  </si>
  <si>
    <t>Földterület út földterület</t>
  </si>
  <si>
    <t>035</t>
  </si>
  <si>
    <t>Rákóczi út t alatti földterület</t>
  </si>
  <si>
    <t>Temetőhöz vezető út alatti föld</t>
  </si>
  <si>
    <t>1440/2</t>
  </si>
  <si>
    <t>Vasvári Pál út alatti földterület</t>
  </si>
  <si>
    <t>Kossuth út alatti földterület</t>
  </si>
  <si>
    <t>Tompa M. út alatti földterület</t>
  </si>
  <si>
    <t>036</t>
  </si>
  <si>
    <t>Deák F. út alatti földterület</t>
  </si>
  <si>
    <t>1493</t>
  </si>
  <si>
    <t>Nógrádi út alatti földterület</t>
  </si>
  <si>
    <t>1504</t>
  </si>
  <si>
    <t>1560</t>
  </si>
  <si>
    <t>Új garázsokhoz vezető út földt.</t>
  </si>
  <si>
    <t>1615/52</t>
  </si>
  <si>
    <t>Ipari parkhoz vezető út alatti földt</t>
  </si>
  <si>
    <t>1657</t>
  </si>
  <si>
    <t>Ipari-park út földterület</t>
  </si>
  <si>
    <t>037/5</t>
  </si>
  <si>
    <t>Zsófia út földterület</t>
  </si>
  <si>
    <t>2039</t>
  </si>
  <si>
    <t>2109</t>
  </si>
  <si>
    <t>2138</t>
  </si>
  <si>
    <t>2148</t>
  </si>
  <si>
    <t>67/1</t>
  </si>
  <si>
    <t>110/1</t>
  </si>
  <si>
    <t>037/21</t>
  </si>
  <si>
    <t>037/26</t>
  </si>
  <si>
    <t>Strand út 8/a közterület</t>
  </si>
  <si>
    <t>818/18</t>
  </si>
  <si>
    <t>Közút</t>
  </si>
  <si>
    <t>819/2</t>
  </si>
  <si>
    <t>Közpark</t>
  </si>
  <si>
    <t>1650</t>
  </si>
  <si>
    <t>Géza fejedelem út alatti földt</t>
  </si>
  <si>
    <t>349/96</t>
  </si>
  <si>
    <t>Református templom melletti f</t>
  </si>
  <si>
    <t>349/97</t>
  </si>
  <si>
    <t>039/2</t>
  </si>
  <si>
    <t>Zsófia első út földterület</t>
  </si>
  <si>
    <t>2021/5</t>
  </si>
  <si>
    <t>Kállai Éva út alatti földterület</t>
  </si>
  <si>
    <t>52</t>
  </si>
  <si>
    <t>Beépítetlen földterület</t>
  </si>
  <si>
    <t>1670/1</t>
  </si>
  <si>
    <t>Külterületi út földút</t>
  </si>
  <si>
    <t>058/4</t>
  </si>
  <si>
    <t>060</t>
  </si>
  <si>
    <t>065</t>
  </si>
  <si>
    <t>067</t>
  </si>
  <si>
    <t>068/12</t>
  </si>
  <si>
    <t>068/16</t>
  </si>
  <si>
    <t>068/19</t>
  </si>
  <si>
    <t>070/1</t>
  </si>
  <si>
    <t>070/2</t>
  </si>
  <si>
    <t>074/19</t>
  </si>
  <si>
    <t>074/44</t>
  </si>
  <si>
    <t>074/66</t>
  </si>
  <si>
    <t>076/1</t>
  </si>
  <si>
    <t>076/2</t>
  </si>
  <si>
    <t>87</t>
  </si>
  <si>
    <t>Temető és kövér major közötti f</t>
  </si>
  <si>
    <t>093/1</t>
  </si>
  <si>
    <t>Szeméttelepi út földterület</t>
  </si>
  <si>
    <t>093/2</t>
  </si>
  <si>
    <t>Régi temető földterület</t>
  </si>
  <si>
    <t>098</t>
  </si>
  <si>
    <t>Rákóczi út kerékpárút-járda</t>
  </si>
  <si>
    <t>134/2</t>
  </si>
  <si>
    <t>Rákóczi út járda alatti földterület</t>
  </si>
  <si>
    <t>134/3</t>
  </si>
  <si>
    <t>134/19</t>
  </si>
  <si>
    <t>134/21</t>
  </si>
  <si>
    <t>Bocskai út alatti földterület</t>
  </si>
  <si>
    <t>145</t>
  </si>
  <si>
    <t>195</t>
  </si>
  <si>
    <t>Rózsa F. út alatti földterület</t>
  </si>
  <si>
    <t>149/2</t>
  </si>
  <si>
    <t>159/3</t>
  </si>
  <si>
    <t>183</t>
  </si>
  <si>
    <t>Zrínyi út alatti földterület</t>
  </si>
  <si>
    <t>196/1</t>
  </si>
  <si>
    <t>Arany J. út alatti földterület</t>
  </si>
  <si>
    <t>220</t>
  </si>
  <si>
    <t>Tisza A. út alatti földterület</t>
  </si>
  <si>
    <t>222/2</t>
  </si>
  <si>
    <t>249</t>
  </si>
  <si>
    <t>József A. út alatti földterület</t>
  </si>
  <si>
    <t>255/2</t>
  </si>
  <si>
    <t>269</t>
  </si>
  <si>
    <t>270/3</t>
  </si>
  <si>
    <t>Petőfi út alatti földterület</t>
  </si>
  <si>
    <t>305</t>
  </si>
  <si>
    <t>Vasúti átjáró földterület</t>
  </si>
  <si>
    <t>343/3</t>
  </si>
  <si>
    <t>Martos Flóra út alatti földterület</t>
  </si>
  <si>
    <t>349/4</t>
  </si>
  <si>
    <t>Városközpont melletti kerékpárút f</t>
  </si>
  <si>
    <t>349/35</t>
  </si>
  <si>
    <t>Szent István körút út-járda alatti f</t>
  </si>
  <si>
    <t>349/60</t>
  </si>
  <si>
    <t>Géza fejedelem út alatti f</t>
  </si>
  <si>
    <t>349/85</t>
  </si>
  <si>
    <t>Szolnoki út kerékpárút alatti f</t>
  </si>
  <si>
    <t>350/4</t>
  </si>
  <si>
    <t>350/7</t>
  </si>
  <si>
    <t>Május 1 út alatti földterület</t>
  </si>
  <si>
    <t>Szolnoki út kerékpárút alatti föld</t>
  </si>
  <si>
    <t>Rekultivált földterület</t>
  </si>
  <si>
    <t>092/5</t>
  </si>
  <si>
    <t>Nefelejcs út földterület</t>
  </si>
  <si>
    <t>Szolnoki út járda kerékpárút</t>
  </si>
  <si>
    <t>382/1</t>
  </si>
  <si>
    <t>Kőrizs út alatti földterület</t>
  </si>
  <si>
    <t>Rózsa út alatti földterület</t>
  </si>
  <si>
    <t>Akácfa út alatti földterület</t>
  </si>
  <si>
    <t>Hársfa út alatti földterület</t>
  </si>
  <si>
    <t>Zöldfa út alatti földterület</t>
  </si>
  <si>
    <t>Szegfű út alatti földterület</t>
  </si>
  <si>
    <t>Tulipán út alatti földterület</t>
  </si>
  <si>
    <t>Sallai út alatti földterület</t>
  </si>
  <si>
    <t>Alaptevékenység egyéb építményei</t>
  </si>
  <si>
    <t>Széchenyi úti járda építés</t>
  </si>
  <si>
    <t>Fekvőrendőr (Munkácsy út)</t>
  </si>
  <si>
    <t>Jókai út járda</t>
  </si>
  <si>
    <t>042/5</t>
  </si>
  <si>
    <t>Jókai út aszfaltút</t>
  </si>
  <si>
    <t>067/1</t>
  </si>
  <si>
    <t>Rekultivált földterület kör</t>
  </si>
  <si>
    <t>Ady E. út aszfalút</t>
  </si>
  <si>
    <t>Ady E. út járda</t>
  </si>
  <si>
    <t>Dr. Münnich F. út aszfalút</t>
  </si>
  <si>
    <t>Váci M. út aszfalút</t>
  </si>
  <si>
    <t>Váci M. út járda</t>
  </si>
  <si>
    <t>Radnóti út aszfaltút</t>
  </si>
  <si>
    <t>Városközpont útépítés</t>
  </si>
  <si>
    <t>Radnóti út járda</t>
  </si>
  <si>
    <t>Csók I. út járda</t>
  </si>
  <si>
    <t>Csók I. út aszfaltút</t>
  </si>
  <si>
    <t>Varga K. út járda</t>
  </si>
  <si>
    <t>Dobó K. út aszfaltút</t>
  </si>
  <si>
    <t>Dobó K. út járda</t>
  </si>
  <si>
    <t>Kun B. aszfaltút</t>
  </si>
  <si>
    <t>Kun B. út járda</t>
  </si>
  <si>
    <t>Szabó P. út aszfalút</t>
  </si>
  <si>
    <t>Földút hunyadi út</t>
  </si>
  <si>
    <t>Parkoló (martos Flóra Ált. isk)</t>
  </si>
  <si>
    <t>Hunyadi út aszfaltút</t>
  </si>
  <si>
    <t>Rákóczi út járda</t>
  </si>
  <si>
    <t>Kerékpár út Rákóczi út</t>
  </si>
  <si>
    <t>Rákóczi út kerékpár út</t>
  </si>
  <si>
    <t>Babits M. út járda</t>
  </si>
  <si>
    <t>Mikszáth K. út járda</t>
  </si>
  <si>
    <t>Útpadka és út (Május 1. úton)</t>
  </si>
  <si>
    <t>Krudy Gy. út járda</t>
  </si>
  <si>
    <t>Szolnoki aszfaltút</t>
  </si>
  <si>
    <t>Temetőhöz vezető aszfaltút</t>
  </si>
  <si>
    <t>Hunyadi út aszfalút</t>
  </si>
  <si>
    <t>Kossuth út járda</t>
  </si>
  <si>
    <t>Tompa M. út aszfalút</t>
  </si>
  <si>
    <t>Tompa M. út járda</t>
  </si>
  <si>
    <t>Kölcsey út aszfalút</t>
  </si>
  <si>
    <t>Nyilvántartási érték (eFt.)</t>
  </si>
  <si>
    <t>Járda:Petőfi S. és Münnich</t>
  </si>
  <si>
    <t>305/1133</t>
  </si>
  <si>
    <t>Nógrádi út aszfaltút</t>
  </si>
  <si>
    <t>Garázssor melletti földút</t>
  </si>
  <si>
    <t>Rózsa F. út aszfaltút</t>
  </si>
  <si>
    <t>Rózsa F. út járda</t>
  </si>
  <si>
    <t>Ipari parkhoz vezető út asz</t>
  </si>
  <si>
    <t>Bocskai út aszfaltút</t>
  </si>
  <si>
    <t>145, 195</t>
  </si>
  <si>
    <t>Zrínyi út járda</t>
  </si>
  <si>
    <t>Arany J. út járda és út</t>
  </si>
  <si>
    <t>Tisza A. út aszfaltút</t>
  </si>
  <si>
    <t>Tisza A. út járda</t>
  </si>
  <si>
    <t>Parkoló Kertes ABC mellett</t>
  </si>
  <si>
    <t>Kertes ABC melletti út-park</t>
  </si>
  <si>
    <t>József A. út aszfaltút</t>
  </si>
  <si>
    <t>József A. út járda</t>
  </si>
  <si>
    <t>Ady E. aszfaltút</t>
  </si>
  <si>
    <t>Nógrádi S. út aszfaltút</t>
  </si>
  <si>
    <t>Városközpont melletti járda</t>
  </si>
  <si>
    <t>Városközpont melletti kerék</t>
  </si>
  <si>
    <t>Martos F. út aszfaltút</t>
  </si>
  <si>
    <t>Martos F. út járda</t>
  </si>
  <si>
    <t>Mártírok úti aszfaltozott p</t>
  </si>
  <si>
    <t>Városközpont, Mártírok út e</t>
  </si>
  <si>
    <t>Mártírok előtti járda</t>
  </si>
  <si>
    <t>Munkácsy út aszfaltút</t>
  </si>
  <si>
    <t>349/87</t>
  </si>
  <si>
    <t>Géza fejedelem út</t>
  </si>
  <si>
    <t>Kerékpár út Szolnoki út</t>
  </si>
  <si>
    <t>TIGÁZ előtti terület parkol</t>
  </si>
  <si>
    <t>TIGÁZ előtti területen út</t>
  </si>
  <si>
    <t>Út Május 1. úton</t>
  </si>
  <si>
    <t>Járda Szolnoki út</t>
  </si>
  <si>
    <t>Nefelecs út aszfaltút</t>
  </si>
  <si>
    <t>Nefelejcs út járda</t>
  </si>
  <si>
    <t>Szolnoki út járda</t>
  </si>
  <si>
    <t>Rózsa út aszfaltút</t>
  </si>
  <si>
    <t>Rózsa út járda</t>
  </si>
  <si>
    <t>Akácfa út aszfaltút</t>
  </si>
  <si>
    <t>Akácfa út járda</t>
  </si>
  <si>
    <t>Hársfa út járda</t>
  </si>
  <si>
    <t>Zöldfa út járda</t>
  </si>
  <si>
    <t>Szegfű út járda</t>
  </si>
  <si>
    <t>Virág út aszfaltút</t>
  </si>
  <si>
    <t>Virág út járda</t>
  </si>
  <si>
    <t>Széchenyi út járda</t>
  </si>
  <si>
    <t>Madách út járda</t>
  </si>
  <si>
    <t>Déryné út aszfaltút</t>
  </si>
  <si>
    <t>Déryné út járda</t>
  </si>
  <si>
    <t>Zalka M út járda</t>
  </si>
  <si>
    <t>Táncsics M. út járda</t>
  </si>
  <si>
    <t>Bercsényi út járda</t>
  </si>
  <si>
    <t>Zalka M. út járda</t>
  </si>
  <si>
    <t>Ady Endre út aszfaltút</t>
  </si>
  <si>
    <t>Ady Endre út járda</t>
  </si>
  <si>
    <t>Damjanich út járda</t>
  </si>
  <si>
    <t>LandLer J. út járda</t>
  </si>
  <si>
    <t>Kerékpár út Szolnoki</t>
  </si>
  <si>
    <t>Móricz Zs. út aszfaltút</t>
  </si>
  <si>
    <t>Krúdy Gy. út járda</t>
  </si>
  <si>
    <t>Tóth Á. út járda</t>
  </si>
  <si>
    <t>Vajda J. út járda</t>
  </si>
  <si>
    <t>Tüzép út-út</t>
  </si>
  <si>
    <t>Kassák út járda</t>
  </si>
  <si>
    <t>Babits M út aszfaltút</t>
  </si>
  <si>
    <t>Babits M út járda</t>
  </si>
  <si>
    <t>Kassák L. út aszfaltút</t>
  </si>
  <si>
    <t>Kassák L. út járda</t>
  </si>
  <si>
    <t>Lenin út Ipartelepi út</t>
  </si>
  <si>
    <t>Ipartelepi út Lenin út aszfalt</t>
  </si>
  <si>
    <t>Szamuely T. út járda</t>
  </si>
  <si>
    <t>Landler J út járda</t>
  </si>
  <si>
    <t>Lenin út aszfalt út</t>
  </si>
  <si>
    <t>Lenin út járda</t>
  </si>
  <si>
    <t>Mártírok út</t>
  </si>
  <si>
    <t>Szolnoki út melletti aszfaltút</t>
  </si>
  <si>
    <t>Parkoló és út Tisza ABC mellett</t>
  </si>
  <si>
    <t>Hősök tere aszfaltút</t>
  </si>
  <si>
    <t>Simon F. út aszfaltút</t>
  </si>
  <si>
    <t>Ságvári E. út aszfaltút</t>
  </si>
  <si>
    <t>Béke út aszfaltút</t>
  </si>
  <si>
    <t>Járdák Rózsa F. út</t>
  </si>
  <si>
    <t>Május 1 út aszfaltút</t>
  </si>
  <si>
    <t>812</t>
  </si>
  <si>
    <t>Tiszavirág út aszfaltút</t>
  </si>
  <si>
    <t>Tisza parti út aszfaltút</t>
  </si>
  <si>
    <t>Ifjúság út aszfaltút</t>
  </si>
  <si>
    <t>Strand út aszfaltút</t>
  </si>
  <si>
    <t>Járda-kerékpárút Szolnoki út</t>
  </si>
  <si>
    <t>823/20</t>
  </si>
  <si>
    <t>Parkoló Szolnoki úti ltp.</t>
  </si>
  <si>
    <t>Bajcsy Zs. aszfaltút</t>
  </si>
  <si>
    <t>Sallai út aszfaltút</t>
  </si>
  <si>
    <t>832</t>
  </si>
  <si>
    <t>Szökőkutas park</t>
  </si>
  <si>
    <t>Garázssor melletti út (föld</t>
  </si>
  <si>
    <t>Kossuth út aszfaltút</t>
  </si>
  <si>
    <t>Veres P. út aszfaltút</t>
  </si>
  <si>
    <t>Hunyadi út járda</t>
  </si>
  <si>
    <t>Tulipán út járda</t>
  </si>
  <si>
    <t>506</t>
  </si>
  <si>
    <t>Móricz Zs. út betonjárda</t>
  </si>
  <si>
    <t>Földút Zsófia első út jobbra</t>
  </si>
  <si>
    <t>Tiszaparti garázssor útalap</t>
  </si>
  <si>
    <t>Nógrádi út járda</t>
  </si>
  <si>
    <t>Árpád fejedelem út közművesítés</t>
  </si>
  <si>
    <t>Ravatalozó gázellátó</t>
  </si>
  <si>
    <t>Gyalog átkelőhely</t>
  </si>
  <si>
    <t>367</t>
  </si>
  <si>
    <t>Eü parkoló</t>
  </si>
  <si>
    <t>Szent István út melletti parkoló</t>
  </si>
  <si>
    <t>Hajóállomás</t>
  </si>
  <si>
    <t>810/2</t>
  </si>
  <si>
    <t>Autóbusz váró</t>
  </si>
  <si>
    <t>Szent István út melletti járda</t>
  </si>
  <si>
    <t>Szent István tér</t>
  </si>
  <si>
    <t>Déli főtér</t>
  </si>
  <si>
    <t>349/83</t>
  </si>
  <si>
    <t>Szent István út bekötés</t>
  </si>
  <si>
    <t>346</t>
  </si>
  <si>
    <t>Hunyadi úti járda</t>
  </si>
  <si>
    <t>1505</t>
  </si>
  <si>
    <t>Deák F. úti járda</t>
  </si>
  <si>
    <t>Vasvári P. út járda</t>
  </si>
  <si>
    <t>1452</t>
  </si>
  <si>
    <t>Táncsics út járda</t>
  </si>
  <si>
    <t>Liliom úti járda</t>
  </si>
  <si>
    <t>Munkácsy úti járda</t>
  </si>
  <si>
    <t>379</t>
  </si>
  <si>
    <t>Új garázsokhoz útalap építés</t>
  </si>
  <si>
    <t>Zsófia zártkert útalap</t>
  </si>
  <si>
    <t>Szabó Pál út járda</t>
  </si>
  <si>
    <t>1250</t>
  </si>
  <si>
    <t>Veres P. út járda</t>
  </si>
  <si>
    <t>Móra F. út járda</t>
  </si>
  <si>
    <t>Bocskai út járda</t>
  </si>
  <si>
    <t>145,195</t>
  </si>
  <si>
    <t>Kölcsey út járda</t>
  </si>
  <si>
    <t>Autóbusz végállomás</t>
  </si>
  <si>
    <t>Szent István tér parkosítás</t>
  </si>
  <si>
    <t>Móricz Zs. út járda</t>
  </si>
  <si>
    <t>87,249</t>
  </si>
  <si>
    <t>Városközpont leállósáv</t>
  </si>
  <si>
    <t>Körforgalom</t>
  </si>
  <si>
    <t>Deák F. út lezárása aszfalt</t>
  </si>
  <si>
    <t>1455</t>
  </si>
  <si>
    <t>Vasvári P. út</t>
  </si>
  <si>
    <t>Mikszáth út aszfaltút</t>
  </si>
  <si>
    <t>Babits M. út aszfaltút</t>
  </si>
  <si>
    <t>1367,1384</t>
  </si>
  <si>
    <t>Móra F. út aszfaltút</t>
  </si>
  <si>
    <t>Kun Béla út aszfaltút</t>
  </si>
  <si>
    <t>1200</t>
  </si>
  <si>
    <t>Erdő út aszfaltút</t>
  </si>
  <si>
    <t>710/71,710/53</t>
  </si>
  <si>
    <t>Vajda J. út aszfaltú</t>
  </si>
  <si>
    <t>Tóth Árpád út aszfaltút</t>
  </si>
  <si>
    <t>Damjanich út aszfaltút</t>
  </si>
  <si>
    <t>647,717</t>
  </si>
  <si>
    <t>Táncsics M. út aszfaltút</t>
  </si>
  <si>
    <t>603,636</t>
  </si>
  <si>
    <t>Liliom út aszfaltút</t>
  </si>
  <si>
    <t>Hársfa út aszfaltút</t>
  </si>
  <si>
    <t>455</t>
  </si>
  <si>
    <t>Zöldfa út aszfaltút</t>
  </si>
  <si>
    <t>472</t>
  </si>
  <si>
    <t>Mandula út (volt Nógrádi út) aszfaltút</t>
  </si>
  <si>
    <t>Szegfű út aszfaltút</t>
  </si>
  <si>
    <t>489</t>
  </si>
  <si>
    <t>Tulipán út aszfaltút</t>
  </si>
  <si>
    <t>Krúdy Gy. út aszfaltút</t>
  </si>
  <si>
    <t>1412,709/34</t>
  </si>
  <si>
    <t>Széchenyi út aszfaltút</t>
  </si>
  <si>
    <t>Madách út aszfaltút</t>
  </si>
  <si>
    <t>Zrínyi út aszfaltút</t>
  </si>
  <si>
    <t>Juhász Gy. út aszfaltút</t>
  </si>
  <si>
    <t>Deák F. út aszfaltút</t>
  </si>
  <si>
    <t>Vasvári út aszfaltút</t>
  </si>
  <si>
    <t>Varga Katalin út aszfaltút</t>
  </si>
  <si>
    <t>Zalka M. út aszfaltút</t>
  </si>
  <si>
    <t>592,625</t>
  </si>
  <si>
    <t>Bercsényi út aszfaltút</t>
  </si>
  <si>
    <t>Kállai Éva út aszfaltút</t>
  </si>
  <si>
    <t>Kőrizs út aszfaltút</t>
  </si>
  <si>
    <t>396</t>
  </si>
  <si>
    <t>Petőfi út aszfaltút</t>
  </si>
  <si>
    <t>Szamuely T. út aszfaltút</t>
  </si>
  <si>
    <t>Bem út aszfaltút</t>
  </si>
  <si>
    <t>183,269,1284</t>
  </si>
  <si>
    <t>Landler J. út aszfaltút</t>
  </si>
  <si>
    <t>678,790</t>
  </si>
  <si>
    <t>Városközpont közpark építés</t>
  </si>
  <si>
    <t>Kerékpárút aszfaltozás május 1 út</t>
  </si>
  <si>
    <t>Kőrizs út-Déryné út járda</t>
  </si>
  <si>
    <t>396,580/9</t>
  </si>
  <si>
    <t>Városközpont közpark</t>
  </si>
  <si>
    <t>Parképítés Vendégház körül</t>
  </si>
  <si>
    <t>Zsófia zártkert útalapépítés</t>
  </si>
  <si>
    <t>Hunyadi út járdajavítás</t>
  </si>
  <si>
    <t>Sportpálya járdajavítás</t>
  </si>
  <si>
    <t>Rákóczi út járda javítás</t>
  </si>
  <si>
    <t>1439</t>
  </si>
  <si>
    <t>Hunyadi út betonjárda építés</t>
  </si>
  <si>
    <t>Május 1 út járda aszfaltozás</t>
  </si>
  <si>
    <t>366</t>
  </si>
  <si>
    <t>Lenin út járda aszfaltozás</t>
  </si>
  <si>
    <t>Kérész út járda</t>
  </si>
  <si>
    <t>Sportpálya - buszöböl kialakítása</t>
  </si>
  <si>
    <t>Buszpályaudvar belső peron</t>
  </si>
  <si>
    <t>Piactérnél buszöböl</t>
  </si>
  <si>
    <t>Szolnoki út 16. sz. előtt járda</t>
  </si>
  <si>
    <t>Május 1 úti parkoló építés</t>
  </si>
  <si>
    <t>Ifjúság úti parkoló</t>
  </si>
  <si>
    <t>Rákóczi úti hirdetőtábla alatti terület</t>
  </si>
  <si>
    <t>Zsófia zártkert közvilágítás</t>
  </si>
  <si>
    <t>Kossuth úti oviban járda</t>
  </si>
  <si>
    <t>Buszpályu.- Simon F. út összeköt.járda</t>
  </si>
  <si>
    <t>Körforg. és vasúti átjáró</t>
  </si>
  <si>
    <t>Kerékpárút és járda Május 1.-Mártírok</t>
  </si>
  <si>
    <t>350/16</t>
  </si>
  <si>
    <t>Forgalomképtelen egyéb telkek</t>
  </si>
  <si>
    <t>Parkoló építés 2x5 állás</t>
  </si>
  <si>
    <t>Garázstelek (14db)</t>
  </si>
  <si>
    <t>Városháza alatti földterület</t>
  </si>
  <si>
    <t>Beépítetlen terület Trafóház</t>
  </si>
  <si>
    <t>összesen:</t>
  </si>
  <si>
    <t>Alaptevékenység erdő területei</t>
  </si>
  <si>
    <t>Erdő rekultivált területen</t>
  </si>
  <si>
    <t>Vasút melletti védőerdő Nógrádi</t>
  </si>
  <si>
    <t>333</t>
  </si>
  <si>
    <t>Vasút melletti védőerdő</t>
  </si>
  <si>
    <t>323/2</t>
  </si>
  <si>
    <t>323/1</t>
  </si>
  <si>
    <t>341</t>
  </si>
  <si>
    <t>Erdőterület Móricz Zs. út</t>
  </si>
  <si>
    <t>Forgalomképtelen vagyon összesen:</t>
  </si>
  <si>
    <t>D/ Üzemelt.-re átadott ingatlanok, gépek, berendezések</t>
  </si>
  <si>
    <t>Telek ( forg.képes)</t>
  </si>
  <si>
    <t>Telek (korl.forg.képes)</t>
  </si>
  <si>
    <t>Épületek, építmények ( forg. képes)</t>
  </si>
  <si>
    <t>Épületek, építmények (korl.forg.képes)</t>
  </si>
  <si>
    <t>Öszesen:</t>
  </si>
  <si>
    <t>Gépek, berendezések, felszerelések</t>
  </si>
  <si>
    <t>Gépek, berendezések, felszerelések (korl.forg.képes)</t>
  </si>
  <si>
    <t>Üzemelt.-re átadott vagyon összesen:</t>
  </si>
  <si>
    <t>E/ Vagyonkez-be adott immateriális javak, ingatlanok, gépek, berendezések</t>
  </si>
  <si>
    <t>Immateriális javak (korl.forg.képes)</t>
  </si>
  <si>
    <t>Épületek, építmények ( forg.képes)</t>
  </si>
  <si>
    <t>Épületek, építmények (korl. forg.képes)</t>
  </si>
  <si>
    <t>Vagyonkez-be adott vagyon összesen:</t>
  </si>
  <si>
    <t>Önkormányzat összesen:</t>
  </si>
  <si>
    <t>Martfű Város Önkormányzata mindösszesen vagyona:</t>
  </si>
  <si>
    <t>ebből:</t>
  </si>
  <si>
    <t>A) Üzleti (forg.képes) vagyon összesen:</t>
  </si>
  <si>
    <t>B) Korlátozottan forgalomképes vagyon összesen:</t>
  </si>
  <si>
    <t>C) Forgalomképtelen vagyon összesen:</t>
  </si>
  <si>
    <t>III. Befektetett pénzügyi eszközök</t>
  </si>
  <si>
    <t>Tartós részesedés (üzleti)</t>
  </si>
  <si>
    <t>Tartós részesedés korl.forg.képes</t>
  </si>
  <si>
    <t>Befektetett eszközök összesen:</t>
  </si>
  <si>
    <t>Kiegészítő adatok:</t>
  </si>
  <si>
    <t>0-ra leíródott immateriális javak bruttó értéke</t>
  </si>
  <si>
    <t>0-ra leíródott ingatlanok bruttó értéke</t>
  </si>
  <si>
    <t>0-ra leíródott  gépek, ber., felsz. járművek bruttó értéke</t>
  </si>
  <si>
    <t>1.sz. táblázat</t>
  </si>
  <si>
    <t>Intézmény</t>
  </si>
  <si>
    <t>csökkentett teljesítmény</t>
  </si>
  <si>
    <t>Bázis kapacitásdíj (Ft)</t>
  </si>
  <si>
    <t>Tárgy év kapacitásdíj (Ft)</t>
  </si>
  <si>
    <t>Megtakarítás összege nettó Ft-ban</t>
  </si>
  <si>
    <t>Az energia beszerzés terén a vonatkozó jogszabályok által biztosított, elérhető versenypiaci előnyök kihasználása</t>
  </si>
  <si>
    <t>az energia beszerzés terén a vonatkozó jogszabályok által biztosított, elérhető versenypiaci előnyök kihasználása</t>
  </si>
  <si>
    <t>Elért megtakarítás számítási módja</t>
  </si>
  <si>
    <t>Mindösszesen:</t>
  </si>
  <si>
    <t>Teljesít-mény (kWp)</t>
  </si>
  <si>
    <t>Egészségház                           2012.04-től</t>
  </si>
  <si>
    <t>Sportcsarnok                     2015.08-tól</t>
  </si>
  <si>
    <t>Villamos energia</t>
  </si>
  <si>
    <t>EFOP pály.egyéb ké.gép, berendezés,informatikai eszközbeszerz.</t>
  </si>
  <si>
    <t xml:space="preserve">      5.b  Gyermekétkeztetés  üzemeltetési támogatása</t>
  </si>
  <si>
    <t>Az államháztartásról szóló 2011. évi CXCV. törvény 24. § (4) bekezdés d) pontja alapján</t>
  </si>
  <si>
    <t>a költségvetési évet követő három év tervezett előirányzatainak keretszámai</t>
  </si>
  <si>
    <t>Bevételi jogcímek</t>
  </si>
  <si>
    <t xml:space="preserve">Működési c. tám. ÁHT-n belülről (B1) </t>
  </si>
  <si>
    <t xml:space="preserve">Működési bevételek (B4) </t>
  </si>
  <si>
    <t>Tárgyévi költségvetési bevételek összesen (B1+…+B7)</t>
  </si>
  <si>
    <t>Kiadási jogcímek</t>
  </si>
  <si>
    <t>Tárgyévi költségvetési kiadások összesen (K1+…+K8)</t>
  </si>
  <si>
    <t>Martfű Város Önkormányzata saját bevételeinek részletezése az adósságot keletkeztető</t>
  </si>
  <si>
    <t>ügyletekből származó tárgyévi fizetési kötelezettség megállapításához</t>
  </si>
  <si>
    <t>Sor-szám</t>
  </si>
  <si>
    <t>Bevételi jogcimek</t>
  </si>
  <si>
    <t>2019. évi előirányzat</t>
  </si>
  <si>
    <t>2020. évi előirányzat</t>
  </si>
  <si>
    <t>Helyi adók</t>
  </si>
  <si>
    <t>Az önkormányzati vagyon és az önkormányzatot megillető vagyoni értékű jog értékesítéséből és hasznosításából származó bevétel</t>
  </si>
  <si>
    <t>Osztalék, koncesziós díj, hozambevétel</t>
  </si>
  <si>
    <t>Tárgyi eszköz és  immaterális jószág; részvény; részesedés; vállalat értékesítéséből, vagy privatizációból származó bevételek</t>
  </si>
  <si>
    <t>Bírság-, pótlék- és díjbevétel</t>
  </si>
  <si>
    <t>Kezességvállalással kapcsolatos megtérülés</t>
  </si>
  <si>
    <t>Saját bevételek összesen*:</t>
  </si>
  <si>
    <t>Saját bevételek 50 %-a összesen**:</t>
  </si>
  <si>
    <t>* Az adósságot keletkeztető ügyletekhez történő hozzájárulás részletes szabályairól szóló 353/2011. (XII.31.) Korm.Rendelet 2. § (1) bekezdése alapján</t>
  </si>
  <si>
    <t>**Az adósságot keletkeztető ügyletekhez történő hozzájárulás részletes szabályairól szóló 353/2011. (XII.31.) Korm.Rendelet 2. § (3) bekezdése alapján</t>
  </si>
  <si>
    <t xml:space="preserve">Martfű Város Önkormányzata adósságot keletkeztető ügyletekből és kezességvállalásokból </t>
  </si>
  <si>
    <t>fennálló kötelezettségei</t>
  </si>
  <si>
    <t xml:space="preserve">2019. </t>
  </si>
  <si>
    <t xml:space="preserve">2020. </t>
  </si>
  <si>
    <t xml:space="preserve">2021. </t>
  </si>
  <si>
    <t>Hitelállomány</t>
  </si>
  <si>
    <t>Összes kötelezettség:</t>
  </si>
  <si>
    <t>2018. évi előirányzat</t>
  </si>
  <si>
    <t xml:space="preserve">2018. </t>
  </si>
  <si>
    <t>2018. évi teljesítés</t>
  </si>
  <si>
    <t>2021. évi
 előirányzat</t>
  </si>
  <si>
    <t>Az Önkormányzatnál 2018-ban európai forrásból megvalósult pályázatok</t>
  </si>
  <si>
    <t>Földgáz 2018</t>
  </si>
  <si>
    <t xml:space="preserve">Beavatkozás oka                           </t>
  </si>
  <si>
    <t xml:space="preserve">eredeti teljesítmény </t>
  </si>
  <si>
    <r>
      <t xml:space="preserve"> m</t>
    </r>
    <r>
      <rPr>
        <b/>
        <vertAlign val="superscript"/>
        <sz val="10"/>
        <rFont val="Times New Roman"/>
        <family val="1"/>
        <charset val="238"/>
      </rPr>
      <t>3</t>
    </r>
    <r>
      <rPr>
        <b/>
        <sz val="10"/>
        <rFont val="Times New Roman"/>
        <family val="1"/>
        <charset val="238"/>
      </rPr>
      <t>/h</t>
    </r>
  </si>
  <si>
    <t xml:space="preserve">Összes intézmény           </t>
  </si>
  <si>
    <t>fogyasztás csökkenése (kieső intézmény-iskola)  *</t>
  </si>
  <si>
    <t xml:space="preserve">     átlagár    Ft/MJ</t>
  </si>
  <si>
    <t xml:space="preserve">   fogyasztás    MJ/év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</si>
  <si>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előző gázévi gázfogyasztás és tárgy gázévi gázfogyasztás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 gázévi gázár-átlag</t>
    </r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</si>
  <si>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versenypiaci, Ft alapú szerződés </t>
    </r>
    <r>
      <rPr>
        <sz val="10"/>
        <rFont val="Times New Roman"/>
        <family val="1"/>
        <charset val="238"/>
      </rPr>
      <t xml:space="preserve">keretein belül, saját hatáskörben lefolytatott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>t</t>
    </r>
  </si>
  <si>
    <t xml:space="preserve">     gázár átlag    Ft/MJ</t>
  </si>
  <si>
    <t xml:space="preserve">     fogyasztás    MJ/év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</si>
  <si>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előző gázévi gázár és tárgy gázévi gázár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 gázévi fogyasztás</t>
    </r>
  </si>
  <si>
    <t>* a fogyasztás jelentősen csökkent az Általános Iskola vagyonkezelésbe adásával, viszont az új beszerzési szerződésben a gázdíjak megduplázódtak</t>
  </si>
  <si>
    <t>Villamos energia 2018:</t>
  </si>
  <si>
    <t xml:space="preserve">Beavatkozás módja                       </t>
  </si>
  <si>
    <t xml:space="preserve"> HMKE-k 2017 évi termelése        kWh</t>
  </si>
  <si>
    <t xml:space="preserve"> HMKE-k 2018 évi termelése        kWh</t>
  </si>
  <si>
    <r>
      <t xml:space="preserve">Vételezés csökkenése a </t>
    </r>
    <r>
      <rPr>
        <b/>
        <u/>
        <sz val="8"/>
        <rFont val="Times New Roman"/>
        <family val="1"/>
        <charset val="238"/>
      </rPr>
      <t xml:space="preserve">beruházás előtti  felhasználáshoz </t>
    </r>
    <r>
      <rPr>
        <b/>
        <sz val="8"/>
        <rFont val="Times New Roman"/>
        <family val="1"/>
        <charset val="238"/>
      </rPr>
      <t>képest</t>
    </r>
  </si>
  <si>
    <r>
      <t xml:space="preserve">Vételezés csökkenése (%) az </t>
    </r>
    <r>
      <rPr>
        <b/>
        <u/>
        <sz val="8"/>
        <rFont val="Times New Roman"/>
        <family val="1"/>
        <charset val="238"/>
      </rPr>
      <t>előző év felhasználásához</t>
    </r>
    <r>
      <rPr>
        <b/>
        <sz val="8"/>
        <rFont val="Times New Roman"/>
        <family val="1"/>
        <charset val="238"/>
      </rPr>
      <t xml:space="preserve"> képest</t>
    </r>
  </si>
  <si>
    <t xml:space="preserve">Beruházás előtti felhasználás </t>
  </si>
  <si>
    <t>2018.</t>
  </si>
  <si>
    <t xml:space="preserve">Óvoda  Kossuth u. 22.   2011.04-től   </t>
  </si>
  <si>
    <r>
      <t xml:space="preserve">A villamosenergia-felhasználás folyamatának optimalizálása:                 </t>
    </r>
    <r>
      <rPr>
        <b/>
        <i/>
        <sz val="12"/>
        <rFont val="Times New Roman"/>
        <family val="1"/>
        <charset val="238"/>
      </rPr>
      <t xml:space="preserve">napelemes háztartási méretű kiserőmű  </t>
    </r>
    <r>
      <rPr>
        <sz val="10"/>
        <rFont val="Times New Roman"/>
        <family val="1"/>
        <charset val="238"/>
      </rPr>
      <t xml:space="preserve"> (HMKE) létesítésével, a helyileg megtermelt villamos energia közvetlen, saját célú felhasználásával a közcélú hálózatból vételezett villamos energia mennyiségének csökkentése                                     </t>
    </r>
  </si>
  <si>
    <r>
      <t>Óvoda  Munkácsy 79. 2011.04 és 2016.09-től</t>
    </r>
    <r>
      <rPr>
        <sz val="16"/>
        <rFont val="Times New Roman"/>
        <family val="1"/>
        <charset val="238"/>
      </rPr>
      <t xml:space="preserve"> </t>
    </r>
    <r>
      <rPr>
        <b/>
        <sz val="16"/>
        <rFont val="Times New Roman"/>
        <family val="1"/>
        <charset val="238"/>
      </rPr>
      <t>*</t>
    </r>
  </si>
  <si>
    <t xml:space="preserve">Polgármesteri Hivatal         2011.04 és 2019.06-tól  </t>
  </si>
  <si>
    <r>
      <t xml:space="preserve">Városi Művelőd.Közp.           2011.04 és 2017.12.04 -től </t>
    </r>
    <r>
      <rPr>
        <sz val="14"/>
        <rFont val="Times New Roman"/>
        <family val="1"/>
        <charset val="238"/>
      </rPr>
      <t xml:space="preserve"> </t>
    </r>
    <r>
      <rPr>
        <b/>
        <sz val="16"/>
        <rFont val="Times New Roman"/>
        <family val="1"/>
        <charset val="238"/>
      </rPr>
      <t>**</t>
    </r>
  </si>
  <si>
    <r>
      <t xml:space="preserve">Összesen </t>
    </r>
    <r>
      <rPr>
        <b/>
        <sz val="13"/>
        <rFont val="Times New Roman"/>
        <family val="1"/>
        <charset val="238"/>
      </rPr>
      <t>:</t>
    </r>
  </si>
  <si>
    <t>lenne az Általános Iskolával együtt</t>
  </si>
  <si>
    <t xml:space="preserve">Összes intézmény 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</si>
  <si>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 szerződés </t>
    </r>
    <r>
      <rPr>
        <sz val="10"/>
        <rFont val="Times New Roman"/>
        <family val="1"/>
        <charset val="238"/>
      </rPr>
      <t xml:space="preserve">keretein belül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 xml:space="preserve"> lefolytatását követően </t>
    </r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</si>
  <si>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tárgyévi áramdíj és előző évi áramdíj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tárgyévi fogyasztás</t>
    </r>
  </si>
  <si>
    <r>
      <rPr>
        <b/>
        <sz val="16"/>
        <rFont val="Times New Roman"/>
        <family val="1"/>
        <charset val="238"/>
      </rPr>
      <t>*</t>
    </r>
    <r>
      <rPr>
        <sz val="12"/>
        <rFont val="Times New Roman"/>
        <family val="1"/>
        <charset val="238"/>
      </rPr>
      <t xml:space="preserve">      - az Óvoda bővítés  során a beruházás kezdetétől szünetel a termelés, az új napelemek még nem szerepelnek</t>
    </r>
  </si>
  <si>
    <r>
      <rPr>
        <b/>
        <sz val="16"/>
        <rFont val="Times New Roman"/>
        <family val="1"/>
        <charset val="238"/>
      </rPr>
      <t>**</t>
    </r>
    <r>
      <rPr>
        <sz val="16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 xml:space="preserve"> - a Művelődés Központ tetéjére felkerült új napelemek termelése már teljes 2018-ban</t>
    </r>
  </si>
  <si>
    <t>Egészségház 
(10 m3/h-s mérő)</t>
  </si>
  <si>
    <t xml:space="preserve">Sportcsarnok   
(16 m3/h-os mérő)                    </t>
  </si>
  <si>
    <t xml:space="preserve">Mártírok úti iskola épülete  
(16 m3/h-os mérő)                 </t>
  </si>
  <si>
    <t>kapacitás díj változása
 (beszerzés és jogszabályi megálapítás)</t>
  </si>
  <si>
    <t>kapacitás díj változása 
(beszerzés és jogszabályi megálapítás)</t>
  </si>
  <si>
    <r>
      <t>Polgármesteri Hivatal 
Kondenzációs kazánok</t>
    </r>
    <r>
      <rPr>
        <sz val="10"/>
        <rFont val="Times New Roman"/>
        <family val="1"/>
        <charset val="238"/>
      </rPr>
      <t xml:space="preserve"> beépítése és 2017.10.01-től kapacitás csökkentés (16 m3/h-s mérő)</t>
    </r>
  </si>
  <si>
    <t>2018. év tény</t>
  </si>
  <si>
    <t>2018. év terv</t>
  </si>
  <si>
    <t>EFOP-1.5.2-16.-2017.00040-Közösségépítést, felzárkóztatást ösztönző térségi műhelymunka</t>
  </si>
  <si>
    <t xml:space="preserve">TOP-2.1.2-15-JN1-2016-00002 – Zöld város kialakítása </t>
  </si>
  <si>
    <t>1659/1</t>
  </si>
  <si>
    <t>Bef.tlen vás.egyéb épületek felúj. Tárgyévi áll.</t>
  </si>
  <si>
    <t>Május 1 út burkolat felújítás temetőig</t>
  </si>
  <si>
    <t>Kerékpárút Martfű-Szolnok</t>
  </si>
  <si>
    <t>Szolnoki út (május 1 út-I</t>
  </si>
  <si>
    <t>Közvilágítás hálózat Gesztenye sor uszodánál</t>
  </si>
  <si>
    <t>09/32</t>
  </si>
  <si>
    <t>022/46</t>
  </si>
  <si>
    <t>09/34</t>
  </si>
  <si>
    <t>346/1</t>
  </si>
  <si>
    <t>343/13</t>
  </si>
  <si>
    <t xml:space="preserve"> </t>
  </si>
  <si>
    <t>BH-II,BH-I,BH-III,Garzon Kft-től megvás.</t>
  </si>
  <si>
    <t>100/00036,39,47</t>
  </si>
  <si>
    <t>Mártírok úti ált. iskola</t>
  </si>
  <si>
    <t>Gyalogátkelőhely prizmás je</t>
  </si>
  <si>
    <t>Műv.kp parkjának felújítása</t>
  </si>
  <si>
    <t>Prizma telepítés Szolnoki út</t>
  </si>
  <si>
    <t>346/2</t>
  </si>
  <si>
    <t>Bolcsőde(új) kerítés</t>
  </si>
  <si>
    <t>Bölcsőde (új) belső járda</t>
  </si>
  <si>
    <t>Sportpálya parkoló építés</t>
  </si>
  <si>
    <t>I.5. 2017. évről áthúzódó bérkompenzáció támogatása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</si>
</sst>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* #,##0\ &quot;Ft&quot;_-;\-* #,##0\ &quot;Ft&quot;_-;_-* &quot;-&quot;\ &quot;Ft&quot;_-;_-@_-"/>
    <numFmt numFmtId="164" formatCode="_-* #,###,;\-* #,###,"/>
    <numFmt numFmtId="165" formatCode="_-* #,###,"/>
    <numFmt numFmtId="166" formatCode="0.0%"/>
    <numFmt numFmtId="167" formatCode="#,##0\ [$Ft-40E];\-#,##0\ [$Ft-40E]"/>
    <numFmt numFmtId="168" formatCode="yyyy\-mm\-dd"/>
    <numFmt numFmtId="169" formatCode="yyyy\-mm"/>
    <numFmt numFmtId="170" formatCode="#,##0&quot; MJ&quot;"/>
    <numFmt numFmtId="171" formatCode="_-* #,###,;\-* #,###,;"/>
    <numFmt numFmtId="172" formatCode="_-* #,###,;"/>
    <numFmt numFmtId="173" formatCode="#,##0.00_ ;\-#,##0.00\ "/>
    <numFmt numFmtId="174" formatCode="#,##0.00&quot; Ft/MJ&quot;"/>
  </numFmts>
  <fonts count="103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sz val="12"/>
      <name val="Times New Roman"/>
      <family val="1"/>
      <charset val="238"/>
    </font>
    <font>
      <sz val="12"/>
      <name val="Times New Roman CE"/>
      <family val="1"/>
      <charset val="238"/>
    </font>
    <font>
      <b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name val="Times New Roman CE"/>
      <family val="1"/>
      <charset val="238"/>
    </font>
    <font>
      <b/>
      <u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i/>
      <u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sz val="12"/>
      <name val="Times New Roman"/>
      <family val="1"/>
      <charset val="1"/>
    </font>
    <font>
      <u/>
      <sz val="12"/>
      <name val="Times New Roman"/>
      <family val="1"/>
      <charset val="1"/>
    </font>
    <font>
      <b/>
      <sz val="16"/>
      <name val="Times New Roman"/>
      <family val="1"/>
      <charset val="1"/>
    </font>
    <font>
      <b/>
      <sz val="12"/>
      <name val="Times New Roman"/>
      <family val="1"/>
      <charset val="1"/>
    </font>
    <font>
      <sz val="12"/>
      <color rgb="FF000000"/>
      <name val="Garamond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sz val="11"/>
      <name val="Times New Roman"/>
      <family val="1"/>
      <charset val="238"/>
    </font>
    <font>
      <b/>
      <sz val="13"/>
      <name val="Garamond"/>
      <family val="1"/>
      <charset val="238"/>
    </font>
    <font>
      <b/>
      <sz val="14"/>
      <name val="Times New Roman"/>
      <family val="1"/>
      <charset val="1"/>
    </font>
    <font>
      <b/>
      <u val="double"/>
      <sz val="12"/>
      <name val="Times New Roman"/>
      <family val="1"/>
      <charset val="1"/>
    </font>
    <font>
      <u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u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1"/>
      <name val="Times New Roman"/>
      <family val="1"/>
      <charset val="1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b/>
      <u/>
      <sz val="12"/>
      <name val="Times New Roman"/>
      <family val="1"/>
      <charset val="1"/>
    </font>
    <font>
      <b/>
      <u/>
      <sz val="13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sz val="12"/>
      <name val="Arial CE"/>
      <family val="2"/>
      <charset val="238"/>
    </font>
    <font>
      <b/>
      <sz val="12"/>
      <name val="Arial"/>
      <family val="2"/>
      <charset val="238"/>
    </font>
    <font>
      <sz val="9"/>
      <name val="Arial CE"/>
      <family val="2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6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i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3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3"/>
      <color rgb="FF000000"/>
      <name val="Calibri"/>
      <family val="2"/>
      <charset val="238"/>
    </font>
    <font>
      <sz val="9"/>
      <name val="Arial"/>
      <family val="2"/>
      <charset val="238"/>
    </font>
    <font>
      <sz val="12"/>
      <color rgb="FF000000"/>
      <name val="Calibri"/>
      <family val="2"/>
      <charset val="238"/>
    </font>
    <font>
      <u/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sz val="10"/>
      <color rgb="FF000000"/>
      <name val="Calibri"/>
      <family val="2"/>
      <charset val="238"/>
    </font>
    <font>
      <b/>
      <i/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26"/>
      <name val="Arial"/>
      <family val="2"/>
      <charset val="238"/>
    </font>
    <font>
      <b/>
      <sz val="16"/>
      <name val="Arial"/>
      <family val="2"/>
      <charset val="238"/>
    </font>
    <font>
      <b/>
      <sz val="13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b/>
      <i/>
      <sz val="13"/>
      <name val="Arial"/>
      <family val="2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u/>
      <sz val="8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sz val="8"/>
      <name val="Times New Roman"/>
      <family val="1"/>
    </font>
    <font>
      <sz val="10"/>
      <color indexed="10"/>
      <name val="Times New Roman"/>
      <family val="1"/>
      <charset val="238"/>
    </font>
    <font>
      <sz val="10"/>
      <name val="Arial"/>
      <charset val="204"/>
    </font>
    <font>
      <sz val="10"/>
      <color theme="0"/>
      <name val="Arial"/>
      <family val="2"/>
      <charset val="238"/>
    </font>
    <font>
      <b/>
      <sz val="8"/>
      <color theme="0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0C0C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  <fill>
      <patternFill patternType="solid">
        <fgColor rgb="FF99CC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99CCFF"/>
        <bgColor rgb="FFCCCCFF"/>
      </patternFill>
    </fill>
    <fill>
      <patternFill patternType="solid">
        <fgColor rgb="FFCCCCFF"/>
        <bgColor rgb="FFD9D9D9"/>
      </patternFill>
    </fill>
    <fill>
      <patternFill patternType="solid">
        <fgColor rgb="FFFF66CC"/>
        <bgColor rgb="FFFF99CC"/>
      </patternFill>
    </fill>
    <fill>
      <patternFill patternType="solid">
        <fgColor rgb="FFFF99CC"/>
        <bgColor rgb="FFFF66CC"/>
      </patternFill>
    </fill>
    <fill>
      <patternFill patternType="solid">
        <fgColor rgb="FFFF9900"/>
        <bgColor rgb="FFFFCC0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CCFFCC"/>
        <bgColor rgb="FFCCFFFF"/>
      </patternFill>
    </fill>
    <fill>
      <patternFill patternType="solid">
        <fgColor rgb="FFD9D9D9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CCCCFF"/>
      </left>
      <right/>
      <top/>
      <bottom style="thin">
        <color rgb="FFCCCCFF"/>
      </bottom>
      <diagonal/>
    </border>
    <border>
      <left/>
      <right/>
      <top/>
      <bottom style="thin">
        <color rgb="FFCCCCFF"/>
      </bottom>
      <diagonal/>
    </border>
    <border>
      <left/>
      <right style="thin">
        <color rgb="FFCCCCFF"/>
      </right>
      <top/>
      <bottom style="thin">
        <color rgb="FFCCCCFF"/>
      </bottom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6">
    <xf numFmtId="0" fontId="0" fillId="0" borderId="0"/>
    <xf numFmtId="9" fontId="87" fillId="0" borderId="0" applyBorder="0" applyProtection="0"/>
    <xf numFmtId="0" fontId="1" fillId="0" borderId="0"/>
    <xf numFmtId="0" fontId="88" fillId="0" borderId="0"/>
    <xf numFmtId="0" fontId="92" fillId="0" borderId="0"/>
    <xf numFmtId="0" fontId="98" fillId="0" borderId="0"/>
  </cellStyleXfs>
  <cellXfs count="1491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3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/>
    <xf numFmtId="164" fontId="2" fillId="0" borderId="0" xfId="0" applyNumberFormat="1" applyFont="1"/>
    <xf numFmtId="9" fontId="87" fillId="0" borderId="0" xfId="1" applyBorder="1" applyProtection="1"/>
    <xf numFmtId="10" fontId="2" fillId="0" borderId="0" xfId="1" applyNumberFormat="1" applyFont="1" applyBorder="1" applyAlignment="1" applyProtection="1"/>
    <xf numFmtId="164" fontId="2" fillId="0" borderId="0" xfId="0" applyNumberFormat="1" applyFont="1" applyBorder="1"/>
    <xf numFmtId="0" fontId="3" fillId="0" borderId="0" xfId="0" applyFont="1" applyBorder="1"/>
    <xf numFmtId="164" fontId="2" fillId="0" borderId="1" xfId="0" applyNumberFormat="1" applyFont="1" applyBorder="1"/>
    <xf numFmtId="10" fontId="2" fillId="0" borderId="1" xfId="1" applyNumberFormat="1" applyFont="1" applyBorder="1" applyAlignment="1" applyProtection="1"/>
    <xf numFmtId="0" fontId="9" fillId="0" borderId="0" xfId="0" applyFont="1" applyAlignment="1">
      <alignment horizontal="right"/>
    </xf>
    <xf numFmtId="164" fontId="8" fillId="0" borderId="0" xfId="0" applyNumberFormat="1" applyFont="1"/>
    <xf numFmtId="10" fontId="8" fillId="0" borderId="0" xfId="1" applyNumberFormat="1" applyFont="1" applyBorder="1" applyAlignment="1" applyProtection="1"/>
    <xf numFmtId="3" fontId="2" fillId="0" borderId="0" xfId="0" applyNumberFormat="1" applyFont="1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0" fontId="2" fillId="0" borderId="0" xfId="0" applyNumberFormat="1" applyFont="1" applyBorder="1"/>
    <xf numFmtId="0" fontId="9" fillId="0" borderId="0" xfId="0" applyFont="1" applyAlignment="1"/>
    <xf numFmtId="164" fontId="8" fillId="0" borderId="2" xfId="0" applyNumberFormat="1" applyFont="1" applyBorder="1"/>
    <xf numFmtId="10" fontId="8" fillId="0" borderId="2" xfId="1" applyNumberFormat="1" applyFont="1" applyBorder="1" applyAlignment="1" applyProtection="1"/>
    <xf numFmtId="0" fontId="9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 indent="15"/>
    </xf>
    <xf numFmtId="0" fontId="6" fillId="0" borderId="0" xfId="0" applyFont="1" applyBorder="1"/>
    <xf numFmtId="3" fontId="2" fillId="0" borderId="1" xfId="0" applyNumberFormat="1" applyFont="1" applyBorder="1"/>
    <xf numFmtId="3" fontId="8" fillId="0" borderId="0" xfId="0" applyNumberFormat="1" applyFont="1"/>
    <xf numFmtId="164" fontId="6" fillId="0" borderId="0" xfId="0" applyNumberFormat="1" applyFont="1" applyBorder="1"/>
    <xf numFmtId="0" fontId="8" fillId="0" borderId="0" xfId="0" applyFont="1" applyAlignment="1"/>
    <xf numFmtId="0" fontId="2" fillId="0" borderId="0" xfId="0" applyFont="1" applyAlignment="1"/>
    <xf numFmtId="0" fontId="7" fillId="0" borderId="0" xfId="0" applyFont="1" applyBorder="1" applyAlignment="1">
      <alignment horizontal="right" vertical="center"/>
    </xf>
    <xf numFmtId="164" fontId="5" fillId="0" borderId="3" xfId="0" applyNumberFormat="1" applyFont="1" applyBorder="1"/>
    <xf numFmtId="10" fontId="5" fillId="0" borderId="3" xfId="1" applyNumberFormat="1" applyFont="1" applyBorder="1" applyAlignment="1" applyProtection="1"/>
    <xf numFmtId="0" fontId="5" fillId="0" borderId="0" xfId="0" applyFont="1" applyAlignment="1">
      <alignment horizontal="right"/>
    </xf>
    <xf numFmtId="0" fontId="5" fillId="0" borderId="0" xfId="0" applyFont="1"/>
    <xf numFmtId="0" fontId="2" fillId="0" borderId="0" xfId="0" applyFont="1" applyBorder="1"/>
    <xf numFmtId="0" fontId="7" fillId="0" borderId="0" xfId="0" applyFont="1" applyBorder="1" applyAlignment="1">
      <alignment horizontal="right"/>
    </xf>
    <xf numFmtId="3" fontId="5" fillId="0" borderId="3" xfId="0" applyNumberFormat="1" applyFont="1" applyBorder="1"/>
    <xf numFmtId="3" fontId="5" fillId="0" borderId="0" xfId="0" applyNumberFormat="1" applyFont="1" applyBorder="1"/>
    <xf numFmtId="164" fontId="5" fillId="0" borderId="0" xfId="0" applyNumberFormat="1" applyFont="1" applyBorder="1"/>
    <xf numFmtId="10" fontId="5" fillId="0" borderId="0" xfId="1" applyNumberFormat="1" applyFont="1" applyBorder="1" applyAlignment="1" applyProtection="1"/>
    <xf numFmtId="0" fontId="2" fillId="0" borderId="0" xfId="0" applyFont="1" applyAlignment="1">
      <alignment horizontal="left" indent="1"/>
    </xf>
    <xf numFmtId="164" fontId="5" fillId="0" borderId="0" xfId="0" applyNumberFormat="1" applyFont="1"/>
    <xf numFmtId="3" fontId="3" fillId="0" borderId="0" xfId="0" applyNumberFormat="1" applyFont="1"/>
    <xf numFmtId="0" fontId="7" fillId="0" borderId="0" xfId="0" applyFont="1" applyAlignment="1">
      <alignment horizontal="right"/>
    </xf>
    <xf numFmtId="0" fontId="5" fillId="0" borderId="0" xfId="0" applyFont="1" applyBorder="1"/>
    <xf numFmtId="0" fontId="2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right"/>
    </xf>
    <xf numFmtId="0" fontId="11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/>
    </xf>
    <xf numFmtId="49" fontId="2" fillId="0" borderId="0" xfId="0" applyNumberFormat="1" applyFont="1"/>
    <xf numFmtId="49" fontId="12" fillId="0" borderId="4" xfId="0" applyNumberFormat="1" applyFont="1" applyBorder="1" applyAlignment="1">
      <alignment horizontal="right" vertical="center"/>
    </xf>
    <xf numFmtId="3" fontId="2" fillId="0" borderId="0" xfId="0" applyNumberFormat="1" applyFont="1" applyAlignment="1"/>
    <xf numFmtId="49" fontId="12" fillId="0" borderId="3" xfId="0" applyNumberFormat="1" applyFont="1" applyBorder="1" applyAlignment="1">
      <alignment vertical="center"/>
    </xf>
    <xf numFmtId="164" fontId="7" fillId="0" borderId="3" xfId="0" applyNumberFormat="1" applyFont="1" applyBorder="1"/>
    <xf numFmtId="10" fontId="7" fillId="0" borderId="3" xfId="1" applyNumberFormat="1" applyFont="1" applyBorder="1" applyAlignment="1" applyProtection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5" xfId="0" applyFont="1" applyBorder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164" fontId="16" fillId="0" borderId="8" xfId="0" applyNumberFormat="1" applyFont="1" applyBorder="1" applyAlignment="1">
      <alignment horizontal="center" vertical="center"/>
    </xf>
    <xf numFmtId="164" fontId="16" fillId="0" borderId="8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5" fillId="0" borderId="8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3" fontId="13" fillId="0" borderId="0" xfId="0" applyNumberFormat="1" applyFont="1" applyBorder="1" applyAlignment="1">
      <alignment vertical="center"/>
    </xf>
    <xf numFmtId="0" fontId="2" fillId="0" borderId="8" xfId="0" applyFont="1" applyBorder="1"/>
    <xf numFmtId="164" fontId="16" fillId="0" borderId="0" xfId="0" applyNumberFormat="1" applyFont="1" applyAlignment="1">
      <alignment horizontal="right" vertical="center"/>
    </xf>
    <xf numFmtId="0" fontId="17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164" fontId="16" fillId="2" borderId="8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right" vertical="center" wrapText="1"/>
    </xf>
    <xf numFmtId="164" fontId="16" fillId="0" borderId="8" xfId="0" applyNumberFormat="1" applyFont="1" applyBorder="1" applyAlignment="1">
      <alignment vertical="center"/>
    </xf>
    <xf numFmtId="0" fontId="17" fillId="0" borderId="8" xfId="0" applyFont="1" applyBorder="1" applyAlignment="1">
      <alignment horizontal="center" vertical="top"/>
    </xf>
    <xf numFmtId="0" fontId="17" fillId="0" borderId="9" xfId="0" applyFont="1" applyBorder="1" applyAlignment="1">
      <alignment horizontal="center"/>
    </xf>
    <xf numFmtId="0" fontId="18" fillId="0" borderId="11" xfId="0" applyFont="1" applyBorder="1" applyAlignment="1">
      <alignment horizontal="right" vertical="center" wrapText="1"/>
    </xf>
    <xf numFmtId="164" fontId="2" fillId="0" borderId="9" xfId="0" applyNumberFormat="1" applyFont="1" applyBorder="1" applyAlignment="1">
      <alignment horizontal="right" vertical="center"/>
    </xf>
    <xf numFmtId="164" fontId="16" fillId="0" borderId="9" xfId="0" applyNumberFormat="1" applyFont="1" applyBorder="1" applyAlignment="1">
      <alignment horizontal="right" vertical="center"/>
    </xf>
    <xf numFmtId="164" fontId="16" fillId="0" borderId="12" xfId="0" applyNumberFormat="1" applyFont="1" applyBorder="1" applyAlignment="1">
      <alignment horizontal="right" vertical="center"/>
    </xf>
    <xf numFmtId="164" fontId="2" fillId="0" borderId="12" xfId="0" applyNumberFormat="1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 wrapText="1"/>
    </xf>
    <xf numFmtId="3" fontId="13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164" fontId="0" fillId="0" borderId="0" xfId="0" applyNumberFormat="1"/>
    <xf numFmtId="164" fontId="13" fillId="0" borderId="8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3" fontId="16" fillId="0" borderId="0" xfId="0" applyNumberFormat="1" applyFont="1" applyBorder="1" applyAlignment="1">
      <alignment vertical="center"/>
    </xf>
    <xf numFmtId="0" fontId="19" fillId="2" borderId="8" xfId="0" applyFont="1" applyFill="1" applyBorder="1" applyAlignment="1">
      <alignment horizontal="center"/>
    </xf>
    <xf numFmtId="0" fontId="20" fillId="2" borderId="8" xfId="0" applyFont="1" applyFill="1" applyBorder="1" applyAlignment="1">
      <alignment vertical="center" wrapText="1"/>
    </xf>
    <xf numFmtId="0" fontId="2" fillId="0" borderId="9" xfId="0" applyFont="1" applyBorder="1"/>
    <xf numFmtId="164" fontId="16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13" fillId="0" borderId="9" xfId="0" applyNumberFormat="1" applyFont="1" applyBorder="1" applyAlignment="1">
      <alignment horizontal="center" vertical="center"/>
    </xf>
    <xf numFmtId="164" fontId="16" fillId="0" borderId="9" xfId="0" applyNumberFormat="1" applyFont="1" applyBorder="1" applyAlignment="1">
      <alignment vertical="center"/>
    </xf>
    <xf numFmtId="0" fontId="19" fillId="0" borderId="13" xfId="0" applyFont="1" applyBorder="1" applyAlignment="1">
      <alignment horizontal="center"/>
    </xf>
    <xf numFmtId="49" fontId="5" fillId="0" borderId="13" xfId="0" applyNumberFormat="1" applyFont="1" applyBorder="1" applyAlignment="1">
      <alignment vertical="center"/>
    </xf>
    <xf numFmtId="164" fontId="16" fillId="0" borderId="13" xfId="0" applyNumberFormat="1" applyFont="1" applyBorder="1" applyAlignment="1">
      <alignment horizontal="center" vertical="center"/>
    </xf>
    <xf numFmtId="0" fontId="11" fillId="0" borderId="0" xfId="0" applyFont="1"/>
    <xf numFmtId="0" fontId="2" fillId="0" borderId="0" xfId="2" applyFont="1"/>
    <xf numFmtId="10" fontId="2" fillId="0" borderId="0" xfId="2" applyNumberFormat="1" applyFont="1" applyBorder="1"/>
    <xf numFmtId="0" fontId="21" fillId="0" borderId="0" xfId="2" applyFont="1" applyBorder="1"/>
    <xf numFmtId="0" fontId="4" fillId="0" borderId="0" xfId="2" applyFont="1" applyAlignment="1">
      <alignment horizontal="center"/>
    </xf>
    <xf numFmtId="10" fontId="4" fillId="0" borderId="0" xfId="2" applyNumberFormat="1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8" fillId="0" borderId="0" xfId="2" applyFont="1" applyAlignment="1">
      <alignment horizontal="left"/>
    </xf>
    <xf numFmtId="0" fontId="2" fillId="0" borderId="0" xfId="0" applyFont="1" applyAlignment="1">
      <alignment horizontal="right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 wrapText="1"/>
    </xf>
    <xf numFmtId="0" fontId="22" fillId="0" borderId="0" xfId="2" applyFont="1" applyBorder="1" applyAlignment="1">
      <alignment horizontal="center" vertical="center" wrapText="1"/>
    </xf>
    <xf numFmtId="0" fontId="2" fillId="0" borderId="0" xfId="2" applyFont="1" applyBorder="1"/>
    <xf numFmtId="3" fontId="2" fillId="0" borderId="0" xfId="2" applyNumberFormat="1" applyFont="1" applyBorder="1"/>
    <xf numFmtId="3" fontId="21" fillId="0" borderId="0" xfId="2" applyNumberFormat="1" applyFont="1" applyBorder="1"/>
    <xf numFmtId="49" fontId="2" fillId="0" borderId="0" xfId="2" applyNumberFormat="1" applyFont="1" applyBorder="1"/>
    <xf numFmtId="3" fontId="2" fillId="0" borderId="0" xfId="2" applyNumberFormat="1" applyFont="1" applyBorder="1" applyAlignment="1">
      <alignment horizontal="right"/>
    </xf>
    <xf numFmtId="0" fontId="23" fillId="0" borderId="0" xfId="2" applyFont="1" applyBorder="1"/>
    <xf numFmtId="3" fontId="5" fillId="0" borderId="0" xfId="2" applyNumberFormat="1" applyFont="1" applyBorder="1"/>
    <xf numFmtId="10" fontId="5" fillId="0" borderId="0" xfId="2" applyNumberFormat="1" applyFont="1" applyBorder="1"/>
    <xf numFmtId="0" fontId="22" fillId="0" borderId="0" xfId="2" applyFont="1" applyBorder="1"/>
    <xf numFmtId="3" fontId="2" fillId="0" borderId="0" xfId="2" applyNumberFormat="1" applyFont="1" applyBorder="1" applyAlignment="1"/>
    <xf numFmtId="0" fontId="21" fillId="0" borderId="0" xfId="2" applyFont="1" applyBorder="1" applyAlignment="1">
      <alignment horizontal="center"/>
    </xf>
    <xf numFmtId="49" fontId="23" fillId="0" borderId="0" xfId="2" applyNumberFormat="1" applyFont="1" applyBorder="1"/>
    <xf numFmtId="3" fontId="5" fillId="0" borderId="0" xfId="2" applyNumberFormat="1" applyFont="1" applyBorder="1" applyAlignment="1"/>
    <xf numFmtId="0" fontId="5" fillId="0" borderId="0" xfId="2" applyFont="1" applyBorder="1" applyAlignment="1">
      <alignment horizontal="right"/>
    </xf>
    <xf numFmtId="3" fontId="5" fillId="0" borderId="1" xfId="2" applyNumberFormat="1" applyFont="1" applyBorder="1" applyAlignment="1"/>
    <xf numFmtId="10" fontId="5" fillId="0" borderId="1" xfId="2" applyNumberFormat="1" applyFont="1" applyBorder="1"/>
    <xf numFmtId="3" fontId="2" fillId="0" borderId="0" xfId="2" applyNumberFormat="1" applyFont="1" applyBorder="1" applyAlignment="1">
      <alignment horizontal="center"/>
    </xf>
    <xf numFmtId="0" fontId="7" fillId="0" borderId="0" xfId="2" applyFont="1" applyBorder="1"/>
    <xf numFmtId="49" fontId="7" fillId="0" borderId="0" xfId="2" applyNumberFormat="1" applyFont="1" applyBorder="1"/>
    <xf numFmtId="49" fontId="5" fillId="0" borderId="0" xfId="0" applyNumberFormat="1" applyFont="1"/>
    <xf numFmtId="3" fontId="5" fillId="0" borderId="0" xfId="2" applyNumberFormat="1" applyFont="1" applyBorder="1" applyAlignment="1">
      <alignment horizontal="right"/>
    </xf>
    <xf numFmtId="0" fontId="12" fillId="0" borderId="4" xfId="2" applyFont="1" applyBorder="1"/>
    <xf numFmtId="0" fontId="12" fillId="0" borderId="4" xfId="2" applyFont="1" applyBorder="1" applyAlignment="1">
      <alignment horizontal="center"/>
    </xf>
    <xf numFmtId="3" fontId="12" fillId="0" borderId="4" xfId="2" applyNumberFormat="1" applyFont="1" applyBorder="1"/>
    <xf numFmtId="10" fontId="5" fillId="0" borderId="4" xfId="2" applyNumberFormat="1" applyFont="1" applyBorder="1"/>
    <xf numFmtId="3" fontId="24" fillId="0" borderId="0" xfId="2" applyNumberFormat="1" applyFont="1" applyBorder="1"/>
    <xf numFmtId="0" fontId="14" fillId="0" borderId="0" xfId="0" applyFont="1"/>
    <xf numFmtId="0" fontId="25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13" fillId="0" borderId="14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0" xfId="0" applyFont="1" applyBorder="1"/>
    <xf numFmtId="0" fontId="13" fillId="0" borderId="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6" xfId="0" applyFont="1" applyBorder="1"/>
    <xf numFmtId="0" fontId="13" fillId="0" borderId="8" xfId="0" applyFont="1" applyBorder="1"/>
    <xf numFmtId="0" fontId="13" fillId="0" borderId="18" xfId="0" applyFont="1" applyBorder="1"/>
    <xf numFmtId="3" fontId="13" fillId="0" borderId="0" xfId="0" applyNumberFormat="1" applyFont="1" applyBorder="1"/>
    <xf numFmtId="0" fontId="13" fillId="0" borderId="8" xfId="0" applyFont="1" applyBorder="1" applyAlignment="1">
      <alignment vertical="center"/>
    </xf>
    <xf numFmtId="0" fontId="13" fillId="0" borderId="10" xfId="0" applyFont="1" applyBorder="1"/>
    <xf numFmtId="49" fontId="13" fillId="0" borderId="8" xfId="0" applyNumberFormat="1" applyFont="1" applyBorder="1" applyAlignment="1">
      <alignment horizontal="left" vertical="center" indent="1"/>
    </xf>
    <xf numFmtId="164" fontId="13" fillId="0" borderId="8" xfId="0" applyNumberFormat="1" applyFont="1" applyBorder="1"/>
    <xf numFmtId="164" fontId="13" fillId="0" borderId="10" xfId="0" applyNumberFormat="1" applyFont="1" applyBorder="1"/>
    <xf numFmtId="0" fontId="13" fillId="0" borderId="19" xfId="0" applyFont="1" applyBorder="1"/>
    <xf numFmtId="0" fontId="13" fillId="0" borderId="8" xfId="0" applyFont="1" applyBorder="1" applyAlignment="1">
      <alignment horizontal="left" vertical="center" indent="1"/>
    </xf>
    <xf numFmtId="0" fontId="13" fillId="0" borderId="8" xfId="0" applyFont="1" applyBorder="1" applyAlignment="1">
      <alignment horizontal="right" vertical="center"/>
    </xf>
    <xf numFmtId="0" fontId="13" fillId="0" borderId="8" xfId="0" applyFont="1" applyBorder="1" applyAlignment="1">
      <alignment horizontal="left" vertical="center" indent="15"/>
    </xf>
    <xf numFmtId="0" fontId="13" fillId="0" borderId="9" xfId="0" applyFont="1" applyBorder="1" applyAlignment="1">
      <alignment horizontal="right" vertical="center"/>
    </xf>
    <xf numFmtId="164" fontId="13" fillId="0" borderId="9" xfId="0" applyNumberFormat="1" applyFont="1" applyBorder="1"/>
    <xf numFmtId="164" fontId="13" fillId="0" borderId="11" xfId="0" applyNumberFormat="1" applyFont="1" applyBorder="1"/>
    <xf numFmtId="164" fontId="13" fillId="0" borderId="20" xfId="0" applyNumberFormat="1" applyFont="1" applyBorder="1"/>
    <xf numFmtId="0" fontId="13" fillId="0" borderId="9" xfId="0" applyFont="1" applyBorder="1" applyAlignment="1">
      <alignment horizontal="left" vertical="center" indent="15"/>
    </xf>
    <xf numFmtId="164" fontId="13" fillId="0" borderId="21" xfId="0" applyNumberFormat="1" applyFont="1" applyBorder="1"/>
    <xf numFmtId="0" fontId="13" fillId="0" borderId="2" xfId="0" applyFont="1" applyBorder="1"/>
    <xf numFmtId="0" fontId="13" fillId="2" borderId="22" xfId="0" applyFont="1" applyFill="1" applyBorder="1" applyAlignment="1">
      <alignment vertical="center"/>
    </xf>
    <xf numFmtId="164" fontId="13" fillId="2" borderId="22" xfId="0" applyNumberFormat="1" applyFont="1" applyFill="1" applyBorder="1"/>
    <xf numFmtId="164" fontId="13" fillId="2" borderId="23" xfId="0" applyNumberFormat="1" applyFont="1" applyFill="1" applyBorder="1"/>
    <xf numFmtId="0" fontId="13" fillId="0" borderId="22" xfId="0" applyFont="1" applyBorder="1"/>
    <xf numFmtId="0" fontId="14" fillId="0" borderId="6" xfId="0" applyFont="1" applyBorder="1" applyAlignment="1">
      <alignment vertical="center"/>
    </xf>
    <xf numFmtId="164" fontId="13" fillId="0" borderId="6" xfId="0" applyNumberFormat="1" applyFont="1" applyBorder="1"/>
    <xf numFmtId="164" fontId="13" fillId="0" borderId="18" xfId="0" applyNumberFormat="1" applyFont="1" applyBorder="1"/>
    <xf numFmtId="164" fontId="13" fillId="0" borderId="24" xfId="0" applyNumberFormat="1" applyFont="1" applyBorder="1"/>
    <xf numFmtId="164" fontId="13" fillId="0" borderId="1" xfId="0" applyNumberFormat="1" applyFont="1" applyBorder="1"/>
    <xf numFmtId="164" fontId="16" fillId="0" borderId="24" xfId="0" applyNumberFormat="1" applyFont="1" applyBorder="1"/>
    <xf numFmtId="0" fontId="13" fillId="0" borderId="1" xfId="0" applyFont="1" applyBorder="1"/>
    <xf numFmtId="164" fontId="16" fillId="0" borderId="8" xfId="0" applyNumberFormat="1" applyFont="1" applyBorder="1"/>
    <xf numFmtId="164" fontId="13" fillId="0" borderId="0" xfId="0" applyNumberFormat="1" applyFont="1" applyBorder="1"/>
    <xf numFmtId="164" fontId="13" fillId="0" borderId="0" xfId="0" applyNumberFormat="1" applyFont="1"/>
    <xf numFmtId="0" fontId="13" fillId="0" borderId="10" xfId="0" applyFont="1" applyBorder="1" applyAlignment="1">
      <alignment vertical="center"/>
    </xf>
    <xf numFmtId="164" fontId="13" fillId="0" borderId="19" xfId="0" applyNumberFormat="1" applyFont="1" applyBorder="1"/>
    <xf numFmtId="0" fontId="13" fillId="0" borderId="7" xfId="0" applyFont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164" fontId="13" fillId="2" borderId="7" xfId="0" applyNumberFormat="1" applyFont="1" applyFill="1" applyBorder="1"/>
    <xf numFmtId="0" fontId="13" fillId="2" borderId="7" xfId="0" applyFont="1" applyFill="1" applyBorder="1" applyAlignment="1">
      <alignment vertical="center"/>
    </xf>
    <xf numFmtId="164" fontId="13" fillId="0" borderId="25" xfId="0" applyNumberFormat="1" applyFont="1" applyBorder="1"/>
    <xf numFmtId="0" fontId="13" fillId="0" borderId="26" xfId="0" applyFont="1" applyBorder="1" applyAlignment="1">
      <alignment vertical="center"/>
    </xf>
    <xf numFmtId="0" fontId="26" fillId="3" borderId="22" xfId="0" applyFont="1" applyFill="1" applyBorder="1" applyAlignment="1">
      <alignment vertical="center"/>
    </xf>
    <xf numFmtId="164" fontId="16" fillId="3" borderId="22" xfId="0" applyNumberFormat="1" applyFont="1" applyFill="1" applyBorder="1"/>
    <xf numFmtId="0" fontId="13" fillId="3" borderId="27" xfId="0" applyFont="1" applyFill="1" applyBorder="1" applyAlignment="1">
      <alignment vertical="center"/>
    </xf>
    <xf numFmtId="164" fontId="16" fillId="3" borderId="23" xfId="0" applyNumberFormat="1" applyFont="1" applyFill="1" applyBorder="1"/>
    <xf numFmtId="164" fontId="16" fillId="3" borderId="28" xfId="0" applyNumberFormat="1" applyFont="1" applyFill="1" applyBorder="1"/>
    <xf numFmtId="0" fontId="16" fillId="0" borderId="0" xfId="0" applyFont="1" applyBorder="1"/>
    <xf numFmtId="0" fontId="16" fillId="0" borderId="0" xfId="0" applyFont="1"/>
    <xf numFmtId="3" fontId="13" fillId="0" borderId="6" xfId="0" applyNumberFormat="1" applyFont="1" applyBorder="1" applyAlignment="1">
      <alignment horizontal="right"/>
    </xf>
    <xf numFmtId="3" fontId="13" fillId="0" borderId="18" xfId="0" applyNumberFormat="1" applyFont="1" applyBorder="1" applyAlignment="1">
      <alignment horizontal="right"/>
    </xf>
    <xf numFmtId="3" fontId="13" fillId="0" borderId="24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right"/>
    </xf>
    <xf numFmtId="3" fontId="13" fillId="0" borderId="0" xfId="0" applyNumberFormat="1" applyFont="1"/>
    <xf numFmtId="3" fontId="13" fillId="0" borderId="8" xfId="0" applyNumberFormat="1" applyFont="1" applyBorder="1" applyAlignment="1">
      <alignment horizontal="right"/>
    </xf>
    <xf numFmtId="0" fontId="13" fillId="0" borderId="9" xfId="0" applyFont="1" applyBorder="1" applyAlignment="1">
      <alignment vertical="center"/>
    </xf>
    <xf numFmtId="3" fontId="13" fillId="0" borderId="9" xfId="0" applyNumberFormat="1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2" applyFont="1" applyAlignment="1">
      <alignment horizontal="center" vertical="center"/>
    </xf>
    <xf numFmtId="0" fontId="23" fillId="0" borderId="0" xfId="2" applyFont="1" applyAlignment="1">
      <alignment vertical="center"/>
    </xf>
    <xf numFmtId="3" fontId="23" fillId="0" borderId="0" xfId="2" applyNumberFormat="1" applyFont="1" applyAlignment="1">
      <alignment vertical="center"/>
    </xf>
    <xf numFmtId="10" fontId="23" fillId="0" borderId="0" xfId="2" applyNumberFormat="1" applyFont="1" applyAlignment="1">
      <alignment vertical="center"/>
    </xf>
    <xf numFmtId="0" fontId="23" fillId="0" borderId="0" xfId="0" applyFont="1" applyAlignment="1">
      <alignment horizontal="right" vertical="center"/>
    </xf>
    <xf numFmtId="0" fontId="27" fillId="0" borderId="0" xfId="2" applyFont="1" applyAlignment="1">
      <alignment vertical="center"/>
    </xf>
    <xf numFmtId="0" fontId="28" fillId="0" borderId="1" xfId="2" applyFont="1" applyBorder="1" applyAlignment="1">
      <alignment horizontal="center" vertical="center"/>
    </xf>
    <xf numFmtId="0" fontId="29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164" fontId="23" fillId="0" borderId="0" xfId="2" applyNumberFormat="1" applyFont="1" applyAlignment="1">
      <alignment vertical="center"/>
    </xf>
    <xf numFmtId="0" fontId="7" fillId="0" borderId="0" xfId="2" applyFont="1" applyAlignment="1">
      <alignment horizontal="left" vertical="center"/>
    </xf>
    <xf numFmtId="0" fontId="23" fillId="0" borderId="0" xfId="2" applyFont="1" applyAlignment="1">
      <alignment horizontal="right" vertical="center"/>
    </xf>
    <xf numFmtId="165" fontId="23" fillId="0" borderId="0" xfId="0" applyNumberFormat="1" applyFont="1" applyBorder="1" applyAlignment="1">
      <alignment vertical="center" wrapText="1"/>
    </xf>
    <xf numFmtId="3" fontId="23" fillId="0" borderId="0" xfId="0" applyNumberFormat="1" applyFont="1" applyBorder="1" applyAlignment="1">
      <alignment vertical="center"/>
    </xf>
    <xf numFmtId="165" fontId="30" fillId="0" borderId="0" xfId="0" applyNumberFormat="1" applyFont="1" applyBorder="1" applyAlignment="1">
      <alignment vertical="center" wrapText="1"/>
    </xf>
    <xf numFmtId="0" fontId="0" fillId="0" borderId="0" xfId="0" applyFont="1"/>
    <xf numFmtId="164" fontId="0" fillId="0" borderId="0" xfId="0" applyNumberFormat="1" applyFont="1"/>
    <xf numFmtId="10" fontId="5" fillId="0" borderId="0" xfId="2" applyNumberFormat="1" applyFont="1" applyBorder="1" applyAlignment="1">
      <alignment horizontal="center" wrapText="1"/>
    </xf>
    <xf numFmtId="49" fontId="28" fillId="0" borderId="0" xfId="2" applyNumberFormat="1" applyFont="1" applyAlignment="1">
      <alignment vertical="center"/>
    </xf>
    <xf numFmtId="164" fontId="23" fillId="0" borderId="0" xfId="2" applyNumberFormat="1" applyFont="1" applyBorder="1" applyAlignment="1">
      <alignment horizontal="right" vertical="center"/>
    </xf>
    <xf numFmtId="0" fontId="28" fillId="0" borderId="0" xfId="2" applyFont="1" applyAlignment="1">
      <alignment horizontal="right" vertical="center"/>
    </xf>
    <xf numFmtId="49" fontId="23" fillId="0" borderId="0" xfId="2" applyNumberFormat="1" applyFont="1" applyAlignment="1">
      <alignment vertical="center"/>
    </xf>
    <xf numFmtId="0" fontId="31" fillId="0" borderId="0" xfId="0" applyFont="1"/>
    <xf numFmtId="0" fontId="2" fillId="0" borderId="0" xfId="2" applyFont="1" applyBorder="1" applyAlignment="1">
      <alignment vertical="center"/>
    </xf>
    <xf numFmtId="0" fontId="32" fillId="0" borderId="0" xfId="0" applyFont="1"/>
    <xf numFmtId="3" fontId="29" fillId="0" borderId="2" xfId="0" applyNumberFormat="1" applyFont="1" applyBorder="1" applyAlignment="1">
      <alignment vertical="center"/>
    </xf>
    <xf numFmtId="10" fontId="28" fillId="0" borderId="2" xfId="2" applyNumberFormat="1" applyFont="1" applyBorder="1" applyAlignment="1">
      <alignment vertical="center"/>
    </xf>
    <xf numFmtId="3" fontId="28" fillId="0" borderId="0" xfId="0" applyNumberFormat="1" applyFont="1" applyBorder="1" applyAlignment="1">
      <alignment vertical="center"/>
    </xf>
    <xf numFmtId="10" fontId="28" fillId="0" borderId="0" xfId="2" applyNumberFormat="1" applyFont="1" applyAlignment="1">
      <alignment vertical="center"/>
    </xf>
    <xf numFmtId="165" fontId="28" fillId="0" borderId="0" xfId="0" applyNumberFormat="1" applyFont="1" applyBorder="1" applyAlignment="1">
      <alignment vertical="center" wrapText="1"/>
    </xf>
    <xf numFmtId="165" fontId="28" fillId="0" borderId="0" xfId="0" applyNumberFormat="1" applyFont="1" applyBorder="1" applyAlignment="1">
      <alignment horizontal="right" vertical="center" wrapText="1"/>
    </xf>
    <xf numFmtId="10" fontId="29" fillId="0" borderId="2" xfId="2" applyNumberFormat="1" applyFont="1" applyBorder="1" applyAlignment="1">
      <alignment vertical="center"/>
    </xf>
    <xf numFmtId="164" fontId="28" fillId="0" borderId="0" xfId="2" applyNumberFormat="1" applyFont="1" applyBorder="1" applyAlignment="1">
      <alignment vertical="center"/>
    </xf>
    <xf numFmtId="10" fontId="23" fillId="0" borderId="0" xfId="2" applyNumberFormat="1" applyFont="1" applyBorder="1" applyAlignment="1">
      <alignment vertical="center"/>
    </xf>
    <xf numFmtId="3" fontId="23" fillId="0" borderId="1" xfId="0" applyNumberFormat="1" applyFont="1" applyBorder="1" applyAlignment="1">
      <alignment vertical="center"/>
    </xf>
    <xf numFmtId="10" fontId="23" fillId="0" borderId="1" xfId="2" applyNumberFormat="1" applyFont="1" applyBorder="1" applyAlignment="1">
      <alignment vertical="center"/>
    </xf>
    <xf numFmtId="3" fontId="28" fillId="0" borderId="0" xfId="2" applyNumberFormat="1" applyFont="1" applyBorder="1" applyAlignment="1">
      <alignment vertical="center"/>
    </xf>
    <xf numFmtId="0" fontId="5" fillId="0" borderId="0" xfId="2" applyFont="1" applyBorder="1" applyAlignment="1">
      <alignment horizontal="right" vertical="center"/>
    </xf>
    <xf numFmtId="0" fontId="28" fillId="0" borderId="0" xfId="2" applyFont="1" applyAlignment="1">
      <alignment vertical="center"/>
    </xf>
    <xf numFmtId="0" fontId="28" fillId="0" borderId="0" xfId="2" applyFont="1" applyBorder="1" applyAlignment="1">
      <alignment horizontal="right" vertical="center"/>
    </xf>
    <xf numFmtId="0" fontId="28" fillId="0" borderId="0" xfId="2" applyFont="1" applyBorder="1" applyAlignment="1">
      <alignment vertical="center"/>
    </xf>
    <xf numFmtId="0" fontId="28" fillId="0" borderId="0" xfId="2" applyFont="1" applyBorder="1" applyAlignment="1">
      <alignment horizontal="left" vertical="center"/>
    </xf>
    <xf numFmtId="165" fontId="29" fillId="0" borderId="19" xfId="0" applyNumberFormat="1" applyFont="1" applyBorder="1" applyAlignment="1">
      <alignment horizontal="right" vertical="center" wrapText="1"/>
    </xf>
    <xf numFmtId="3" fontId="29" fillId="0" borderId="19" xfId="2" applyNumberFormat="1" applyFont="1" applyBorder="1" applyAlignment="1">
      <alignment vertical="center"/>
    </xf>
    <xf numFmtId="10" fontId="29" fillId="0" borderId="19" xfId="2" applyNumberFormat="1" applyFont="1" applyBorder="1" applyAlignment="1">
      <alignment vertical="center"/>
    </xf>
    <xf numFmtId="165" fontId="29" fillId="0" borderId="1" xfId="0" applyNumberFormat="1" applyFont="1" applyBorder="1" applyAlignment="1">
      <alignment horizontal="right" vertical="center" wrapText="1"/>
    </xf>
    <xf numFmtId="3" fontId="29" fillId="0" borderId="1" xfId="2" applyNumberFormat="1" applyFont="1" applyBorder="1" applyAlignment="1">
      <alignment vertical="center"/>
    </xf>
    <xf numFmtId="10" fontId="29" fillId="0" borderId="1" xfId="2" applyNumberFormat="1" applyFont="1" applyBorder="1" applyAlignment="1">
      <alignment vertical="center"/>
    </xf>
    <xf numFmtId="165" fontId="28" fillId="0" borderId="1" xfId="0" applyNumberFormat="1" applyFont="1" applyBorder="1" applyAlignment="1">
      <alignment horizontal="center" vertical="center" wrapText="1"/>
    </xf>
    <xf numFmtId="0" fontId="7" fillId="0" borderId="0" xfId="2" applyFont="1" applyBorder="1" applyAlignment="1">
      <alignment horizontal="left" vertical="center"/>
    </xf>
    <xf numFmtId="0" fontId="23" fillId="0" borderId="0" xfId="2" applyFont="1" applyBorder="1" applyAlignment="1">
      <alignment vertical="center"/>
    </xf>
    <xf numFmtId="0" fontId="28" fillId="0" borderId="0" xfId="0" applyFont="1" applyAlignment="1">
      <alignment horizontal="right" vertical="center"/>
    </xf>
    <xf numFmtId="3" fontId="28" fillId="0" borderId="2" xfId="0" applyNumberFormat="1" applyFont="1" applyBorder="1" applyAlignment="1">
      <alignment vertical="center"/>
    </xf>
    <xf numFmtId="0" fontId="28" fillId="0" borderId="0" xfId="0" applyFont="1"/>
    <xf numFmtId="10" fontId="28" fillId="0" borderId="0" xfId="2" applyNumberFormat="1" applyFont="1" applyBorder="1" applyAlignment="1">
      <alignment vertical="center"/>
    </xf>
    <xf numFmtId="3" fontId="28" fillId="0" borderId="1" xfId="0" applyNumberFormat="1" applyFont="1" applyBorder="1" applyAlignment="1">
      <alignment vertical="center"/>
    </xf>
    <xf numFmtId="10" fontId="23" fillId="0" borderId="2" xfId="2" applyNumberFormat="1" applyFont="1" applyBorder="1" applyAlignment="1">
      <alignment horizontal="right" vertical="center"/>
    </xf>
    <xf numFmtId="165" fontId="30" fillId="0" borderId="0" xfId="0" applyNumberFormat="1" applyFont="1" applyBorder="1" applyAlignment="1">
      <alignment horizontal="right" vertical="center" wrapText="1"/>
    </xf>
    <xf numFmtId="0" fontId="33" fillId="0" borderId="0" xfId="0" applyFont="1"/>
    <xf numFmtId="165" fontId="28" fillId="0" borderId="4" xfId="0" applyNumberFormat="1" applyFont="1" applyBorder="1" applyAlignment="1">
      <alignment horizontal="right" vertical="center" wrapText="1"/>
    </xf>
    <xf numFmtId="3" fontId="28" fillId="0" borderId="4" xfId="0" applyNumberFormat="1" applyFont="1" applyBorder="1" applyAlignment="1">
      <alignment vertical="center"/>
    </xf>
    <xf numFmtId="10" fontId="28" fillId="0" borderId="4" xfId="2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16" xfId="0" applyFont="1" applyBorder="1"/>
    <xf numFmtId="0" fontId="11" fillId="0" borderId="16" xfId="0" applyFont="1" applyBorder="1" applyAlignment="1">
      <alignment horizontal="center"/>
    </xf>
    <xf numFmtId="0" fontId="11" fillId="0" borderId="8" xfId="0" applyFont="1" applyBorder="1"/>
    <xf numFmtId="3" fontId="2" fillId="0" borderId="8" xfId="0" applyNumberFormat="1" applyFont="1" applyBorder="1"/>
    <xf numFmtId="0" fontId="11" fillId="0" borderId="8" xfId="0" applyFont="1" applyBorder="1" applyAlignment="1">
      <alignment horizontal="center"/>
    </xf>
    <xf numFmtId="10" fontId="2" fillId="0" borderId="8" xfId="0" applyNumberFormat="1" applyFont="1" applyBorder="1"/>
    <xf numFmtId="0" fontId="11" fillId="0" borderId="20" xfId="0" applyFont="1" applyBorder="1"/>
    <xf numFmtId="0" fontId="5" fillId="0" borderId="20" xfId="0" applyFont="1" applyBorder="1" applyAlignment="1">
      <alignment horizontal="left"/>
    </xf>
    <xf numFmtId="3" fontId="5" fillId="0" borderId="20" xfId="0" applyNumberFormat="1" applyFont="1" applyBorder="1"/>
    <xf numFmtId="10" fontId="5" fillId="0" borderId="20" xfId="0" applyNumberFormat="1" applyFont="1" applyBorder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4" fillId="0" borderId="0" xfId="0" applyFont="1" applyAlignment="1">
      <alignment vertical="top"/>
    </xf>
    <xf numFmtId="0" fontId="2" fillId="0" borderId="32" xfId="0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164" fontId="2" fillId="0" borderId="6" xfId="0" applyNumberFormat="1" applyFont="1" applyBorder="1" applyAlignment="1">
      <alignment vertical="center"/>
    </xf>
    <xf numFmtId="164" fontId="2" fillId="0" borderId="18" xfId="0" applyNumberFormat="1" applyFont="1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164" fontId="2" fillId="0" borderId="24" xfId="0" applyNumberFormat="1" applyFont="1" applyBorder="1" applyAlignment="1">
      <alignment vertical="center"/>
    </xf>
    <xf numFmtId="164" fontId="2" fillId="0" borderId="34" xfId="0" applyNumberFormat="1" applyFont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2" fillId="0" borderId="36" xfId="0" applyNumberFormat="1" applyFont="1" applyBorder="1" applyAlignment="1">
      <alignment vertical="center"/>
    </xf>
    <xf numFmtId="0" fontId="2" fillId="4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164" fontId="2" fillId="0" borderId="8" xfId="0" applyNumberFormat="1" applyFont="1" applyBorder="1" applyAlignment="1"/>
    <xf numFmtId="164" fontId="2" fillId="0" borderId="12" xfId="0" applyNumberFormat="1" applyFont="1" applyBorder="1" applyAlignment="1"/>
    <xf numFmtId="164" fontId="2" fillId="0" borderId="10" xfId="0" applyNumberFormat="1" applyFont="1" applyBorder="1" applyAlignment="1"/>
    <xf numFmtId="3" fontId="2" fillId="0" borderId="36" xfId="0" applyNumberFormat="1" applyFont="1" applyBorder="1" applyAlignment="1">
      <alignment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0" fontId="2" fillId="0" borderId="37" xfId="0" applyFont="1" applyBorder="1"/>
    <xf numFmtId="0" fontId="2" fillId="0" borderId="38" xfId="0" applyFont="1" applyBorder="1"/>
    <xf numFmtId="164" fontId="2" fillId="0" borderId="39" xfId="0" applyNumberFormat="1" applyFont="1" applyBorder="1" applyAlignment="1"/>
    <xf numFmtId="164" fontId="2" fillId="0" borderId="9" xfId="0" applyNumberFormat="1" applyFont="1" applyBorder="1" applyAlignment="1"/>
    <xf numFmtId="164" fontId="2" fillId="0" borderId="40" xfId="0" applyNumberFormat="1" applyFont="1" applyBorder="1" applyAlignment="1"/>
    <xf numFmtId="164" fontId="5" fillId="0" borderId="22" xfId="0" applyNumberFormat="1" applyFont="1" applyBorder="1" applyAlignment="1"/>
    <xf numFmtId="164" fontId="5" fillId="0" borderId="23" xfId="0" applyNumberFormat="1" applyFont="1" applyBorder="1" applyAlignment="1"/>
    <xf numFmtId="164" fontId="5" fillId="0" borderId="42" xfId="0" applyNumberFormat="1" applyFont="1" applyBorder="1" applyAlignment="1"/>
    <xf numFmtId="0" fontId="7" fillId="0" borderId="4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64" fontId="5" fillId="0" borderId="39" xfId="0" applyNumberFormat="1" applyFont="1" applyBorder="1" applyAlignment="1"/>
    <xf numFmtId="164" fontId="5" fillId="0" borderId="3" xfId="0" applyNumberFormat="1" applyFont="1" applyBorder="1" applyAlignment="1"/>
    <xf numFmtId="0" fontId="5" fillId="0" borderId="43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2" fillId="0" borderId="22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164" fontId="5" fillId="0" borderId="28" xfId="0" applyNumberFormat="1" applyFont="1" applyBorder="1" applyAlignment="1"/>
    <xf numFmtId="0" fontId="2" fillId="0" borderId="39" xfId="0" applyFont="1" applyBorder="1" applyAlignment="1"/>
    <xf numFmtId="0" fontId="2" fillId="0" borderId="44" xfId="0" applyFont="1" applyBorder="1" applyAlignment="1"/>
    <xf numFmtId="0" fontId="2" fillId="0" borderId="45" xfId="0" applyFont="1" applyBorder="1" applyAlignment="1"/>
    <xf numFmtId="0" fontId="5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32" xfId="0" applyFont="1" applyBorder="1" applyAlignment="1">
      <alignment horizontal="right" vertical="center" wrapText="1"/>
    </xf>
    <xf numFmtId="0" fontId="2" fillId="0" borderId="24" xfId="0" applyFont="1" applyBorder="1" applyAlignment="1">
      <alignment horizontal="left" vertical="center" wrapText="1"/>
    </xf>
    <xf numFmtId="3" fontId="2" fillId="0" borderId="24" xfId="0" applyNumberFormat="1" applyFont="1" applyBorder="1" applyAlignment="1">
      <alignment horizontal="right" vertical="center" wrapText="1"/>
    </xf>
    <xf numFmtId="164" fontId="2" fillId="0" borderId="24" xfId="0" applyNumberFormat="1" applyFont="1" applyBorder="1" applyAlignment="1">
      <alignment horizontal="right" vertical="center" wrapText="1"/>
    </xf>
    <xf numFmtId="164" fontId="2" fillId="0" borderId="46" xfId="0" applyNumberFormat="1" applyFont="1" applyBorder="1" applyAlignment="1">
      <alignment horizontal="right" vertical="center" wrapText="1"/>
    </xf>
    <xf numFmtId="0" fontId="2" fillId="0" borderId="33" xfId="0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18" xfId="0" applyNumberFormat="1" applyFont="1" applyBorder="1" applyAlignment="1">
      <alignment horizontal="right" vertical="center"/>
    </xf>
    <xf numFmtId="164" fontId="2" fillId="0" borderId="47" xfId="0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2" fillId="0" borderId="35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49" fontId="13" fillId="0" borderId="8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wrapText="1"/>
    </xf>
    <xf numFmtId="164" fontId="2" fillId="0" borderId="10" xfId="0" applyNumberFormat="1" applyFont="1" applyBorder="1" applyAlignment="1">
      <alignment wrapText="1"/>
    </xf>
    <xf numFmtId="0" fontId="2" fillId="0" borderId="48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164" fontId="2" fillId="0" borderId="9" xfId="0" applyNumberFormat="1" applyFont="1" applyBorder="1" applyAlignment="1" applyProtection="1">
      <alignment horizontal="center" wrapText="1"/>
      <protection locked="0"/>
    </xf>
    <xf numFmtId="164" fontId="2" fillId="0" borderId="2" xfId="0" applyNumberFormat="1" applyFont="1" applyBorder="1" applyAlignment="1" applyProtection="1">
      <alignment horizontal="center" wrapText="1"/>
      <protection locked="0"/>
    </xf>
    <xf numFmtId="164" fontId="2" fillId="0" borderId="11" xfId="0" applyNumberFormat="1" applyFont="1" applyBorder="1" applyAlignment="1" applyProtection="1">
      <alignment horizontal="center" wrapText="1"/>
      <protection locked="0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/>
    <xf numFmtId="164" fontId="2" fillId="0" borderId="0" xfId="0" applyNumberFormat="1" applyFont="1" applyBorder="1" applyAlignment="1"/>
    <xf numFmtId="164" fontId="2" fillId="0" borderId="50" xfId="0" applyNumberFormat="1" applyFont="1" applyBorder="1" applyAlignment="1"/>
    <xf numFmtId="0" fontId="2" fillId="0" borderId="37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164" fontId="2" fillId="0" borderId="7" xfId="0" applyNumberFormat="1" applyFont="1" applyBorder="1" applyAlignment="1" applyProtection="1">
      <alignment horizontal="center" wrapText="1"/>
      <protection locked="0"/>
    </xf>
    <xf numFmtId="164" fontId="2" fillId="0" borderId="0" xfId="0" applyNumberFormat="1" applyFont="1" applyBorder="1" applyAlignment="1" applyProtection="1">
      <alignment horizontal="center" wrapText="1"/>
      <protection locked="0"/>
    </xf>
    <xf numFmtId="164" fontId="2" fillId="0" borderId="28" xfId="0" applyNumberFormat="1" applyFont="1" applyBorder="1" applyAlignment="1" applyProtection="1">
      <alignment horizontal="center" wrapText="1"/>
      <protection locked="0"/>
    </xf>
    <xf numFmtId="164" fontId="2" fillId="0" borderId="45" xfId="0" applyNumberFormat="1" applyFont="1" applyBorder="1" applyAlignment="1"/>
    <xf numFmtId="164" fontId="5" fillId="0" borderId="22" xfId="0" applyNumberFormat="1" applyFont="1" applyBorder="1" applyAlignment="1">
      <alignment wrapText="1"/>
    </xf>
    <xf numFmtId="164" fontId="5" fillId="0" borderId="23" xfId="0" applyNumberFormat="1" applyFont="1" applyBorder="1" applyAlignment="1">
      <alignment wrapText="1"/>
    </xf>
    <xf numFmtId="0" fontId="7" fillId="0" borderId="51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164" fontId="5" fillId="0" borderId="53" xfId="0" applyNumberFormat="1" applyFont="1" applyBorder="1" applyAlignment="1">
      <alignment wrapText="1"/>
    </xf>
    <xf numFmtId="164" fontId="5" fillId="0" borderId="52" xfId="0" applyNumberFormat="1" applyFont="1" applyBorder="1" applyAlignment="1">
      <alignment wrapText="1"/>
    </xf>
    <xf numFmtId="164" fontId="5" fillId="0" borderId="46" xfId="0" applyNumberFormat="1" applyFont="1" applyBorder="1" applyAlignment="1">
      <alignment wrapText="1"/>
    </xf>
    <xf numFmtId="0" fontId="7" fillId="0" borderId="5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4" fontId="2" fillId="0" borderId="6" xfId="0" applyNumberFormat="1" applyFont="1" applyBorder="1" applyAlignment="1"/>
    <xf numFmtId="164" fontId="2" fillId="0" borderId="18" xfId="0" applyNumberFormat="1" applyFont="1" applyBorder="1" applyAlignment="1"/>
    <xf numFmtId="164" fontId="2" fillId="0" borderId="34" xfId="0" applyNumberFormat="1" applyFont="1" applyBorder="1" applyAlignment="1"/>
    <xf numFmtId="164" fontId="2" fillId="0" borderId="36" xfId="0" applyNumberFormat="1" applyFont="1" applyBorder="1" applyAlignment="1"/>
    <xf numFmtId="0" fontId="5" fillId="0" borderId="37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164" fontId="7" fillId="0" borderId="7" xfId="0" applyNumberFormat="1" applyFont="1" applyBorder="1" applyAlignment="1">
      <alignment wrapText="1"/>
    </xf>
    <xf numFmtId="164" fontId="7" fillId="0" borderId="0" xfId="0" applyNumberFormat="1" applyFont="1" applyBorder="1" applyAlignment="1">
      <alignment wrapText="1"/>
    </xf>
    <xf numFmtId="164" fontId="7" fillId="0" borderId="25" xfId="0" applyNumberFormat="1" applyFont="1" applyBorder="1" applyAlignment="1">
      <alignment wrapText="1"/>
    </xf>
    <xf numFmtId="0" fontId="2" fillId="0" borderId="48" xfId="0" applyFont="1" applyBorder="1"/>
    <xf numFmtId="0" fontId="2" fillId="0" borderId="2" xfId="0" applyFont="1" applyBorder="1"/>
    <xf numFmtId="164" fontId="2" fillId="0" borderId="11" xfId="0" applyNumberFormat="1" applyFont="1" applyBorder="1" applyAlignment="1"/>
    <xf numFmtId="164" fontId="5" fillId="0" borderId="31" xfId="0" applyNumberFormat="1" applyFont="1" applyBorder="1" applyAlignment="1"/>
    <xf numFmtId="0" fontId="2" fillId="0" borderId="30" xfId="0" applyFont="1" applyBorder="1"/>
    <xf numFmtId="0" fontId="2" fillId="0" borderId="56" xfId="0" applyFont="1" applyBorder="1" applyAlignment="1">
      <alignment vertical="center" wrapText="1"/>
    </xf>
    <xf numFmtId="164" fontId="2" fillId="0" borderId="6" xfId="0" applyNumberFormat="1" applyFont="1" applyBorder="1" applyAlignment="1">
      <alignment wrapText="1"/>
    </xf>
    <xf numFmtId="164" fontId="2" fillId="0" borderId="18" xfId="0" applyNumberFormat="1" applyFont="1" applyBorder="1" applyAlignment="1">
      <alignment wrapText="1"/>
    </xf>
    <xf numFmtId="0" fontId="2" fillId="0" borderId="54" xfId="0" applyFont="1" applyBorder="1"/>
    <xf numFmtId="0" fontId="2" fillId="0" borderId="57" xfId="0" applyFont="1" applyBorder="1"/>
    <xf numFmtId="0" fontId="2" fillId="0" borderId="35" xfId="0" applyFont="1" applyBorder="1"/>
    <xf numFmtId="164" fontId="2" fillId="0" borderId="9" xfId="0" applyNumberFormat="1" applyFont="1" applyBorder="1" applyAlignment="1">
      <alignment wrapText="1"/>
    </xf>
    <xf numFmtId="164" fontId="2" fillId="0" borderId="11" xfId="0" applyNumberFormat="1" applyFont="1" applyBorder="1" applyAlignment="1">
      <alignment wrapText="1"/>
    </xf>
    <xf numFmtId="164" fontId="12" fillId="0" borderId="22" xfId="0" applyNumberFormat="1" applyFont="1" applyBorder="1" applyAlignment="1">
      <alignment vertical="center"/>
    </xf>
    <xf numFmtId="164" fontId="12" fillId="0" borderId="2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60" xfId="0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0" fontId="2" fillId="0" borderId="64" xfId="0" applyNumberFormat="1" applyFont="1" applyBorder="1"/>
    <xf numFmtId="0" fontId="2" fillId="0" borderId="65" xfId="0" applyFont="1" applyBorder="1" applyAlignment="1">
      <alignment horizontal="center"/>
    </xf>
    <xf numFmtId="164" fontId="5" fillId="0" borderId="8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8" xfId="0" applyNumberFormat="1" applyFont="1" applyBorder="1"/>
    <xf numFmtId="164" fontId="2" fillId="0" borderId="10" xfId="0" applyNumberFormat="1" applyFont="1" applyBorder="1"/>
    <xf numFmtId="164" fontId="2" fillId="0" borderId="19" xfId="0" applyNumberFormat="1" applyFont="1" applyBorder="1"/>
    <xf numFmtId="0" fontId="2" fillId="0" borderId="66" xfId="0" applyFont="1" applyBorder="1" applyAlignment="1"/>
    <xf numFmtId="0" fontId="2" fillId="0" borderId="8" xfId="0" applyFont="1" applyBorder="1" applyAlignment="1"/>
    <xf numFmtId="164" fontId="2" fillId="0" borderId="6" xfId="0" applyNumberFormat="1" applyFont="1" applyBorder="1"/>
    <xf numFmtId="164" fontId="2" fillId="0" borderId="18" xfId="0" applyNumberFormat="1" applyFont="1" applyBorder="1"/>
    <xf numFmtId="0" fontId="2" fillId="0" borderId="6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164" fontId="5" fillId="0" borderId="8" xfId="0" applyNumberFormat="1" applyFont="1" applyBorder="1" applyAlignment="1">
      <alignment vertical="center"/>
    </xf>
    <xf numFmtId="10" fontId="5" fillId="0" borderId="64" xfId="0" applyNumberFormat="1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164" fontId="5" fillId="0" borderId="8" xfId="0" applyNumberFormat="1" applyFont="1" applyBorder="1"/>
    <xf numFmtId="164" fontId="5" fillId="0" borderId="10" xfId="0" applyNumberFormat="1" applyFont="1" applyBorder="1"/>
    <xf numFmtId="10" fontId="5" fillId="0" borderId="64" xfId="0" applyNumberFormat="1" applyFont="1" applyBorder="1"/>
    <xf numFmtId="0" fontId="5" fillId="0" borderId="67" xfId="0" applyFont="1" applyBorder="1" applyAlignment="1">
      <alignment horizontal="center"/>
    </xf>
    <xf numFmtId="164" fontId="5" fillId="0" borderId="5" xfId="0" applyNumberFormat="1" applyFont="1" applyBorder="1" applyAlignment="1">
      <alignment vertical="center"/>
    </xf>
    <xf numFmtId="10" fontId="5" fillId="0" borderId="15" xfId="0" applyNumberFormat="1" applyFont="1" applyBorder="1" applyAlignment="1">
      <alignment vertical="center"/>
    </xf>
    <xf numFmtId="0" fontId="2" fillId="0" borderId="68" xfId="0" applyFont="1" applyBorder="1"/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/>
    </xf>
    <xf numFmtId="164" fontId="5" fillId="0" borderId="70" xfId="0" applyNumberFormat="1" applyFont="1" applyBorder="1"/>
    <xf numFmtId="10" fontId="5" fillId="0" borderId="71" xfId="0" applyNumberFormat="1" applyFont="1" applyBorder="1"/>
    <xf numFmtId="0" fontId="2" fillId="0" borderId="7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0" fontId="2" fillId="0" borderId="73" xfId="0" applyNumberFormat="1" applyFont="1" applyBorder="1"/>
    <xf numFmtId="10" fontId="2" fillId="0" borderId="74" xfId="0" applyNumberFormat="1" applyFont="1" applyBorder="1"/>
    <xf numFmtId="0" fontId="5" fillId="0" borderId="75" xfId="0" applyFont="1" applyBorder="1" applyAlignment="1">
      <alignment horizontal="center"/>
    </xf>
    <xf numFmtId="164" fontId="5" fillId="0" borderId="20" xfId="0" applyNumberFormat="1" applyFont="1" applyBorder="1"/>
    <xf numFmtId="10" fontId="5" fillId="0" borderId="76" xfId="0" applyNumberFormat="1" applyFont="1" applyBorder="1"/>
    <xf numFmtId="0" fontId="2" fillId="0" borderId="10" xfId="0" applyFont="1" applyBorder="1"/>
    <xf numFmtId="0" fontId="2" fillId="0" borderId="77" xfId="0" applyFont="1" applyBorder="1" applyAlignment="1">
      <alignment horizontal="center"/>
    </xf>
    <xf numFmtId="0" fontId="2" fillId="0" borderId="11" xfId="0" applyFont="1" applyBorder="1"/>
    <xf numFmtId="10" fontId="2" fillId="0" borderId="15" xfId="0" applyNumberFormat="1" applyFont="1" applyBorder="1"/>
    <xf numFmtId="3" fontId="2" fillId="0" borderId="16" xfId="0" applyNumberFormat="1" applyFont="1" applyBorder="1"/>
    <xf numFmtId="3" fontId="2" fillId="0" borderId="17" xfId="0" applyNumberFormat="1" applyFont="1" applyBorder="1"/>
    <xf numFmtId="10" fontId="2" fillId="0" borderId="78" xfId="0" applyNumberFormat="1" applyFont="1" applyBorder="1"/>
    <xf numFmtId="3" fontId="2" fillId="0" borderId="10" xfId="0" applyNumberFormat="1" applyFont="1" applyBorder="1"/>
    <xf numFmtId="3" fontId="2" fillId="0" borderId="5" xfId="0" applyNumberFormat="1" applyFont="1" applyBorder="1"/>
    <xf numFmtId="0" fontId="14" fillId="0" borderId="0" xfId="0" applyFont="1" applyAlignment="1">
      <alignment horizontal="right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164" fontId="11" fillId="0" borderId="0" xfId="0" applyNumberFormat="1" applyFont="1"/>
    <xf numFmtId="164" fontId="4" fillId="0" borderId="0" xfId="0" applyNumberFormat="1" applyFont="1" applyAlignment="1">
      <alignment horizontal="center"/>
    </xf>
    <xf numFmtId="0" fontId="11" fillId="0" borderId="0" xfId="0" applyFont="1" applyAlignment="1"/>
    <xf numFmtId="164" fontId="2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/>
    </xf>
    <xf numFmtId="164" fontId="2" fillId="0" borderId="0" xfId="0" applyNumberFormat="1" applyFont="1" applyAlignment="1"/>
    <xf numFmtId="164" fontId="7" fillId="0" borderId="0" xfId="0" applyNumberFormat="1" applyFont="1" applyAlignment="1">
      <alignment horizontal="right"/>
    </xf>
    <xf numFmtId="16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right"/>
    </xf>
    <xf numFmtId="164" fontId="7" fillId="0" borderId="0" xfId="0" applyNumberFormat="1" applyFont="1"/>
    <xf numFmtId="164" fontId="5" fillId="0" borderId="0" xfId="0" applyNumberFormat="1" applyFont="1" applyAlignment="1">
      <alignment horizontal="right"/>
    </xf>
    <xf numFmtId="0" fontId="0" fillId="0" borderId="0" xfId="0" applyAlignment="1"/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right" vertical="center"/>
    </xf>
    <xf numFmtId="0" fontId="8" fillId="0" borderId="0" xfId="0" applyFont="1" applyBorder="1"/>
    <xf numFmtId="0" fontId="35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 wrapText="1"/>
    </xf>
    <xf numFmtId="10" fontId="2" fillId="0" borderId="0" xfId="0" applyNumberFormat="1" applyFont="1"/>
    <xf numFmtId="1" fontId="2" fillId="0" borderId="0" xfId="0" applyNumberFormat="1" applyFont="1" applyBorder="1"/>
    <xf numFmtId="3" fontId="2" fillId="0" borderId="0" xfId="0" applyNumberFormat="1" applyFont="1" applyBorder="1"/>
    <xf numFmtId="10" fontId="5" fillId="0" borderId="0" xfId="0" applyNumberFormat="1" applyFont="1"/>
    <xf numFmtId="1" fontId="2" fillId="0" borderId="1" xfId="0" applyNumberFormat="1" applyFont="1" applyBorder="1"/>
    <xf numFmtId="10" fontId="2" fillId="0" borderId="1" xfId="0" applyNumberFormat="1" applyFont="1" applyBorder="1"/>
    <xf numFmtId="0" fontId="2" fillId="0" borderId="0" xfId="0" applyFont="1" applyBorder="1" applyAlignment="1">
      <alignment horizontal="center"/>
    </xf>
    <xf numFmtId="0" fontId="35" fillId="0" borderId="0" xfId="0" applyFont="1" applyBorder="1" applyAlignment="1">
      <alignment horizontal="right"/>
    </xf>
    <xf numFmtId="164" fontId="7" fillId="0" borderId="0" xfId="0" applyNumberFormat="1" applyFont="1" applyBorder="1"/>
    <xf numFmtId="10" fontId="7" fillId="0" borderId="0" xfId="0" applyNumberFormat="1" applyFont="1" applyBorder="1"/>
    <xf numFmtId="0" fontId="2" fillId="0" borderId="0" xfId="0" applyFont="1" applyBorder="1" applyAlignment="1">
      <alignment horizontal="right"/>
    </xf>
    <xf numFmtId="164" fontId="7" fillId="0" borderId="2" xfId="0" applyNumberFormat="1" applyFont="1" applyBorder="1"/>
    <xf numFmtId="10" fontId="7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0" fontId="2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/>
    <xf numFmtId="164" fontId="5" fillId="0" borderId="1" xfId="0" applyNumberFormat="1" applyFont="1" applyBorder="1" applyAlignment="1"/>
    <xf numFmtId="10" fontId="5" fillId="0" borderId="1" xfId="0" applyNumberFormat="1" applyFont="1" applyBorder="1"/>
    <xf numFmtId="164" fontId="7" fillId="0" borderId="0" xfId="0" applyNumberFormat="1" applyFont="1" applyAlignment="1"/>
    <xf numFmtId="164" fontId="7" fillId="0" borderId="0" xfId="0" applyNumberFormat="1" applyFont="1" applyAlignment="1">
      <alignment horizontal="left"/>
    </xf>
    <xf numFmtId="164" fontId="7" fillId="0" borderId="2" xfId="0" applyNumberFormat="1" applyFont="1" applyBorder="1" applyAlignment="1"/>
    <xf numFmtId="10" fontId="7" fillId="0" borderId="0" xfId="0" applyNumberFormat="1" applyFont="1" applyAlignment="1"/>
    <xf numFmtId="164" fontId="7" fillId="0" borderId="0" xfId="0" applyNumberFormat="1" applyFont="1" applyBorder="1" applyAlignment="1"/>
    <xf numFmtId="0" fontId="7" fillId="0" borderId="0" xfId="0" applyFont="1" applyAlignment="1">
      <alignment horizontal="left"/>
    </xf>
    <xf numFmtId="0" fontId="2" fillId="0" borderId="0" xfId="0" applyFont="1" applyBorder="1" applyAlignment="1"/>
    <xf numFmtId="0" fontId="2" fillId="0" borderId="0" xfId="0" applyFont="1" applyAlignment="1">
      <alignment horizontal="right" indent="1"/>
    </xf>
    <xf numFmtId="164" fontId="5" fillId="0" borderId="0" xfId="0" applyNumberFormat="1" applyFont="1" applyAlignment="1">
      <alignment horizontal="left" inden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0" fillId="0" borderId="0" xfId="0" applyBorder="1"/>
    <xf numFmtId="10" fontId="5" fillId="0" borderId="0" xfId="0" applyNumberFormat="1" applyFont="1" applyBorder="1"/>
    <xf numFmtId="0" fontId="2" fillId="0" borderId="0" xfId="0" applyFont="1" applyBorder="1" applyAlignment="1">
      <alignment wrapText="1"/>
    </xf>
    <xf numFmtId="1" fontId="5" fillId="0" borderId="0" xfId="0" applyNumberFormat="1" applyFont="1" applyBorder="1"/>
    <xf numFmtId="164" fontId="5" fillId="0" borderId="19" xfId="0" applyNumberFormat="1" applyFont="1" applyBorder="1"/>
    <xf numFmtId="1" fontId="5" fillId="0" borderId="19" xfId="0" applyNumberFormat="1" applyFont="1" applyBorder="1"/>
    <xf numFmtId="10" fontId="5" fillId="0" borderId="19" xfId="0" applyNumberFormat="1" applyFont="1" applyBorder="1"/>
    <xf numFmtId="164" fontId="5" fillId="0" borderId="1" xfId="0" applyNumberFormat="1" applyFont="1" applyBorder="1"/>
    <xf numFmtId="1" fontId="5" fillId="0" borderId="1" xfId="0" applyNumberFormat="1" applyFont="1" applyBorder="1"/>
    <xf numFmtId="164" fontId="7" fillId="0" borderId="19" xfId="0" applyNumberFormat="1" applyFont="1" applyBorder="1"/>
    <xf numFmtId="10" fontId="7" fillId="0" borderId="19" xfId="0" applyNumberFormat="1" applyFont="1" applyBorder="1"/>
    <xf numFmtId="0" fontId="7" fillId="0" borderId="0" xfId="0" applyFont="1" applyAlignment="1">
      <alignment horizontal="center"/>
    </xf>
    <xf numFmtId="164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164" fontId="5" fillId="0" borderId="79" xfId="0" applyNumberFormat="1" applyFont="1" applyBorder="1"/>
    <xf numFmtId="10" fontId="5" fillId="0" borderId="79" xfId="0" applyNumberFormat="1" applyFont="1" applyBorder="1"/>
    <xf numFmtId="10" fontId="5" fillId="0" borderId="2" xfId="0" applyNumberFormat="1" applyFont="1" applyBorder="1"/>
    <xf numFmtId="10" fontId="5" fillId="0" borderId="3" xfId="0" applyNumberFormat="1" applyFont="1" applyBorder="1"/>
    <xf numFmtId="1" fontId="5" fillId="0" borderId="79" xfId="0" applyNumberFormat="1" applyFont="1" applyBorder="1"/>
    <xf numFmtId="164" fontId="5" fillId="0" borderId="79" xfId="0" applyNumberFormat="1" applyFont="1" applyBorder="1" applyAlignment="1"/>
    <xf numFmtId="10" fontId="5" fillId="0" borderId="79" xfId="1" applyNumberFormat="1" applyFont="1" applyBorder="1" applyAlignment="1" applyProtection="1"/>
    <xf numFmtId="10" fontId="5" fillId="0" borderId="2" xfId="1" applyNumberFormat="1" applyFont="1" applyBorder="1" applyAlignment="1" applyProtection="1"/>
    <xf numFmtId="164" fontId="36" fillId="0" borderId="0" xfId="0" applyNumberFormat="1" applyFont="1"/>
    <xf numFmtId="10" fontId="36" fillId="0" borderId="0" xfId="0" applyNumberFormat="1" applyFont="1" applyBorder="1"/>
    <xf numFmtId="0" fontId="0" fillId="0" borderId="3" xfId="0" applyFont="1" applyBorder="1"/>
    <xf numFmtId="0" fontId="37" fillId="5" borderId="3" xfId="0" applyFont="1" applyFill="1" applyBorder="1" applyAlignment="1">
      <alignment horizontal="center" vertical="center"/>
    </xf>
    <xf numFmtId="0" fontId="33" fillId="7" borderId="0" xfId="0" applyFont="1" applyFill="1" applyAlignment="1">
      <alignment horizontal="right"/>
    </xf>
    <xf numFmtId="0" fontId="0" fillId="0" borderId="32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/>
    </xf>
    <xf numFmtId="0" fontId="33" fillId="5" borderId="73" xfId="0" applyFont="1" applyFill="1" applyBorder="1" applyAlignment="1">
      <alignment horizontal="center" vertical="center" wrapText="1"/>
    </xf>
    <xf numFmtId="0" fontId="2" fillId="6" borderId="80" xfId="0" applyFont="1" applyFill="1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7" borderId="53" xfId="0" applyFont="1" applyFill="1" applyBorder="1" applyAlignment="1">
      <alignment horizontal="center" vertical="center" wrapText="1"/>
    </xf>
    <xf numFmtId="0" fontId="33" fillId="6" borderId="24" xfId="0" applyFont="1" applyFill="1" applyBorder="1" applyAlignment="1">
      <alignment horizontal="center" vertical="center" wrapText="1"/>
    </xf>
    <xf numFmtId="0" fontId="2" fillId="7" borderId="81" xfId="0" applyFont="1" applyFill="1" applyBorder="1" applyAlignment="1">
      <alignment horizontal="center" vertical="center" wrapText="1"/>
    </xf>
    <xf numFmtId="3" fontId="39" fillId="4" borderId="64" xfId="0" applyNumberFormat="1" applyFont="1" applyFill="1" applyBorder="1"/>
    <xf numFmtId="0" fontId="0" fillId="4" borderId="66" xfId="0" applyFont="1" applyFill="1" applyBorder="1"/>
    <xf numFmtId="0" fontId="0" fillId="4" borderId="8" xfId="0" applyFont="1" applyFill="1" applyBorder="1"/>
    <xf numFmtId="0" fontId="0" fillId="4" borderId="10" xfId="0" applyFont="1" applyFill="1" applyBorder="1"/>
    <xf numFmtId="0" fontId="0" fillId="0" borderId="36" xfId="0" applyFont="1" applyBorder="1"/>
    <xf numFmtId="0" fontId="40" fillId="8" borderId="55" xfId="0" applyFont="1" applyFill="1" applyBorder="1"/>
    <xf numFmtId="0" fontId="41" fillId="8" borderId="10" xfId="0" applyFont="1" applyFill="1" applyBorder="1" applyAlignment="1">
      <alignment wrapText="1"/>
    </xf>
    <xf numFmtId="165" fontId="40" fillId="8" borderId="64" xfId="0" applyNumberFormat="1" applyFont="1" applyFill="1" applyBorder="1" applyAlignment="1"/>
    <xf numFmtId="165" fontId="40" fillId="8" borderId="66" xfId="0" applyNumberFormat="1" applyFont="1" applyFill="1" applyBorder="1" applyAlignment="1"/>
    <xf numFmtId="165" fontId="40" fillId="8" borderId="8" xfId="0" applyNumberFormat="1" applyFont="1" applyFill="1" applyBorder="1" applyAlignment="1"/>
    <xf numFmtId="165" fontId="40" fillId="8" borderId="10" xfId="0" applyNumberFormat="1" applyFont="1" applyFill="1" applyBorder="1" applyAlignment="1"/>
    <xf numFmtId="165" fontId="40" fillId="8" borderId="36" xfId="0" applyNumberFormat="1" applyFont="1" applyFill="1" applyBorder="1" applyAlignment="1"/>
    <xf numFmtId="0" fontId="40" fillId="9" borderId="55" xfId="0" applyFont="1" applyFill="1" applyBorder="1" applyAlignment="1">
      <alignment vertical="center"/>
    </xf>
    <xf numFmtId="0" fontId="0" fillId="9" borderId="10" xfId="0" applyFont="1" applyFill="1" applyBorder="1" applyAlignment="1">
      <alignment vertical="center" wrapText="1"/>
    </xf>
    <xf numFmtId="165" fontId="0" fillId="9" borderId="64" xfId="0" applyNumberFormat="1" applyFont="1" applyFill="1" applyBorder="1" applyAlignment="1">
      <alignment vertical="center"/>
    </xf>
    <xf numFmtId="165" fontId="0" fillId="9" borderId="66" xfId="0" applyNumberFormat="1" applyFont="1" applyFill="1" applyBorder="1" applyAlignment="1">
      <alignment vertical="center"/>
    </xf>
    <xf numFmtId="165" fontId="0" fillId="9" borderId="8" xfId="0" applyNumberFormat="1" applyFont="1" applyFill="1" applyBorder="1" applyAlignment="1">
      <alignment vertical="center"/>
    </xf>
    <xf numFmtId="165" fontId="0" fillId="9" borderId="19" xfId="0" applyNumberFormat="1" applyFont="1" applyFill="1" applyBorder="1" applyAlignment="1">
      <alignment vertical="center"/>
    </xf>
    <xf numFmtId="166" fontId="0" fillId="9" borderId="36" xfId="1" applyNumberFormat="1" applyFont="1" applyFill="1" applyBorder="1" applyAlignment="1" applyProtection="1">
      <alignment vertical="center"/>
    </xf>
    <xf numFmtId="0" fontId="33" fillId="8" borderId="10" xfId="0" applyFont="1" applyFill="1" applyBorder="1" applyAlignment="1">
      <alignment horizontal="right" wrapText="1"/>
    </xf>
    <xf numFmtId="165" fontId="33" fillId="8" borderId="64" xfId="0" applyNumberFormat="1" applyFont="1" applyFill="1" applyBorder="1"/>
    <xf numFmtId="10" fontId="33" fillId="8" borderId="64" xfId="0" applyNumberFormat="1" applyFont="1" applyFill="1" applyBorder="1"/>
    <xf numFmtId="165" fontId="39" fillId="0" borderId="64" xfId="0" applyNumberFormat="1" applyFont="1" applyBorder="1"/>
    <xf numFmtId="165" fontId="0" fillId="4" borderId="66" xfId="0" applyNumberFormat="1" applyFont="1" applyFill="1" applyBorder="1"/>
    <xf numFmtId="165" fontId="0" fillId="4" borderId="8" xfId="0" applyNumberFormat="1" applyFont="1" applyFill="1" applyBorder="1"/>
    <xf numFmtId="165" fontId="0" fillId="4" borderId="19" xfId="0" applyNumberFormat="1" applyFont="1" applyFill="1" applyBorder="1"/>
    <xf numFmtId="10" fontId="33" fillId="0" borderId="36" xfId="1" applyNumberFormat="1" applyFont="1" applyBorder="1" applyAlignment="1" applyProtection="1"/>
    <xf numFmtId="0" fontId="0" fillId="10" borderId="37" xfId="0" applyFont="1" applyFill="1" applyBorder="1"/>
    <xf numFmtId="0" fontId="33" fillId="10" borderId="10" xfId="0" applyFont="1" applyFill="1" applyBorder="1" applyAlignment="1">
      <alignment wrapText="1"/>
    </xf>
    <xf numFmtId="165" fontId="39" fillId="10" borderId="64" xfId="0" applyNumberFormat="1" applyFont="1" applyFill="1" applyBorder="1"/>
    <xf numFmtId="165" fontId="0" fillId="10" borderId="66" xfId="0" applyNumberFormat="1" applyFont="1" applyFill="1" applyBorder="1"/>
    <xf numFmtId="165" fontId="0" fillId="10" borderId="8" xfId="0" applyNumberFormat="1" applyFont="1" applyFill="1" applyBorder="1"/>
    <xf numFmtId="165" fontId="0" fillId="10" borderId="19" xfId="0" applyNumberFormat="1" applyFont="1" applyFill="1" applyBorder="1"/>
    <xf numFmtId="0" fontId="33" fillId="10" borderId="36" xfId="0" applyFont="1" applyFill="1" applyBorder="1"/>
    <xf numFmtId="0" fontId="0" fillId="11" borderId="55" xfId="0" applyFont="1" applyFill="1" applyBorder="1" applyAlignment="1">
      <alignment vertical="center"/>
    </xf>
    <xf numFmtId="0" fontId="0" fillId="11" borderId="10" xfId="0" applyFont="1" applyFill="1" applyBorder="1" applyAlignment="1">
      <alignment wrapText="1"/>
    </xf>
    <xf numFmtId="165" fontId="0" fillId="11" borderId="64" xfId="0" applyNumberFormat="1" applyFont="1" applyFill="1" applyBorder="1" applyAlignment="1">
      <alignment vertical="center"/>
    </xf>
    <xf numFmtId="165" fontId="0" fillId="11" borderId="66" xfId="0" applyNumberFormat="1" applyFont="1" applyFill="1" applyBorder="1" applyAlignment="1">
      <alignment vertical="center"/>
    </xf>
    <xf numFmtId="165" fontId="0" fillId="11" borderId="8" xfId="0" applyNumberFormat="1" applyFont="1" applyFill="1" applyBorder="1" applyAlignment="1">
      <alignment vertical="center"/>
    </xf>
    <xf numFmtId="165" fontId="0" fillId="11" borderId="19" xfId="0" applyNumberFormat="1" applyFont="1" applyFill="1" applyBorder="1" applyAlignment="1">
      <alignment vertical="center"/>
    </xf>
    <xf numFmtId="166" fontId="33" fillId="11" borderId="36" xfId="1" applyNumberFormat="1" applyFont="1" applyFill="1" applyBorder="1" applyAlignment="1" applyProtection="1">
      <alignment vertical="center"/>
    </xf>
    <xf numFmtId="0" fontId="0" fillId="10" borderId="55" xfId="0" applyFill="1" applyBorder="1" applyAlignment="1">
      <alignment vertical="center"/>
    </xf>
    <xf numFmtId="0" fontId="33" fillId="10" borderId="10" xfId="0" applyFont="1" applyFill="1" applyBorder="1" applyAlignment="1">
      <alignment horizontal="right" wrapText="1"/>
    </xf>
    <xf numFmtId="165" fontId="0" fillId="10" borderId="64" xfId="0" applyNumberFormat="1" applyFont="1" applyFill="1" applyBorder="1" applyAlignment="1">
      <alignment vertical="center"/>
    </xf>
    <xf numFmtId="165" fontId="0" fillId="10" borderId="19" xfId="0" applyNumberFormat="1" applyFont="1" applyFill="1" applyBorder="1" applyAlignment="1">
      <alignment vertical="center"/>
    </xf>
    <xf numFmtId="165" fontId="39" fillId="10" borderId="10" xfId="0" applyNumberFormat="1" applyFont="1" applyFill="1" applyBorder="1" applyAlignment="1">
      <alignment vertical="center"/>
    </xf>
    <xf numFmtId="165" fontId="39" fillId="10" borderId="8" xfId="0" applyNumberFormat="1" applyFont="1" applyFill="1" applyBorder="1" applyAlignment="1">
      <alignment vertical="center"/>
    </xf>
    <xf numFmtId="165" fontId="0" fillId="10" borderId="8" xfId="0" applyNumberFormat="1" applyFont="1" applyFill="1" applyBorder="1" applyAlignment="1">
      <alignment vertical="center"/>
    </xf>
    <xf numFmtId="166" fontId="0" fillId="10" borderId="36" xfId="1" applyNumberFormat="1" applyFont="1" applyFill="1" applyBorder="1" applyAlignment="1" applyProtection="1">
      <alignment vertical="center"/>
    </xf>
    <xf numFmtId="0" fontId="0" fillId="10" borderId="35" xfId="0" applyFont="1" applyFill="1" applyBorder="1"/>
    <xf numFmtId="165" fontId="33" fillId="10" borderId="19" xfId="0" applyNumberFormat="1" applyFont="1" applyFill="1" applyBorder="1"/>
    <xf numFmtId="166" fontId="33" fillId="10" borderId="36" xfId="1" applyNumberFormat="1" applyFont="1" applyFill="1" applyBorder="1" applyAlignment="1" applyProtection="1"/>
    <xf numFmtId="0" fontId="0" fillId="11" borderId="35" xfId="0" applyFont="1" applyFill="1" applyBorder="1"/>
    <xf numFmtId="165" fontId="0" fillId="11" borderId="66" xfId="0" applyNumberFormat="1" applyFont="1" applyFill="1" applyBorder="1"/>
    <xf numFmtId="165" fontId="0" fillId="11" borderId="8" xfId="0" applyNumberFormat="1" applyFont="1" applyFill="1" applyBorder="1"/>
    <xf numFmtId="165" fontId="0" fillId="11" borderId="19" xfId="0" applyNumberFormat="1" applyFont="1" applyFill="1" applyBorder="1"/>
    <xf numFmtId="166" fontId="33" fillId="11" borderId="36" xfId="1" applyNumberFormat="1" applyFont="1" applyFill="1" applyBorder="1" applyAlignment="1" applyProtection="1"/>
    <xf numFmtId="165" fontId="39" fillId="10" borderId="10" xfId="0" applyNumberFormat="1" applyFont="1" applyFill="1" applyBorder="1"/>
    <xf numFmtId="165" fontId="39" fillId="10" borderId="8" xfId="0" applyNumberFormat="1" applyFont="1" applyFill="1" applyBorder="1"/>
    <xf numFmtId="166" fontId="0" fillId="10" borderId="36" xfId="1" applyNumberFormat="1" applyFont="1" applyFill="1" applyBorder="1" applyAlignment="1" applyProtection="1"/>
    <xf numFmtId="0" fontId="33" fillId="10" borderId="35" xfId="0" applyFont="1" applyFill="1" applyBorder="1"/>
    <xf numFmtId="165" fontId="33" fillId="10" borderId="64" xfId="0" applyNumberFormat="1" applyFont="1" applyFill="1" applyBorder="1"/>
    <xf numFmtId="165" fontId="42" fillId="10" borderId="10" xfId="0" applyNumberFormat="1" applyFont="1" applyFill="1" applyBorder="1"/>
    <xf numFmtId="165" fontId="42" fillId="10" borderId="8" xfId="0" applyNumberFormat="1" applyFont="1" applyFill="1" applyBorder="1"/>
    <xf numFmtId="165" fontId="33" fillId="10" borderId="8" xfId="0" applyNumberFormat="1" applyFont="1" applyFill="1" applyBorder="1"/>
    <xf numFmtId="165" fontId="33" fillId="4" borderId="19" xfId="0" applyNumberFormat="1" applyFont="1" applyFill="1" applyBorder="1"/>
    <xf numFmtId="0" fontId="33" fillId="0" borderId="36" xfId="0" applyFont="1" applyBorder="1"/>
    <xf numFmtId="0" fontId="0" fillId="12" borderId="55" xfId="0" applyFont="1" applyFill="1" applyBorder="1"/>
    <xf numFmtId="0" fontId="33" fillId="12" borderId="10" xfId="0" applyFont="1" applyFill="1" applyBorder="1" applyAlignment="1">
      <alignment wrapText="1"/>
    </xf>
    <xf numFmtId="165" fontId="39" fillId="12" borderId="64" xfId="0" applyNumberFormat="1" applyFont="1" applyFill="1" applyBorder="1"/>
    <xf numFmtId="165" fontId="0" fillId="12" borderId="66" xfId="0" applyNumberFormat="1" applyFont="1" applyFill="1" applyBorder="1"/>
    <xf numFmtId="165" fontId="0" fillId="12" borderId="8" xfId="0" applyNumberFormat="1" applyFont="1" applyFill="1" applyBorder="1"/>
    <xf numFmtId="165" fontId="33" fillId="12" borderId="19" xfId="0" applyNumberFormat="1" applyFont="1" applyFill="1" applyBorder="1"/>
    <xf numFmtId="0" fontId="33" fillId="12" borderId="36" xfId="0" applyFont="1" applyFill="1" applyBorder="1"/>
    <xf numFmtId="0" fontId="0" fillId="5" borderId="55" xfId="0" applyFont="1" applyFill="1" applyBorder="1"/>
    <xf numFmtId="0" fontId="0" fillId="5" borderId="10" xfId="0" applyFont="1" applyFill="1" applyBorder="1" applyAlignment="1">
      <alignment wrapText="1"/>
    </xf>
    <xf numFmtId="165" fontId="0" fillId="5" borderId="64" xfId="0" applyNumberFormat="1" applyFont="1" applyFill="1" applyBorder="1" applyAlignment="1">
      <alignment vertical="center"/>
    </xf>
    <xf numFmtId="165" fontId="0" fillId="5" borderId="66" xfId="0" applyNumberFormat="1" applyFont="1" applyFill="1" applyBorder="1" applyAlignment="1">
      <alignment vertical="center"/>
    </xf>
    <xf numFmtId="165" fontId="0" fillId="5" borderId="8" xfId="0" applyNumberFormat="1" applyFont="1" applyFill="1" applyBorder="1" applyAlignment="1">
      <alignment vertical="center"/>
    </xf>
    <xf numFmtId="164" fontId="0" fillId="5" borderId="8" xfId="0" applyNumberFormat="1" applyFont="1" applyFill="1" applyBorder="1" applyAlignment="1">
      <alignment vertical="center"/>
    </xf>
    <xf numFmtId="165" fontId="0" fillId="5" borderId="19" xfId="0" applyNumberFormat="1" applyFont="1" applyFill="1" applyBorder="1" applyAlignment="1">
      <alignment vertical="center"/>
    </xf>
    <xf numFmtId="166" fontId="33" fillId="5" borderId="36" xfId="1" applyNumberFormat="1" applyFont="1" applyFill="1" applyBorder="1" applyAlignment="1" applyProtection="1">
      <alignment vertical="center"/>
    </xf>
    <xf numFmtId="0" fontId="33" fillId="12" borderId="10" xfId="0" applyFont="1" applyFill="1" applyBorder="1" applyAlignment="1">
      <alignment horizontal="right" wrapText="1"/>
    </xf>
    <xf numFmtId="165" fontId="0" fillId="12" borderId="64" xfId="0" applyNumberFormat="1" applyFont="1" applyFill="1" applyBorder="1"/>
    <xf numFmtId="165" fontId="0" fillId="12" borderId="19" xfId="0" applyNumberFormat="1" applyFont="1" applyFill="1" applyBorder="1"/>
    <xf numFmtId="165" fontId="39" fillId="12" borderId="10" xfId="0" applyNumberFormat="1" applyFont="1" applyFill="1" applyBorder="1"/>
    <xf numFmtId="165" fontId="39" fillId="12" borderId="8" xfId="0" applyNumberFormat="1" applyFont="1" applyFill="1" applyBorder="1"/>
    <xf numFmtId="166" fontId="0" fillId="12" borderId="36" xfId="1" applyNumberFormat="1" applyFont="1" applyFill="1" applyBorder="1" applyAlignment="1" applyProtection="1"/>
    <xf numFmtId="166" fontId="33" fillId="12" borderId="36" xfId="1" applyNumberFormat="1" applyFont="1" applyFill="1" applyBorder="1" applyAlignment="1" applyProtection="1"/>
    <xf numFmtId="0" fontId="0" fillId="5" borderId="10" xfId="0" applyFont="1" applyFill="1" applyBorder="1"/>
    <xf numFmtId="165" fontId="0" fillId="5" borderId="64" xfId="0" applyNumberFormat="1" applyFont="1" applyFill="1" applyBorder="1"/>
    <xf numFmtId="165" fontId="0" fillId="5" borderId="66" xfId="0" applyNumberFormat="1" applyFont="1" applyFill="1" applyBorder="1"/>
    <xf numFmtId="165" fontId="0" fillId="5" borderId="8" xfId="0" applyNumberFormat="1" applyFont="1" applyFill="1" applyBorder="1"/>
    <xf numFmtId="165" fontId="0" fillId="5" borderId="19" xfId="0" applyNumberFormat="1" applyFont="1" applyFill="1" applyBorder="1"/>
    <xf numFmtId="166" fontId="33" fillId="5" borderId="36" xfId="1" applyNumberFormat="1" applyFont="1" applyFill="1" applyBorder="1" applyAlignment="1" applyProtection="1"/>
    <xf numFmtId="165" fontId="0" fillId="5" borderId="10" xfId="0" applyNumberFormat="1" applyFont="1" applyFill="1" applyBorder="1"/>
    <xf numFmtId="0" fontId="0" fillId="12" borderId="35" xfId="0" applyFont="1" applyFill="1" applyBorder="1"/>
    <xf numFmtId="165" fontId="0" fillId="12" borderId="10" xfId="0" applyNumberFormat="1" applyFont="1" applyFill="1" applyBorder="1"/>
    <xf numFmtId="0" fontId="33" fillId="12" borderId="35" xfId="0" applyFont="1" applyFill="1" applyBorder="1"/>
    <xf numFmtId="0" fontId="33" fillId="12" borderId="10" xfId="0" applyFont="1" applyFill="1" applyBorder="1"/>
    <xf numFmtId="165" fontId="33" fillId="12" borderId="64" xfId="0" applyNumberFormat="1" applyFont="1" applyFill="1" applyBorder="1"/>
    <xf numFmtId="165" fontId="33" fillId="12" borderId="10" xfId="0" applyNumberFormat="1" applyFont="1" applyFill="1" applyBorder="1"/>
    <xf numFmtId="165" fontId="33" fillId="12" borderId="8" xfId="0" applyNumberFormat="1" applyFont="1" applyFill="1" applyBorder="1"/>
    <xf numFmtId="164" fontId="33" fillId="12" borderId="8" xfId="0" applyNumberFormat="1" applyFont="1" applyFill="1" applyBorder="1"/>
    <xf numFmtId="3" fontId="39" fillId="0" borderId="64" xfId="0" applyNumberFormat="1" applyFont="1" applyBorder="1"/>
    <xf numFmtId="0" fontId="0" fillId="4" borderId="19" xfId="0" applyFont="1" applyFill="1" applyBorder="1"/>
    <xf numFmtId="0" fontId="0" fillId="13" borderId="55" xfId="0" applyFont="1" applyFill="1" applyBorder="1"/>
    <xf numFmtId="0" fontId="33" fillId="13" borderId="10" xfId="0" applyFont="1" applyFill="1" applyBorder="1" applyAlignment="1">
      <alignment wrapText="1"/>
    </xf>
    <xf numFmtId="3" fontId="39" fillId="13" borderId="64" xfId="0" applyNumberFormat="1" applyFont="1" applyFill="1" applyBorder="1"/>
    <xf numFmtId="0" fontId="0" fillId="13" borderId="66" xfId="0" applyFont="1" applyFill="1" applyBorder="1"/>
    <xf numFmtId="0" fontId="0" fillId="13" borderId="8" xfId="0" applyFont="1" applyFill="1" applyBorder="1"/>
    <xf numFmtId="164" fontId="0" fillId="13" borderId="8" xfId="0" applyNumberFormat="1" applyFont="1" applyFill="1" applyBorder="1"/>
    <xf numFmtId="164" fontId="0" fillId="13" borderId="19" xfId="0" applyNumberFormat="1" applyFont="1" applyFill="1" applyBorder="1"/>
    <xf numFmtId="0" fontId="33" fillId="13" borderId="36" xfId="0" applyFont="1" applyFill="1" applyBorder="1"/>
    <xf numFmtId="0" fontId="0" fillId="2" borderId="35" xfId="0" applyFont="1" applyFill="1" applyBorder="1"/>
    <xf numFmtId="0" fontId="0" fillId="2" borderId="10" xfId="0" applyFont="1" applyFill="1" applyBorder="1" applyAlignment="1">
      <alignment wrapText="1"/>
    </xf>
    <xf numFmtId="164" fontId="0" fillId="2" borderId="64" xfId="0" applyNumberFormat="1" applyFont="1" applyFill="1" applyBorder="1" applyAlignment="1">
      <alignment vertical="center"/>
    </xf>
    <xf numFmtId="164" fontId="0" fillId="2" borderId="66" xfId="0" applyNumberFormat="1" applyFont="1" applyFill="1" applyBorder="1" applyAlignment="1">
      <alignment vertical="center"/>
    </xf>
    <xf numFmtId="164" fontId="0" fillId="2" borderId="8" xfId="0" applyNumberFormat="1" applyFont="1" applyFill="1" applyBorder="1" applyAlignment="1">
      <alignment vertical="center"/>
    </xf>
    <xf numFmtId="164" fontId="0" fillId="2" borderId="19" xfId="0" applyNumberFormat="1" applyFont="1" applyFill="1" applyBorder="1" applyAlignment="1">
      <alignment vertical="center"/>
    </xf>
    <xf numFmtId="166" fontId="33" fillId="2" borderId="36" xfId="1" applyNumberFormat="1" applyFont="1" applyFill="1" applyBorder="1" applyAlignment="1" applyProtection="1"/>
    <xf numFmtId="0" fontId="33" fillId="13" borderId="35" xfId="0" applyFont="1" applyFill="1" applyBorder="1"/>
    <xf numFmtId="164" fontId="33" fillId="13" borderId="64" xfId="0" applyNumberFormat="1" applyFont="1" applyFill="1" applyBorder="1"/>
    <xf numFmtId="164" fontId="33" fillId="13" borderId="19" xfId="0" applyNumberFormat="1" applyFont="1" applyFill="1" applyBorder="1"/>
    <xf numFmtId="164" fontId="33" fillId="13" borderId="10" xfId="0" applyNumberFormat="1" applyFont="1" applyFill="1" applyBorder="1"/>
    <xf numFmtId="164" fontId="33" fillId="13" borderId="8" xfId="0" applyNumberFormat="1" applyFont="1" applyFill="1" applyBorder="1"/>
    <xf numFmtId="166" fontId="33" fillId="13" borderId="36" xfId="1" applyNumberFormat="1" applyFont="1" applyFill="1" applyBorder="1" applyAlignment="1" applyProtection="1"/>
    <xf numFmtId="0" fontId="0" fillId="14" borderId="55" xfId="0" applyFont="1" applyFill="1" applyBorder="1"/>
    <xf numFmtId="0" fontId="33" fillId="14" borderId="10" xfId="0" applyFont="1" applyFill="1" applyBorder="1" applyAlignment="1">
      <alignment wrapText="1"/>
    </xf>
    <xf numFmtId="165" fontId="39" fillId="14" borderId="64" xfId="0" applyNumberFormat="1" applyFont="1" applyFill="1" applyBorder="1"/>
    <xf numFmtId="165" fontId="0" fillId="14" borderId="66" xfId="0" applyNumberFormat="1" applyFont="1" applyFill="1" applyBorder="1"/>
    <xf numFmtId="165" fontId="0" fillId="14" borderId="8" xfId="0" applyNumberFormat="1" applyFont="1" applyFill="1" applyBorder="1"/>
    <xf numFmtId="165" fontId="0" fillId="14" borderId="19" xfId="0" applyNumberFormat="1" applyFont="1" applyFill="1" applyBorder="1"/>
    <xf numFmtId="0" fontId="33" fillId="14" borderId="36" xfId="0" applyFont="1" applyFill="1" applyBorder="1"/>
    <xf numFmtId="0" fontId="0" fillId="15" borderId="35" xfId="0" applyFont="1" applyFill="1" applyBorder="1"/>
    <xf numFmtId="0" fontId="0" fillId="15" borderId="10" xfId="0" applyFont="1" applyFill="1" applyBorder="1" applyAlignment="1"/>
    <xf numFmtId="164" fontId="0" fillId="15" borderId="64" xfId="0" applyNumberFormat="1" applyFont="1" applyFill="1" applyBorder="1"/>
    <xf numFmtId="164" fontId="0" fillId="15" borderId="66" xfId="0" applyNumberFormat="1" applyFont="1" applyFill="1" applyBorder="1"/>
    <xf numFmtId="164" fontId="0" fillId="15" borderId="8" xfId="0" applyNumberFormat="1" applyFont="1" applyFill="1" applyBorder="1"/>
    <xf numFmtId="164" fontId="0" fillId="15" borderId="19" xfId="0" applyNumberFormat="1" applyFont="1" applyFill="1" applyBorder="1"/>
    <xf numFmtId="166" fontId="33" fillId="15" borderId="36" xfId="1" applyNumberFormat="1" applyFont="1" applyFill="1" applyBorder="1" applyAlignment="1" applyProtection="1"/>
    <xf numFmtId="0" fontId="0" fillId="15" borderId="10" xfId="0" applyFont="1" applyFill="1" applyBorder="1" applyAlignment="1">
      <alignment horizontal="justify"/>
    </xf>
    <xf numFmtId="165" fontId="0" fillId="15" borderId="66" xfId="0" applyNumberFormat="1" applyFont="1" applyFill="1" applyBorder="1"/>
    <xf numFmtId="165" fontId="0" fillId="15" borderId="8" xfId="0" applyNumberFormat="1" applyFont="1" applyFill="1" applyBorder="1"/>
    <xf numFmtId="0" fontId="33" fillId="15" borderId="36" xfId="0" applyFont="1" applyFill="1" applyBorder="1"/>
    <xf numFmtId="0" fontId="0" fillId="15" borderId="10" xfId="0" applyFont="1" applyFill="1" applyBorder="1" applyAlignment="1">
      <alignment wrapText="1"/>
    </xf>
    <xf numFmtId="0" fontId="0" fillId="15" borderId="10" xfId="0" applyFont="1" applyFill="1" applyBorder="1"/>
    <xf numFmtId="164" fontId="0" fillId="15" borderId="0" xfId="0" applyNumberFormat="1" applyFont="1" applyFill="1" applyBorder="1"/>
    <xf numFmtId="165" fontId="0" fillId="15" borderId="19" xfId="0" applyNumberFormat="1" applyFont="1" applyFill="1" applyBorder="1"/>
    <xf numFmtId="0" fontId="0" fillId="15" borderId="19" xfId="0" applyFont="1" applyFill="1" applyBorder="1" applyAlignment="1">
      <alignment wrapText="1"/>
    </xf>
    <xf numFmtId="0" fontId="0" fillId="15" borderId="10" xfId="0" applyFont="1" applyFill="1" applyBorder="1" applyAlignment="1">
      <alignment vertical="center" wrapText="1"/>
    </xf>
    <xf numFmtId="164" fontId="0" fillId="15" borderId="66" xfId="0" applyNumberFormat="1" applyFont="1" applyFill="1" applyBorder="1" applyAlignment="1">
      <alignment vertical="center"/>
    </xf>
    <xf numFmtId="164" fontId="0" fillId="15" borderId="8" xfId="0" applyNumberFormat="1" applyFont="1" applyFill="1" applyBorder="1" applyAlignment="1">
      <alignment vertical="center"/>
    </xf>
    <xf numFmtId="164" fontId="0" fillId="15" borderId="10" xfId="0" applyNumberFormat="1" applyFont="1" applyFill="1" applyBorder="1"/>
    <xf numFmtId="164" fontId="0" fillId="15" borderId="10" xfId="0" applyNumberFormat="1" applyFont="1" applyFill="1" applyBorder="1" applyAlignment="1">
      <alignment vertical="center"/>
    </xf>
    <xf numFmtId="0" fontId="0" fillId="14" borderId="35" xfId="0" applyFont="1" applyFill="1" applyBorder="1"/>
    <xf numFmtId="0" fontId="33" fillId="14" borderId="19" xfId="0" applyFont="1" applyFill="1" applyBorder="1" applyAlignment="1">
      <alignment horizontal="right" wrapText="1"/>
    </xf>
    <xf numFmtId="165" fontId="0" fillId="14" borderId="64" xfId="0" applyNumberFormat="1" applyFont="1" applyFill="1" applyBorder="1"/>
    <xf numFmtId="164" fontId="0" fillId="14" borderId="8" xfId="0" applyNumberFormat="1" applyFont="1" applyFill="1" applyBorder="1"/>
    <xf numFmtId="165" fontId="0" fillId="14" borderId="10" xfId="0" applyNumberFormat="1" applyFont="1" applyFill="1" applyBorder="1"/>
    <xf numFmtId="10" fontId="33" fillId="14" borderId="36" xfId="1" applyNumberFormat="1" applyFont="1" applyFill="1" applyBorder="1" applyAlignment="1" applyProtection="1"/>
    <xf numFmtId="0" fontId="0" fillId="0" borderId="0" xfId="0" applyFont="1" applyBorder="1"/>
    <xf numFmtId="0" fontId="33" fillId="0" borderId="0" xfId="0" applyFont="1" applyBorder="1" applyAlignment="1">
      <alignment horizontal="right" wrapText="1"/>
    </xf>
    <xf numFmtId="165" fontId="39" fillId="0" borderId="0" xfId="0" applyNumberFormat="1" applyFont="1" applyBorder="1"/>
    <xf numFmtId="164" fontId="39" fillId="0" borderId="0" xfId="0" applyNumberFormat="1" applyFont="1" applyBorder="1"/>
    <xf numFmtId="0" fontId="33" fillId="0" borderId="0" xfId="0" applyFont="1" applyBorder="1"/>
    <xf numFmtId="0" fontId="0" fillId="7" borderId="0" xfId="0" applyFont="1" applyFill="1"/>
    <xf numFmtId="0" fontId="33" fillId="0" borderId="24" xfId="0" applyFont="1" applyBorder="1" applyAlignment="1">
      <alignment horizontal="center" vertical="center"/>
    </xf>
    <xf numFmtId="0" fontId="2" fillId="6" borderId="82" xfId="0" applyFont="1" applyFill="1" applyBorder="1" applyAlignment="1">
      <alignment horizontal="center" vertical="center" wrapText="1"/>
    </xf>
    <xf numFmtId="165" fontId="0" fillId="4" borderId="10" xfId="0" applyNumberFormat="1" applyFont="1" applyFill="1" applyBorder="1"/>
    <xf numFmtId="0" fontId="33" fillId="14" borderId="8" xfId="0" applyFont="1" applyFill="1" applyBorder="1" applyAlignment="1">
      <alignment wrapText="1"/>
    </xf>
    <xf numFmtId="164" fontId="0" fillId="14" borderId="66" xfId="0" applyNumberFormat="1" applyFont="1" applyFill="1" applyBorder="1"/>
    <xf numFmtId="0" fontId="0" fillId="15" borderId="0" xfId="0" applyFont="1" applyFill="1" applyAlignment="1">
      <alignment horizontal="justify"/>
    </xf>
    <xf numFmtId="0" fontId="0" fillId="15" borderId="8" xfId="0" applyFont="1" applyFill="1" applyBorder="1" applyAlignment="1">
      <alignment wrapText="1"/>
    </xf>
    <xf numFmtId="165" fontId="0" fillId="15" borderId="10" xfId="0" applyNumberFormat="1" applyFont="1" applyFill="1" applyBorder="1"/>
    <xf numFmtId="0" fontId="33" fillId="14" borderId="8" xfId="0" applyFont="1" applyFill="1" applyBorder="1" applyAlignment="1">
      <alignment horizontal="right" wrapText="1"/>
    </xf>
    <xf numFmtId="165" fontId="0" fillId="14" borderId="65" xfId="0" applyNumberFormat="1" applyFont="1" applyFill="1" applyBorder="1"/>
    <xf numFmtId="165" fontId="0" fillId="14" borderId="36" xfId="0" applyNumberFormat="1" applyFont="1" applyFill="1" applyBorder="1"/>
    <xf numFmtId="0" fontId="0" fillId="14" borderId="58" xfId="0" applyFont="1" applyFill="1" applyBorder="1"/>
    <xf numFmtId="0" fontId="33" fillId="14" borderId="9" xfId="0" applyFont="1" applyFill="1" applyBorder="1" applyAlignment="1">
      <alignment wrapText="1"/>
    </xf>
    <xf numFmtId="165" fontId="33" fillId="14" borderId="64" xfId="0" applyNumberFormat="1" applyFont="1" applyFill="1" applyBorder="1"/>
    <xf numFmtId="165" fontId="33" fillId="14" borderId="67" xfId="0" applyNumberFormat="1" applyFont="1" applyFill="1" applyBorder="1"/>
    <xf numFmtId="165" fontId="33" fillId="14" borderId="5" xfId="0" applyNumberFormat="1" applyFont="1" applyFill="1" applyBorder="1"/>
    <xf numFmtId="164" fontId="33" fillId="14" borderId="5" xfId="0" applyNumberFormat="1" applyFont="1" applyFill="1" applyBorder="1"/>
    <xf numFmtId="165" fontId="33" fillId="14" borderId="83" xfId="0" applyNumberFormat="1" applyFont="1" applyFill="1" applyBorder="1"/>
    <xf numFmtId="0" fontId="41" fillId="7" borderId="84" xfId="0" applyFont="1" applyFill="1" applyBorder="1" applyAlignment="1">
      <alignment vertical="center"/>
    </xf>
    <xf numFmtId="0" fontId="41" fillId="7" borderId="68" xfId="0" applyFont="1" applyFill="1" applyBorder="1" applyAlignment="1">
      <alignment horizontal="right" wrapText="1"/>
    </xf>
    <xf numFmtId="164" fontId="41" fillId="7" borderId="71" xfId="0" applyNumberFormat="1" applyFont="1" applyFill="1" applyBorder="1" applyAlignment="1">
      <alignment vertical="center"/>
    </xf>
    <xf numFmtId="164" fontId="41" fillId="7" borderId="85" xfId="0" applyNumberFormat="1" applyFont="1" applyFill="1" applyBorder="1" applyAlignment="1">
      <alignment vertical="center"/>
    </xf>
    <xf numFmtId="164" fontId="41" fillId="7" borderId="86" xfId="0" applyNumberFormat="1" applyFont="1" applyFill="1" applyBorder="1" applyAlignment="1">
      <alignment vertical="center"/>
    </xf>
    <xf numFmtId="9" fontId="40" fillId="7" borderId="87" xfId="1" applyFont="1" applyFill="1" applyBorder="1" applyAlignment="1" applyProtection="1">
      <alignment vertical="center"/>
    </xf>
    <xf numFmtId="0" fontId="41" fillId="7" borderId="88" xfId="0" applyFont="1" applyFill="1" applyBorder="1" applyAlignment="1">
      <alignment vertical="center"/>
    </xf>
    <xf numFmtId="0" fontId="41" fillId="7" borderId="6" xfId="0" applyFont="1" applyFill="1" applyBorder="1" applyAlignment="1">
      <alignment horizontal="right" wrapText="1"/>
    </xf>
    <xf numFmtId="0" fontId="41" fillId="7" borderId="70" xfId="0" applyFont="1" applyFill="1" applyBorder="1" applyAlignment="1">
      <alignment vertical="center"/>
    </xf>
    <xf numFmtId="0" fontId="43" fillId="0" borderId="0" xfId="2" applyFont="1"/>
    <xf numFmtId="0" fontId="14" fillId="0" borderId="0" xfId="0" applyFont="1" applyAlignment="1">
      <alignment horizontal="right"/>
    </xf>
    <xf numFmtId="0" fontId="34" fillId="0" borderId="0" xfId="0" applyFont="1"/>
    <xf numFmtId="49" fontId="13" fillId="0" borderId="0" xfId="0" applyNumberFormat="1" applyFont="1"/>
    <xf numFmtId="167" fontId="13" fillId="0" borderId="0" xfId="0" applyNumberFormat="1" applyFont="1"/>
    <xf numFmtId="167" fontId="13" fillId="0" borderId="0" xfId="0" applyNumberFormat="1" applyFont="1" applyBorder="1"/>
    <xf numFmtId="167" fontId="13" fillId="0" borderId="1" xfId="0" applyNumberFormat="1" applyFont="1" applyBorder="1"/>
    <xf numFmtId="49" fontId="0" fillId="0" borderId="0" xfId="0" applyNumberFormat="1" applyFont="1"/>
    <xf numFmtId="0" fontId="0" fillId="0" borderId="0" xfId="0" applyFont="1" applyAlignment="1">
      <alignment horizontal="right"/>
    </xf>
    <xf numFmtId="167" fontId="0" fillId="0" borderId="0" xfId="0" applyNumberFormat="1" applyFont="1"/>
    <xf numFmtId="167" fontId="16" fillId="0" borderId="0" xfId="0" applyNumberFormat="1" applyFont="1"/>
    <xf numFmtId="167" fontId="5" fillId="0" borderId="0" xfId="0" applyNumberFormat="1" applyFont="1"/>
    <xf numFmtId="0" fontId="13" fillId="0" borderId="0" xfId="0" applyFont="1" applyAlignment="1">
      <alignment wrapText="1"/>
    </xf>
    <xf numFmtId="167" fontId="0" fillId="0" borderId="0" xfId="0" applyNumberFormat="1"/>
    <xf numFmtId="0" fontId="13" fillId="0" borderId="60" xfId="0" applyFont="1" applyBorder="1"/>
    <xf numFmtId="0" fontId="16" fillId="0" borderId="60" xfId="0" applyFont="1" applyBorder="1"/>
    <xf numFmtId="167" fontId="16" fillId="0" borderId="60" xfId="0" applyNumberFormat="1" applyFont="1" applyBorder="1"/>
    <xf numFmtId="165" fontId="8" fillId="0" borderId="0" xfId="0" applyNumberFormat="1" applyFont="1" applyAlignment="1">
      <alignment vertical="center"/>
    </xf>
    <xf numFmtId="165" fontId="2" fillId="0" borderId="0" xfId="0" applyNumberFormat="1" applyFont="1"/>
    <xf numFmtId="165" fontId="2" fillId="0" borderId="0" xfId="0" applyNumberFormat="1" applyFont="1" applyAlignment="1">
      <alignment horizontal="right"/>
    </xf>
    <xf numFmtId="0" fontId="11" fillId="0" borderId="13" xfId="0" applyFont="1" applyBorder="1"/>
    <xf numFmtId="0" fontId="2" fillId="0" borderId="13" xfId="0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 wrapText="1"/>
    </xf>
    <xf numFmtId="165" fontId="5" fillId="0" borderId="89" xfId="0" applyNumberFormat="1" applyFont="1" applyBorder="1" applyAlignment="1">
      <alignment horizontal="center" vertical="center" wrapText="1"/>
    </xf>
    <xf numFmtId="165" fontId="5" fillId="16" borderId="13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164" fontId="2" fillId="16" borderId="16" xfId="0" applyNumberFormat="1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164" fontId="2" fillId="16" borderId="8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/>
    </xf>
    <xf numFmtId="164" fontId="5" fillId="16" borderId="8" xfId="0" applyNumberFormat="1" applyFont="1" applyFill="1" applyBorder="1" applyAlignment="1">
      <alignment horizontal="center" vertical="center"/>
    </xf>
    <xf numFmtId="0" fontId="18" fillId="0" borderId="8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left"/>
    </xf>
    <xf numFmtId="0" fontId="5" fillId="0" borderId="8" xfId="0" applyFont="1" applyBorder="1"/>
    <xf numFmtId="0" fontId="5" fillId="0" borderId="8" xfId="0" applyFont="1" applyBorder="1" applyAlignment="1">
      <alignment wrapText="1"/>
    </xf>
    <xf numFmtId="0" fontId="5" fillId="0" borderId="8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5" xfId="0" applyFont="1" applyBorder="1" applyAlignment="1">
      <alignment horizontal="left"/>
    </xf>
    <xf numFmtId="164" fontId="5" fillId="0" borderId="5" xfId="0" applyNumberFormat="1" applyFont="1" applyBorder="1" applyAlignment="1">
      <alignment horizontal="center" vertical="center"/>
    </xf>
    <xf numFmtId="164" fontId="5" fillId="16" borderId="5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3" fillId="0" borderId="90" xfId="0" applyFont="1" applyBorder="1"/>
    <xf numFmtId="0" fontId="47" fillId="0" borderId="0" xfId="0" applyFont="1"/>
    <xf numFmtId="0" fontId="18" fillId="0" borderId="0" xfId="0" applyFont="1"/>
    <xf numFmtId="0" fontId="28" fillId="0" borderId="91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/>
    </xf>
    <xf numFmtId="0" fontId="50" fillId="0" borderId="91" xfId="0" applyFont="1" applyBorder="1" applyAlignment="1">
      <alignment horizontal="center"/>
    </xf>
    <xf numFmtId="3" fontId="50" fillId="0" borderId="42" xfId="0" applyNumberFormat="1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0" fontId="28" fillId="0" borderId="1" xfId="0" applyFont="1" applyBorder="1" applyAlignment="1"/>
    <xf numFmtId="0" fontId="23" fillId="0" borderId="1" xfId="0" applyFont="1" applyBorder="1"/>
    <xf numFmtId="0" fontId="28" fillId="0" borderId="6" xfId="0" applyFont="1" applyBorder="1" applyAlignment="1"/>
    <xf numFmtId="0" fontId="28" fillId="0" borderId="92" xfId="0" applyFont="1" applyBorder="1"/>
    <xf numFmtId="0" fontId="50" fillId="0" borderId="33" xfId="0" applyFont="1" applyBorder="1" applyAlignment="1">
      <alignment horizontal="center"/>
    </xf>
    <xf numFmtId="0" fontId="50" fillId="0" borderId="1" xfId="0" applyFont="1" applyBorder="1"/>
    <xf numFmtId="0" fontId="47" fillId="0" borderId="1" xfId="0" applyFont="1" applyBorder="1"/>
    <xf numFmtId="0" fontId="47" fillId="0" borderId="6" xfId="0" applyFont="1" applyBorder="1"/>
    <xf numFmtId="3" fontId="47" fillId="0" borderId="92" xfId="0" applyNumberFormat="1" applyFont="1" applyBorder="1"/>
    <xf numFmtId="0" fontId="23" fillId="0" borderId="58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8" fillId="0" borderId="19" xfId="0" applyFont="1" applyBorder="1" applyAlignment="1">
      <alignment horizontal="left"/>
    </xf>
    <xf numFmtId="0" fontId="28" fillId="0" borderId="8" xfId="0" applyFont="1" applyBorder="1" applyAlignment="1">
      <alignment horizontal="left"/>
    </xf>
    <xf numFmtId="0" fontId="23" fillId="0" borderId="93" xfId="0" applyFont="1" applyBorder="1"/>
    <xf numFmtId="0" fontId="47" fillId="0" borderId="58" xfId="0" applyFont="1" applyBorder="1"/>
    <xf numFmtId="0" fontId="47" fillId="0" borderId="8" xfId="0" applyFont="1" applyBorder="1" applyAlignment="1">
      <alignment horizontal="center"/>
    </xf>
    <xf numFmtId="3" fontId="47" fillId="0" borderId="8" xfId="0" applyNumberFormat="1" applyFont="1" applyBorder="1"/>
    <xf numFmtId="3" fontId="47" fillId="0" borderId="93" xfId="0" applyNumberFormat="1" applyFont="1" applyBorder="1"/>
    <xf numFmtId="0" fontId="23" fillId="0" borderId="94" xfId="0" applyFont="1" applyBorder="1" applyAlignment="1">
      <alignment horizontal="center"/>
    </xf>
    <xf numFmtId="0" fontId="47" fillId="0" borderId="94" xfId="0" applyFont="1" applyBorder="1"/>
    <xf numFmtId="0" fontId="23" fillId="0" borderId="8" xfId="0" applyFont="1" applyBorder="1"/>
    <xf numFmtId="0" fontId="23" fillId="0" borderId="0" xfId="0" applyFont="1" applyAlignment="1">
      <alignment horizontal="center"/>
    </xf>
    <xf numFmtId="0" fontId="23" fillId="0" borderId="10" xfId="0" applyFont="1" applyBorder="1" applyAlignment="1"/>
    <xf numFmtId="3" fontId="23" fillId="0" borderId="8" xfId="0" applyNumberFormat="1" applyFont="1" applyBorder="1"/>
    <xf numFmtId="3" fontId="23" fillId="0" borderId="8" xfId="0" applyNumberFormat="1" applyFont="1" applyBorder="1" applyAlignment="1">
      <alignment horizontal="right"/>
    </xf>
    <xf numFmtId="0" fontId="23" fillId="0" borderId="19" xfId="0" applyFont="1" applyBorder="1"/>
    <xf numFmtId="0" fontId="47" fillId="0" borderId="8" xfId="0" applyFont="1" applyBorder="1"/>
    <xf numFmtId="0" fontId="28" fillId="0" borderId="19" xfId="0" applyFont="1" applyBorder="1" applyAlignment="1">
      <alignment horizontal="right"/>
    </xf>
    <xf numFmtId="3" fontId="28" fillId="0" borderId="8" xfId="0" applyNumberFormat="1" applyFont="1" applyBorder="1" applyAlignment="1">
      <alignment horizontal="right"/>
    </xf>
    <xf numFmtId="3" fontId="28" fillId="0" borderId="93" xfId="0" applyNumberFormat="1" applyFont="1" applyBorder="1"/>
    <xf numFmtId="0" fontId="47" fillId="0" borderId="33" xfId="0" applyFont="1" applyBorder="1"/>
    <xf numFmtId="3" fontId="23" fillId="0" borderId="93" xfId="0" applyNumberFormat="1" applyFont="1" applyBorder="1"/>
    <xf numFmtId="3" fontId="50" fillId="0" borderId="8" xfId="0" applyNumberFormat="1" applyFont="1" applyBorder="1"/>
    <xf numFmtId="3" fontId="50" fillId="0" borderId="93" xfId="0" applyNumberFormat="1" applyFont="1" applyBorder="1"/>
    <xf numFmtId="0" fontId="50" fillId="0" borderId="19" xfId="0" applyFont="1" applyBorder="1" applyAlignment="1">
      <alignment horizontal="center"/>
    </xf>
    <xf numFmtId="0" fontId="50" fillId="0" borderId="8" xfId="0" applyFont="1" applyBorder="1" applyAlignment="1">
      <alignment horizontal="left"/>
    </xf>
    <xf numFmtId="0" fontId="47" fillId="0" borderId="6" xfId="0" applyFont="1" applyBorder="1" applyAlignment="1">
      <alignment horizontal="center"/>
    </xf>
    <xf numFmtId="0" fontId="23" fillId="0" borderId="7" xfId="0" applyFont="1" applyBorder="1"/>
    <xf numFmtId="0" fontId="23" fillId="0" borderId="7" xfId="0" applyFont="1" applyBorder="1" applyAlignment="1">
      <alignment horizontal="center"/>
    </xf>
    <xf numFmtId="0" fontId="47" fillId="0" borderId="7" xfId="0" applyFont="1" applyBorder="1"/>
    <xf numFmtId="0" fontId="50" fillId="0" borderId="35" xfId="0" applyFont="1" applyBorder="1" applyAlignment="1">
      <alignment horizontal="center"/>
    </xf>
    <xf numFmtId="0" fontId="50" fillId="0" borderId="19" xfId="0" applyFont="1" applyBorder="1" applyAlignment="1">
      <alignment horizontal="left"/>
    </xf>
    <xf numFmtId="0" fontId="47" fillId="0" borderId="19" xfId="0" applyFont="1" applyBorder="1"/>
    <xf numFmtId="3" fontId="28" fillId="0" borderId="8" xfId="0" applyNumberFormat="1" applyFont="1" applyBorder="1"/>
    <xf numFmtId="0" fontId="28" fillId="0" borderId="10" xfId="0" applyFont="1" applyBorder="1" applyAlignment="1">
      <alignment horizontal="left"/>
    </xf>
    <xf numFmtId="0" fontId="47" fillId="0" borderId="37" xfId="0" applyFont="1" applyBorder="1"/>
    <xf numFmtId="0" fontId="47" fillId="0" borderId="0" xfId="0" applyFont="1" applyBorder="1"/>
    <xf numFmtId="3" fontId="47" fillId="0" borderId="95" xfId="0" applyNumberFormat="1" applyFont="1" applyBorder="1"/>
    <xf numFmtId="0" fontId="23" fillId="0" borderId="66" xfId="0" applyFont="1" applyBorder="1" applyAlignment="1">
      <alignment horizontal="center"/>
    </xf>
    <xf numFmtId="3" fontId="47" fillId="0" borderId="96" xfId="0" applyNumberFormat="1" applyFont="1" applyBorder="1"/>
    <xf numFmtId="0" fontId="23" fillId="0" borderId="33" xfId="0" applyFont="1" applyBorder="1" applyAlignment="1">
      <alignment horizontal="center"/>
    </xf>
    <xf numFmtId="0" fontId="50" fillId="0" borderId="37" xfId="0" applyFont="1" applyBorder="1"/>
    <xf numFmtId="0" fontId="28" fillId="0" borderId="35" xfId="0" applyFont="1" applyBorder="1" applyAlignment="1">
      <alignment horizontal="center"/>
    </xf>
    <xf numFmtId="0" fontId="23" fillId="0" borderId="66" xfId="0" applyFont="1" applyBorder="1"/>
    <xf numFmtId="0" fontId="23" fillId="0" borderId="57" xfId="0" applyFont="1" applyBorder="1"/>
    <xf numFmtId="0" fontId="28" fillId="0" borderId="8" xfId="0" applyFont="1" applyBorder="1" applyAlignment="1">
      <alignment horizontal="right"/>
    </xf>
    <xf numFmtId="3" fontId="28" fillId="0" borderId="9" xfId="0" applyNumberFormat="1" applyFont="1" applyBorder="1"/>
    <xf numFmtId="3" fontId="28" fillId="0" borderId="95" xfId="0" applyNumberFormat="1" applyFont="1" applyBorder="1"/>
    <xf numFmtId="0" fontId="28" fillId="0" borderId="9" xfId="0" applyFont="1" applyBorder="1" applyAlignment="1">
      <alignment horizontal="left"/>
    </xf>
    <xf numFmtId="0" fontId="23" fillId="0" borderId="10" xfId="0" applyFont="1" applyBorder="1" applyAlignment="1">
      <alignment horizontal="center"/>
    </xf>
    <xf numFmtId="3" fontId="23" fillId="0" borderId="8" xfId="0" applyNumberFormat="1" applyFont="1" applyBorder="1" applyAlignment="1"/>
    <xf numFmtId="3" fontId="23" fillId="0" borderId="93" xfId="0" applyNumberFormat="1" applyFont="1" applyBorder="1" applyAlignment="1"/>
    <xf numFmtId="0" fontId="23" fillId="0" borderId="10" xfId="0" applyFont="1" applyBorder="1" applyAlignment="1">
      <alignment horizontal="left"/>
    </xf>
    <xf numFmtId="3" fontId="23" fillId="0" borderId="9" xfId="0" applyNumberFormat="1" applyFont="1" applyBorder="1"/>
    <xf numFmtId="3" fontId="23" fillId="0" borderId="95" xfId="0" applyNumberFormat="1" applyFont="1" applyBorder="1"/>
    <xf numFmtId="0" fontId="23" fillId="0" borderId="35" xfId="0" applyFont="1" applyBorder="1" applyAlignment="1">
      <alignment horizontal="center"/>
    </xf>
    <xf numFmtId="0" fontId="28" fillId="0" borderId="97" xfId="0" applyFont="1" applyBorder="1" applyAlignment="1">
      <alignment horizontal="center"/>
    </xf>
    <xf numFmtId="0" fontId="50" fillId="0" borderId="43" xfId="0" applyFont="1" applyBorder="1"/>
    <xf numFmtId="0" fontId="47" fillId="0" borderId="3" xfId="0" applyFont="1" applyBorder="1"/>
    <xf numFmtId="0" fontId="47" fillId="0" borderId="39" xfId="0" applyFont="1" applyBorder="1"/>
    <xf numFmtId="3" fontId="47" fillId="0" borderId="98" xfId="0" applyNumberFormat="1" applyFont="1" applyBorder="1"/>
    <xf numFmtId="0" fontId="23" fillId="0" borderId="97" xfId="0" applyFont="1" applyBorder="1" applyAlignment="1">
      <alignment horizontal="center"/>
    </xf>
    <xf numFmtId="3" fontId="28" fillId="0" borderId="22" xfId="0" applyNumberFormat="1" applyFont="1" applyBorder="1"/>
    <xf numFmtId="3" fontId="28" fillId="0" borderId="42" xfId="0" applyNumberFormat="1" applyFont="1" applyBorder="1"/>
    <xf numFmtId="3" fontId="50" fillId="0" borderId="91" xfId="0" applyNumberFormat="1" applyFont="1" applyBorder="1" applyAlignment="1">
      <alignment horizontal="center"/>
    </xf>
    <xf numFmtId="3" fontId="50" fillId="0" borderId="42" xfId="0" applyNumberFormat="1" applyFont="1" applyBorder="1"/>
    <xf numFmtId="0" fontId="51" fillId="0" borderId="0" xfId="2" applyFont="1"/>
    <xf numFmtId="0" fontId="52" fillId="0" borderId="0" xfId="2" applyFont="1" applyAlignment="1">
      <alignment horizontal="center" vertical="center"/>
    </xf>
    <xf numFmtId="0" fontId="51" fillId="0" borderId="0" xfId="2" applyFont="1" applyAlignment="1">
      <alignment horizontal="center" vertical="center"/>
    </xf>
    <xf numFmtId="0" fontId="51" fillId="0" borderId="2" xfId="2" applyFont="1" applyBorder="1" applyAlignment="1">
      <alignment horizontal="center" vertical="center"/>
    </xf>
    <xf numFmtId="0" fontId="51" fillId="0" borderId="2" xfId="2" applyFont="1" applyBorder="1" applyAlignment="1">
      <alignment vertical="center"/>
    </xf>
    <xf numFmtId="0" fontId="53" fillId="0" borderId="1" xfId="2" applyFont="1" applyBorder="1" applyAlignment="1">
      <alignment horizontal="center" vertical="center"/>
    </xf>
    <xf numFmtId="0" fontId="51" fillId="0" borderId="1" xfId="2" applyFont="1" applyBorder="1" applyAlignment="1">
      <alignment vertical="center"/>
    </xf>
    <xf numFmtId="0" fontId="51" fillId="0" borderId="0" xfId="2" applyFont="1" applyAlignment="1">
      <alignment horizontal="left" vertical="center"/>
    </xf>
    <xf numFmtId="3" fontId="51" fillId="0" borderId="0" xfId="2" applyNumberFormat="1" applyFont="1" applyBorder="1"/>
    <xf numFmtId="3" fontId="57" fillId="0" borderId="0" xfId="2" applyNumberFormat="1" applyFont="1" applyBorder="1"/>
    <xf numFmtId="3" fontId="51" fillId="0" borderId="0" xfId="2" applyNumberFormat="1" applyFont="1"/>
    <xf numFmtId="3" fontId="58" fillId="0" borderId="0" xfId="2" applyNumberFormat="1" applyFont="1"/>
    <xf numFmtId="3" fontId="43" fillId="0" borderId="0" xfId="2" applyNumberFormat="1" applyFont="1" applyBorder="1"/>
    <xf numFmtId="0" fontId="57" fillId="0" borderId="4" xfId="2" applyFont="1" applyBorder="1" applyAlignment="1">
      <alignment vertical="center"/>
    </xf>
    <xf numFmtId="3" fontId="38" fillId="0" borderId="4" xfId="2" applyNumberFormat="1" applyFont="1" applyBorder="1"/>
    <xf numFmtId="0" fontId="51" fillId="0" borderId="4" xfId="2" applyFont="1" applyBorder="1"/>
    <xf numFmtId="0" fontId="51" fillId="0" borderId="1" xfId="2" applyFont="1" applyBorder="1" applyAlignment="1">
      <alignment horizontal="center" vertical="center"/>
    </xf>
    <xf numFmtId="0" fontId="54" fillId="0" borderId="0" xfId="2" applyFont="1" applyAlignment="1">
      <alignment vertical="center" wrapText="1"/>
    </xf>
    <xf numFmtId="3" fontId="53" fillId="0" borderId="0" xfId="2" applyNumberFormat="1" applyFont="1"/>
    <xf numFmtId="3" fontId="59" fillId="0" borderId="0" xfId="2" applyNumberFormat="1" applyFont="1"/>
    <xf numFmtId="3" fontId="43" fillId="0" borderId="0" xfId="2" applyNumberFormat="1" applyFont="1"/>
    <xf numFmtId="0" fontId="60" fillId="0" borderId="0" xfId="2" applyFont="1" applyBorder="1" applyAlignment="1">
      <alignment vertical="center"/>
    </xf>
    <xf numFmtId="0" fontId="45" fillId="0" borderId="0" xfId="2" applyFont="1" applyAlignment="1">
      <alignment horizontal="left" vertical="center"/>
    </xf>
    <xf numFmtId="0" fontId="51" fillId="0" borderId="0" xfId="2" applyFont="1" applyBorder="1" applyAlignment="1">
      <alignment vertical="center"/>
    </xf>
    <xf numFmtId="0" fontId="61" fillId="0" borderId="4" xfId="2" applyFont="1" applyBorder="1" applyAlignment="1">
      <alignment vertical="center"/>
    </xf>
    <xf numFmtId="3" fontId="62" fillId="0" borderId="4" xfId="2" applyNumberFormat="1" applyFont="1" applyBorder="1"/>
    <xf numFmtId="0" fontId="62" fillId="0" borderId="4" xfId="2" applyFont="1" applyBorder="1"/>
    <xf numFmtId="3" fontId="63" fillId="0" borderId="0" xfId="2" applyNumberFormat="1" applyFont="1"/>
    <xf numFmtId="0" fontId="53" fillId="0" borderId="0" xfId="2" applyFont="1" applyAlignment="1">
      <alignment horizontal="left" vertical="center"/>
    </xf>
    <xf numFmtId="0" fontId="51" fillId="0" borderId="0" xfId="2" applyFont="1" applyAlignment="1"/>
    <xf numFmtId="0" fontId="51" fillId="0" borderId="0" xfId="2" applyFont="1" applyAlignment="1">
      <alignment vertical="center"/>
    </xf>
    <xf numFmtId="0" fontId="61" fillId="0" borderId="0" xfId="2" applyFont="1" applyBorder="1" applyAlignment="1">
      <alignment vertical="center"/>
    </xf>
    <xf numFmtId="3" fontId="61" fillId="0" borderId="0" xfId="2" applyNumberFormat="1" applyFont="1" applyBorder="1"/>
    <xf numFmtId="3" fontId="63" fillId="0" borderId="0" xfId="2" applyNumberFormat="1" applyFont="1" applyBorder="1"/>
    <xf numFmtId="0" fontId="51" fillId="0" borderId="2" xfId="2" applyFont="1" applyBorder="1"/>
    <xf numFmtId="0" fontId="51" fillId="0" borderId="1" xfId="2" applyFont="1" applyBorder="1"/>
    <xf numFmtId="0" fontId="61" fillId="0" borderId="0" xfId="2" applyFont="1"/>
    <xf numFmtId="3" fontId="61" fillId="0" borderId="0" xfId="2" applyNumberFormat="1" applyFont="1"/>
    <xf numFmtId="0" fontId="59" fillId="0" borderId="0" xfId="2" applyFont="1"/>
    <xf numFmtId="0" fontId="51" fillId="0" borderId="0" xfId="2" applyFont="1" applyAlignment="1">
      <alignment horizontal="left"/>
    </xf>
    <xf numFmtId="0" fontId="61" fillId="0" borderId="0" xfId="2" applyFont="1" applyBorder="1"/>
    <xf numFmtId="0" fontId="61" fillId="0" borderId="0" xfId="2" applyFont="1" applyBorder="1" applyAlignment="1">
      <alignment horizontal="center"/>
    </xf>
    <xf numFmtId="0" fontId="61" fillId="0" borderId="4" xfId="2" applyFont="1" applyBorder="1"/>
    <xf numFmtId="3" fontId="61" fillId="0" borderId="4" xfId="2" applyNumberFormat="1" applyFont="1" applyBorder="1"/>
    <xf numFmtId="0" fontId="64" fillId="0" borderId="2" xfId="2" applyFont="1" applyBorder="1" applyAlignment="1">
      <alignment vertical="center"/>
    </xf>
    <xf numFmtId="0" fontId="64" fillId="0" borderId="1" xfId="2" applyFont="1" applyBorder="1" applyAlignment="1">
      <alignment vertical="center"/>
    </xf>
    <xf numFmtId="0" fontId="65" fillId="0" borderId="0" xfId="2" applyFont="1"/>
    <xf numFmtId="0" fontId="66" fillId="0" borderId="0" xfId="2" applyFont="1"/>
    <xf numFmtId="0" fontId="56" fillId="0" borderId="0" xfId="2" applyFont="1" applyBorder="1" applyAlignment="1">
      <alignment vertical="center"/>
    </xf>
    <xf numFmtId="0" fontId="57" fillId="0" borderId="0" xfId="2" applyFont="1" applyBorder="1" applyAlignment="1">
      <alignment vertical="center"/>
    </xf>
    <xf numFmtId="3" fontId="38" fillId="0" borderId="0" xfId="2" applyNumberFormat="1" applyFont="1" applyBorder="1"/>
    <xf numFmtId="0" fontId="38" fillId="0" borderId="0" xfId="2" applyFont="1" applyBorder="1" applyAlignment="1">
      <alignment horizontal="left"/>
    </xf>
    <xf numFmtId="0" fontId="54" fillId="0" borderId="0" xfId="2" applyFont="1" applyAlignment="1">
      <alignment vertical="center"/>
    </xf>
    <xf numFmtId="0" fontId="51" fillId="4" borderId="0" xfId="2" applyFont="1" applyFill="1"/>
    <xf numFmtId="3" fontId="51" fillId="4" borderId="0" xfId="2" applyNumberFormat="1" applyFont="1" applyFill="1"/>
    <xf numFmtId="0" fontId="43" fillId="0" borderId="0" xfId="2" applyFont="1" applyBorder="1" applyAlignment="1"/>
    <xf numFmtId="0" fontId="51" fillId="0" borderId="0" xfId="2" applyFont="1" applyAlignment="1">
      <alignment horizontal="center"/>
    </xf>
    <xf numFmtId="0" fontId="44" fillId="0" borderId="0" xfId="2" applyFont="1" applyBorder="1"/>
    <xf numFmtId="0" fontId="67" fillId="0" borderId="0" xfId="2" applyFont="1" applyBorder="1" applyAlignment="1">
      <alignment horizontal="center"/>
    </xf>
    <xf numFmtId="3" fontId="44" fillId="0" borderId="0" xfId="2" applyNumberFormat="1" applyFont="1" applyBorder="1"/>
    <xf numFmtId="168" fontId="44" fillId="0" borderId="0" xfId="2" applyNumberFormat="1" applyFont="1" applyBorder="1" applyAlignment="1">
      <alignment horizontal="center"/>
    </xf>
    <xf numFmtId="168" fontId="67" fillId="0" borderId="0" xfId="2" applyNumberFormat="1" applyFont="1" applyBorder="1" applyAlignment="1">
      <alignment horizontal="center"/>
    </xf>
    <xf numFmtId="0" fontId="68" fillId="0" borderId="0" xfId="2" applyFont="1" applyBorder="1"/>
    <xf numFmtId="0" fontId="53" fillId="0" borderId="0" xfId="2" applyFont="1" applyBorder="1"/>
    <xf numFmtId="0" fontId="69" fillId="0" borderId="0" xfId="2" applyFont="1" applyAlignment="1">
      <alignment horizontal="center"/>
    </xf>
    <xf numFmtId="0" fontId="61" fillId="0" borderId="0" xfId="2" applyFont="1" applyBorder="1" applyAlignment="1">
      <alignment horizontal="left"/>
    </xf>
    <xf numFmtId="0" fontId="53" fillId="0" borderId="0" xfId="2" applyFont="1"/>
    <xf numFmtId="3" fontId="44" fillId="0" borderId="0" xfId="2" applyNumberFormat="1" applyFont="1"/>
    <xf numFmtId="0" fontId="38" fillId="0" borderId="0" xfId="2" applyFont="1" applyAlignment="1">
      <alignment horizontal="left" vertical="center"/>
    </xf>
    <xf numFmtId="0" fontId="69" fillId="0" borderId="0" xfId="2" applyFont="1" applyBorder="1" applyAlignment="1">
      <alignment horizontal="left"/>
    </xf>
    <xf numFmtId="0" fontId="69" fillId="0" borderId="0" xfId="2" applyFont="1" applyBorder="1" applyAlignment="1">
      <alignment horizontal="center"/>
    </xf>
    <xf numFmtId="0" fontId="71" fillId="0" borderId="0" xfId="2" applyFont="1"/>
    <xf numFmtId="0" fontId="71" fillId="0" borderId="0" xfId="2" applyFont="1" applyBorder="1" applyAlignment="1"/>
    <xf numFmtId="3" fontId="51" fillId="0" borderId="4" xfId="2" applyNumberFormat="1" applyFont="1" applyBorder="1"/>
    <xf numFmtId="3" fontId="59" fillId="0" borderId="0" xfId="2" applyNumberFormat="1" applyFont="1" applyBorder="1"/>
    <xf numFmtId="3" fontId="53" fillId="0" borderId="0" xfId="2" applyNumberFormat="1" applyFont="1" applyBorder="1"/>
    <xf numFmtId="0" fontId="69" fillId="0" borderId="0" xfId="2" applyFont="1" applyBorder="1" applyAlignment="1">
      <alignment horizontal="right"/>
    </xf>
    <xf numFmtId="168" fontId="67" fillId="0" borderId="0" xfId="2" applyNumberFormat="1" applyFont="1" applyBorder="1" applyAlignment="1">
      <alignment horizontal="right"/>
    </xf>
    <xf numFmtId="0" fontId="67" fillId="0" borderId="0" xfId="2" applyFont="1" applyBorder="1" applyAlignment="1">
      <alignment horizontal="right"/>
    </xf>
    <xf numFmtId="0" fontId="61" fillId="0" borderId="0" xfId="2" applyFont="1" applyAlignment="1"/>
    <xf numFmtId="0" fontId="68" fillId="0" borderId="0" xfId="2" applyFont="1" applyBorder="1" applyAlignment="1"/>
    <xf numFmtId="0" fontId="68" fillId="0" borderId="0" xfId="2" applyFont="1" applyBorder="1" applyAlignment="1">
      <alignment horizontal="left"/>
    </xf>
    <xf numFmtId="0" fontId="54" fillId="0" borderId="0" xfId="2" applyFont="1" applyAlignment="1"/>
    <xf numFmtId="0" fontId="61" fillId="0" borderId="0" xfId="2" applyFont="1" applyBorder="1" applyAlignment="1"/>
    <xf numFmtId="0" fontId="44" fillId="0" borderId="0" xfId="2" applyFont="1" applyBorder="1" applyAlignment="1">
      <alignment horizontal="right"/>
    </xf>
    <xf numFmtId="168" fontId="44" fillId="0" borderId="0" xfId="2" applyNumberFormat="1" applyFont="1" applyBorder="1" applyAlignment="1">
      <alignment horizontal="right"/>
    </xf>
    <xf numFmtId="1" fontId="44" fillId="0" borderId="0" xfId="2" applyNumberFormat="1" applyFont="1" applyBorder="1" applyAlignment="1" applyProtection="1">
      <alignment horizontal="center"/>
    </xf>
    <xf numFmtId="1" fontId="67" fillId="0" borderId="0" xfId="2" applyNumberFormat="1" applyFont="1" applyBorder="1" applyAlignment="1" applyProtection="1">
      <alignment horizontal="right"/>
    </xf>
    <xf numFmtId="0" fontId="69" fillId="0" borderId="0" xfId="2" applyFont="1" applyAlignment="1">
      <alignment horizontal="right"/>
    </xf>
    <xf numFmtId="0" fontId="54" fillId="0" borderId="0" xfId="2" applyFont="1" applyBorder="1" applyAlignment="1">
      <alignment vertical="center"/>
    </xf>
    <xf numFmtId="0" fontId="51" fillId="4" borderId="0" xfId="2" applyFont="1" applyFill="1" applyBorder="1"/>
    <xf numFmtId="0" fontId="51" fillId="4" borderId="0" xfId="2" applyFont="1" applyFill="1" applyBorder="1" applyAlignment="1">
      <alignment horizontal="left"/>
    </xf>
    <xf numFmtId="0" fontId="43" fillId="4" borderId="0" xfId="2" applyFont="1" applyFill="1" applyBorder="1"/>
    <xf numFmtId="3" fontId="43" fillId="4" borderId="0" xfId="2" applyNumberFormat="1" applyFont="1" applyFill="1" applyBorder="1"/>
    <xf numFmtId="3" fontId="51" fillId="4" borderId="0" xfId="2" applyNumberFormat="1" applyFont="1" applyFill="1" applyBorder="1"/>
    <xf numFmtId="0" fontId="43" fillId="4" borderId="0" xfId="2" applyFont="1" applyFill="1" applyBorder="1" applyAlignment="1">
      <alignment horizontal="left"/>
    </xf>
    <xf numFmtId="0" fontId="69" fillId="4" borderId="0" xfId="2" applyFont="1" applyFill="1" applyBorder="1" applyAlignment="1">
      <alignment horizontal="right"/>
    </xf>
    <xf numFmtId="1" fontId="67" fillId="0" borderId="0" xfId="2" applyNumberFormat="1" applyFont="1" applyBorder="1" applyAlignment="1">
      <alignment horizontal="right"/>
    </xf>
    <xf numFmtId="0" fontId="70" fillId="0" borderId="0" xfId="2" applyFont="1" applyBorder="1" applyAlignment="1">
      <alignment horizontal="center"/>
    </xf>
    <xf numFmtId="0" fontId="51" fillId="4" borderId="0" xfId="2" applyFont="1" applyFill="1" applyBorder="1" applyAlignment="1">
      <alignment horizontal="center"/>
    </xf>
    <xf numFmtId="0" fontId="43" fillId="0" borderId="0" xfId="2" applyFont="1" applyBorder="1"/>
    <xf numFmtId="0" fontId="38" fillId="0" borderId="0" xfId="2" applyFont="1" applyBorder="1" applyAlignment="1">
      <alignment horizontal="center"/>
    </xf>
    <xf numFmtId="0" fontId="70" fillId="0" borderId="0" xfId="2" applyFont="1" applyBorder="1" applyAlignment="1"/>
    <xf numFmtId="169" fontId="67" fillId="0" borderId="0" xfId="2" applyNumberFormat="1" applyFont="1" applyBorder="1" applyAlignment="1">
      <alignment horizontal="right"/>
    </xf>
    <xf numFmtId="0" fontId="44" fillId="0" borderId="0" xfId="2" applyFont="1" applyBorder="1" applyAlignment="1"/>
    <xf numFmtId="0" fontId="72" fillId="0" borderId="2" xfId="2" applyFont="1" applyBorder="1" applyAlignment="1">
      <alignment textRotation="90"/>
    </xf>
    <xf numFmtId="0" fontId="72" fillId="0" borderId="1" xfId="2" applyFont="1" applyBorder="1" applyAlignment="1">
      <alignment textRotation="90"/>
    </xf>
    <xf numFmtId="0" fontId="53" fillId="4" borderId="0" xfId="2" applyFont="1" applyFill="1" applyBorder="1"/>
    <xf numFmtId="3" fontId="59" fillId="4" borderId="0" xfId="2" applyNumberFormat="1" applyFont="1" applyFill="1" applyBorder="1"/>
    <xf numFmtId="0" fontId="61" fillId="0" borderId="79" xfId="2" applyFont="1" applyBorder="1"/>
    <xf numFmtId="3" fontId="61" fillId="0" borderId="79" xfId="2" applyNumberFormat="1" applyFont="1" applyBorder="1"/>
    <xf numFmtId="0" fontId="51" fillId="0" borderId="79" xfId="2" applyFont="1" applyBorder="1"/>
    <xf numFmtId="0" fontId="72" fillId="0" borderId="49" xfId="2" applyFont="1" applyBorder="1" applyAlignment="1">
      <alignment textRotation="90"/>
    </xf>
    <xf numFmtId="0" fontId="72" fillId="0" borderId="57" xfId="2" applyFont="1" applyBorder="1" applyAlignment="1">
      <alignment textRotation="90"/>
    </xf>
    <xf numFmtId="0" fontId="72" fillId="4" borderId="0" xfId="2" applyFont="1" applyFill="1" applyBorder="1" applyAlignment="1">
      <alignment textRotation="90"/>
    </xf>
    <xf numFmtId="0" fontId="72" fillId="0" borderId="0" xfId="2" applyFont="1" applyAlignment="1">
      <alignment textRotation="90"/>
    </xf>
    <xf numFmtId="17" fontId="67" fillId="0" borderId="0" xfId="2" applyNumberFormat="1" applyFont="1" applyBorder="1" applyAlignment="1">
      <alignment horizontal="right"/>
    </xf>
    <xf numFmtId="0" fontId="51" fillId="0" borderId="0" xfId="2" applyFont="1" applyBorder="1" applyAlignment="1">
      <alignment horizontal="center" vertical="center"/>
    </xf>
    <xf numFmtId="0" fontId="72" fillId="0" borderId="0" xfId="2" applyFont="1" applyBorder="1" applyAlignment="1">
      <alignment textRotation="90"/>
    </xf>
    <xf numFmtId="0" fontId="69" fillId="0" borderId="0" xfId="2" applyFont="1" applyBorder="1" applyAlignment="1">
      <alignment horizontal="right" shrinkToFit="1"/>
    </xf>
    <xf numFmtId="0" fontId="51" fillId="0" borderId="0" xfId="2" applyFont="1" applyBorder="1" applyAlignment="1">
      <alignment horizontal="right" shrinkToFit="1"/>
    </xf>
    <xf numFmtId="3" fontId="68" fillId="0" borderId="0" xfId="2" applyNumberFormat="1" applyFont="1" applyBorder="1" applyAlignment="1">
      <alignment horizontal="right"/>
    </xf>
    <xf numFmtId="0" fontId="54" fillId="0" borderId="0" xfId="2" applyFont="1" applyBorder="1" applyAlignment="1"/>
    <xf numFmtId="0" fontId="54" fillId="0" borderId="100" xfId="2" applyFont="1" applyBorder="1" applyAlignment="1"/>
    <xf numFmtId="0" fontId="54" fillId="0" borderId="101" xfId="2" applyFont="1" applyBorder="1" applyAlignment="1"/>
    <xf numFmtId="0" fontId="54" fillId="0" borderId="102" xfId="2" applyFont="1" applyBorder="1" applyAlignment="1"/>
    <xf numFmtId="0" fontId="51" fillId="0" borderId="103" xfId="2" applyFont="1" applyBorder="1"/>
    <xf numFmtId="0" fontId="61" fillId="0" borderId="0" xfId="2" applyFont="1" applyBorder="1" applyAlignment="1">
      <alignment horizontal="left" vertical="center" shrinkToFit="1"/>
    </xf>
    <xf numFmtId="3" fontId="68" fillId="0" borderId="0" xfId="2" applyNumberFormat="1" applyFont="1" applyBorder="1"/>
    <xf numFmtId="3" fontId="74" fillId="0" borderId="0" xfId="2" applyNumberFormat="1" applyFont="1" applyBorder="1"/>
    <xf numFmtId="3" fontId="62" fillId="0" borderId="0" xfId="2" applyNumberFormat="1" applyFont="1"/>
    <xf numFmtId="3" fontId="76" fillId="0" borderId="0" xfId="2" applyNumberFormat="1" applyFont="1" applyBorder="1"/>
    <xf numFmtId="0" fontId="53" fillId="0" borderId="0" xfId="2" applyFont="1" applyBorder="1" applyAlignment="1"/>
    <xf numFmtId="0" fontId="53" fillId="0" borderId="0" xfId="2" applyFont="1" applyAlignment="1">
      <alignment horizontal="center"/>
    </xf>
    <xf numFmtId="3" fontId="61" fillId="0" borderId="0" xfId="2" applyNumberFormat="1" applyFont="1" applyBorder="1" applyAlignment="1">
      <alignment horizontal="center"/>
    </xf>
    <xf numFmtId="0" fontId="38" fillId="0" borderId="0" xfId="2" applyFont="1" applyAlignment="1">
      <alignment horizontal="left"/>
    </xf>
    <xf numFmtId="0" fontId="54" fillId="0" borderId="0" xfId="2" applyFont="1" applyAlignment="1">
      <alignment horizontal="left"/>
    </xf>
    <xf numFmtId="3" fontId="77" fillId="0" borderId="0" xfId="2" applyNumberFormat="1" applyFont="1" applyBorder="1" applyAlignment="1">
      <alignment horizontal="right"/>
    </xf>
    <xf numFmtId="0" fontId="77" fillId="0" borderId="0" xfId="2" applyFont="1" applyBorder="1" applyAlignment="1">
      <alignment horizontal="left"/>
    </xf>
    <xf numFmtId="3" fontId="77" fillId="0" borderId="0" xfId="2" applyNumberFormat="1" applyFont="1" applyBorder="1" applyAlignment="1">
      <alignment horizontal="center"/>
    </xf>
    <xf numFmtId="3" fontId="77" fillId="0" borderId="0" xfId="2" applyNumberFormat="1" applyFont="1" applyBorder="1" applyAlignment="1"/>
    <xf numFmtId="3" fontId="32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Border="1"/>
    <xf numFmtId="0" fontId="2" fillId="0" borderId="1" xfId="0" applyNumberFormat="1" applyFont="1" applyBorder="1"/>
    <xf numFmtId="164" fontId="2" fillId="0" borderId="0" xfId="0" applyNumberFormat="1" applyFont="1" applyAlignment="1">
      <alignment vertical="center"/>
    </xf>
    <xf numFmtId="0" fontId="2" fillId="0" borderId="18" xfId="0" applyNumberFormat="1" applyFont="1" applyBorder="1"/>
    <xf numFmtId="10" fontId="7" fillId="0" borderId="2" xfId="0" applyNumberFormat="1" applyFont="1" applyBorder="1" applyAlignment="1"/>
    <xf numFmtId="3" fontId="2" fillId="0" borderId="0" xfId="3" applyNumberFormat="1" applyFont="1" applyAlignment="1">
      <alignment horizontal="right"/>
    </xf>
    <xf numFmtId="0" fontId="88" fillId="0" borderId="0" xfId="3"/>
    <xf numFmtId="0" fontId="5" fillId="0" borderId="0" xfId="3" applyFont="1" applyAlignment="1">
      <alignment horizontal="center"/>
    </xf>
    <xf numFmtId="3" fontId="5" fillId="0" borderId="0" xfId="3" applyNumberFormat="1" applyFont="1" applyAlignment="1">
      <alignment horizontal="right"/>
    </xf>
    <xf numFmtId="3" fontId="4" fillId="0" borderId="0" xfId="3" applyNumberFormat="1" applyFont="1" applyAlignment="1">
      <alignment horizontal="right"/>
    </xf>
    <xf numFmtId="172" fontId="89" fillId="0" borderId="0" xfId="3" applyNumberFormat="1" applyFont="1" applyFill="1" applyAlignment="1">
      <alignment horizontal="right"/>
    </xf>
    <xf numFmtId="0" fontId="2" fillId="0" borderId="62" xfId="3" applyFont="1" applyBorder="1" applyAlignment="1">
      <alignment horizontal="center"/>
    </xf>
    <xf numFmtId="3" fontId="2" fillId="17" borderId="6" xfId="3" applyNumberFormat="1" applyFont="1" applyFill="1" applyBorder="1" applyAlignment="1">
      <alignment horizontal="right" vertical="center"/>
    </xf>
    <xf numFmtId="0" fontId="2" fillId="0" borderId="65" xfId="3" applyFont="1" applyBorder="1" applyAlignment="1">
      <alignment horizontal="center"/>
    </xf>
    <xf numFmtId="3" fontId="2" fillId="17" borderId="8" xfId="3" applyNumberFormat="1" applyFont="1" applyFill="1" applyBorder="1" applyAlignment="1">
      <alignment horizontal="right" vertical="center"/>
    </xf>
    <xf numFmtId="3" fontId="2" fillId="17" borderId="8" xfId="3" applyNumberFormat="1" applyFont="1" applyFill="1" applyBorder="1" applyAlignment="1">
      <alignment horizontal="right"/>
    </xf>
    <xf numFmtId="0" fontId="2" fillId="0" borderId="66" xfId="3" applyFont="1" applyBorder="1" applyAlignment="1"/>
    <xf numFmtId="0" fontId="2" fillId="0" borderId="8" xfId="3" applyFont="1" applyBorder="1" applyAlignment="1"/>
    <xf numFmtId="3" fontId="2" fillId="0" borderId="64" xfId="3" applyNumberFormat="1" applyFont="1" applyBorder="1" applyAlignment="1">
      <alignment horizontal="right"/>
    </xf>
    <xf numFmtId="0" fontId="5" fillId="0" borderId="65" xfId="3" applyFont="1" applyBorder="1" applyAlignment="1">
      <alignment horizontal="center"/>
    </xf>
    <xf numFmtId="3" fontId="5" fillId="17" borderId="8" xfId="3" applyNumberFormat="1" applyFont="1" applyFill="1" applyBorder="1" applyAlignment="1">
      <alignment horizontal="right" vertical="center"/>
    </xf>
    <xf numFmtId="3" fontId="5" fillId="17" borderId="64" xfId="3" applyNumberFormat="1" applyFont="1" applyFill="1" applyBorder="1" applyAlignment="1">
      <alignment horizontal="right" vertical="center"/>
    </xf>
    <xf numFmtId="3" fontId="5" fillId="17" borderId="8" xfId="3" applyNumberFormat="1" applyFont="1" applyFill="1" applyBorder="1" applyAlignment="1">
      <alignment horizontal="right"/>
    </xf>
    <xf numFmtId="0" fontId="2" fillId="0" borderId="67" xfId="3" applyFont="1" applyBorder="1" applyAlignment="1">
      <alignment horizontal="center"/>
    </xf>
    <xf numFmtId="3" fontId="2" fillId="17" borderId="5" xfId="3" applyNumberFormat="1" applyFont="1" applyFill="1" applyBorder="1" applyAlignment="1">
      <alignment horizontal="right"/>
    </xf>
    <xf numFmtId="3" fontId="2" fillId="0" borderId="15" xfId="3" applyNumberFormat="1" applyFont="1" applyBorder="1" applyAlignment="1">
      <alignment horizontal="right"/>
    </xf>
    <xf numFmtId="0" fontId="5" fillId="0" borderId="112" xfId="3" applyFont="1" applyBorder="1" applyAlignment="1">
      <alignment horizontal="center"/>
    </xf>
    <xf numFmtId="3" fontId="5" fillId="17" borderId="105" xfId="3" applyNumberFormat="1" applyFont="1" applyFill="1" applyBorder="1" applyAlignment="1">
      <alignment horizontal="right" vertical="center"/>
    </xf>
    <xf numFmtId="3" fontId="5" fillId="17" borderId="115" xfId="3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/>
    </xf>
    <xf numFmtId="0" fontId="2" fillId="0" borderId="0" xfId="3" applyFont="1"/>
    <xf numFmtId="3" fontId="2" fillId="17" borderId="0" xfId="3" applyNumberFormat="1" applyFont="1" applyFill="1" applyAlignment="1">
      <alignment horizontal="right"/>
    </xf>
    <xf numFmtId="0" fontId="5" fillId="0" borderId="69" xfId="3" applyFont="1" applyBorder="1" applyAlignment="1">
      <alignment horizontal="center"/>
    </xf>
    <xf numFmtId="3" fontId="5" fillId="17" borderId="70" xfId="3" applyNumberFormat="1" applyFont="1" applyFill="1" applyBorder="1" applyAlignment="1">
      <alignment horizontal="right"/>
    </xf>
    <xf numFmtId="3" fontId="5" fillId="17" borderId="71" xfId="3" applyNumberFormat="1" applyFont="1" applyFill="1" applyBorder="1" applyAlignment="1">
      <alignment horizontal="right"/>
    </xf>
    <xf numFmtId="0" fontId="2" fillId="0" borderId="72" xfId="3" applyFont="1" applyBorder="1" applyAlignment="1">
      <alignment horizontal="center"/>
    </xf>
    <xf numFmtId="0" fontId="2" fillId="0" borderId="6" xfId="3" applyFont="1" applyBorder="1" applyAlignment="1">
      <alignment horizontal="center"/>
    </xf>
    <xf numFmtId="3" fontId="2" fillId="17" borderId="6" xfId="3" applyNumberFormat="1" applyFont="1" applyFill="1" applyBorder="1" applyAlignment="1">
      <alignment horizontal="right"/>
    </xf>
    <xf numFmtId="0" fontId="5" fillId="0" borderId="75" xfId="3" applyFont="1" applyBorder="1" applyAlignment="1">
      <alignment horizontal="center"/>
    </xf>
    <xf numFmtId="3" fontId="5" fillId="17" borderId="20" xfId="3" applyNumberFormat="1" applyFont="1" applyFill="1" applyBorder="1" applyAlignment="1">
      <alignment horizontal="right"/>
    </xf>
    <xf numFmtId="3" fontId="5" fillId="17" borderId="76" xfId="3" applyNumberFormat="1" applyFont="1" applyFill="1" applyBorder="1" applyAlignment="1">
      <alignment horizontal="right"/>
    </xf>
    <xf numFmtId="3" fontId="5" fillId="17" borderId="64" xfId="3" applyNumberFormat="1" applyFont="1" applyFill="1" applyBorder="1" applyAlignment="1">
      <alignment horizontal="right"/>
    </xf>
    <xf numFmtId="3" fontId="5" fillId="17" borderId="105" xfId="3" applyNumberFormat="1" applyFont="1" applyFill="1" applyBorder="1" applyAlignment="1">
      <alignment horizontal="right"/>
    </xf>
    <xf numFmtId="3" fontId="5" fillId="17" borderId="115" xfId="3" applyNumberFormat="1" applyFont="1" applyFill="1" applyBorder="1" applyAlignment="1">
      <alignment horizontal="right"/>
    </xf>
    <xf numFmtId="0" fontId="88" fillId="0" borderId="0" xfId="3" applyFont="1"/>
    <xf numFmtId="3" fontId="88" fillId="0" borderId="0" xfId="3" applyNumberFormat="1" applyFont="1" applyAlignment="1">
      <alignment horizontal="right"/>
    </xf>
    <xf numFmtId="0" fontId="89" fillId="0" borderId="0" xfId="3" applyFont="1"/>
    <xf numFmtId="0" fontId="4" fillId="0" borderId="0" xfId="3" applyFont="1" applyAlignment="1">
      <alignment horizontal="center" vertical="center" wrapText="1"/>
    </xf>
    <xf numFmtId="171" fontId="4" fillId="0" borderId="0" xfId="3" applyNumberFormat="1" applyFont="1" applyAlignment="1">
      <alignment horizontal="center" vertical="center" wrapText="1"/>
    </xf>
    <xf numFmtId="0" fontId="89" fillId="0" borderId="0" xfId="3" applyFont="1" applyAlignment="1">
      <alignment horizontal="center" vertical="center"/>
    </xf>
    <xf numFmtId="171" fontId="89" fillId="0" borderId="0" xfId="3" applyNumberFormat="1" applyFont="1"/>
    <xf numFmtId="0" fontId="5" fillId="0" borderId="8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/>
    </xf>
    <xf numFmtId="171" fontId="5" fillId="0" borderId="8" xfId="3" applyNumberFormat="1" applyFont="1" applyBorder="1" applyAlignment="1">
      <alignment horizontal="center" vertical="center" wrapText="1"/>
    </xf>
    <xf numFmtId="0" fontId="89" fillId="0" borderId="8" xfId="3" applyFont="1" applyBorder="1" applyAlignment="1">
      <alignment horizontal="center" vertical="center"/>
    </xf>
    <xf numFmtId="0" fontId="89" fillId="0" borderId="8" xfId="3" applyFont="1" applyBorder="1"/>
    <xf numFmtId="171" fontId="89" fillId="0" borderId="8" xfId="3" applyNumberFormat="1" applyFont="1" applyBorder="1"/>
    <xf numFmtId="0" fontId="89" fillId="0" borderId="8" xfId="3" applyFont="1" applyBorder="1" applyAlignment="1">
      <alignment wrapText="1"/>
    </xf>
    <xf numFmtId="171" fontId="5" fillId="0" borderId="8" xfId="3" applyNumberFormat="1" applyFont="1" applyBorder="1"/>
    <xf numFmtId="171" fontId="10" fillId="0" borderId="8" xfId="3" applyNumberFormat="1" applyFont="1" applyBorder="1"/>
    <xf numFmtId="3" fontId="89" fillId="0" borderId="8" xfId="3" applyNumberFormat="1" applyFont="1" applyBorder="1"/>
    <xf numFmtId="0" fontId="2" fillId="0" borderId="8" xfId="3" applyFont="1" applyBorder="1" applyAlignment="1">
      <alignment horizontal="center"/>
    </xf>
    <xf numFmtId="0" fontId="4" fillId="0" borderId="0" xfId="3" applyFont="1" applyAlignment="1">
      <alignment horizontal="center"/>
    </xf>
    <xf numFmtId="0" fontId="46" fillId="0" borderId="0" xfId="4" applyFont="1"/>
    <xf numFmtId="0" fontId="4" fillId="0" borderId="0" xfId="4" applyFont="1"/>
    <xf numFmtId="0" fontId="11" fillId="0" borderId="0" xfId="4" applyFont="1"/>
    <xf numFmtId="0" fontId="92" fillId="0" borderId="0" xfId="4"/>
    <xf numFmtId="0" fontId="11" fillId="0" borderId="0" xfId="4" applyFont="1" applyAlignment="1">
      <alignment vertical="center"/>
    </xf>
    <xf numFmtId="0" fontId="78" fillId="0" borderId="0" xfId="4" applyFont="1"/>
    <xf numFmtId="0" fontId="2" fillId="0" borderId="0" xfId="4" applyFont="1" applyAlignment="1">
      <alignment vertical="center" wrapText="1"/>
    </xf>
    <xf numFmtId="0" fontId="28" fillId="0" borderId="8" xfId="4" applyFont="1" applyBorder="1" applyAlignment="1">
      <alignment horizontal="center" vertical="center" wrapText="1"/>
    </xf>
    <xf numFmtId="0" fontId="79" fillId="0" borderId="104" xfId="4" applyFont="1" applyBorder="1" applyAlignment="1">
      <alignment horizontal="center" vertical="center" wrapText="1"/>
    </xf>
    <xf numFmtId="0" fontId="79" fillId="18" borderId="105" xfId="4" applyFont="1" applyFill="1" applyBorder="1" applyAlignment="1">
      <alignment horizontal="center" vertical="center" wrapText="1"/>
    </xf>
    <xf numFmtId="0" fontId="79" fillId="18" borderId="106" xfId="4" applyFont="1" applyFill="1" applyBorder="1" applyAlignment="1">
      <alignment horizontal="center" vertical="center" wrapText="1"/>
    </xf>
    <xf numFmtId="0" fontId="2" fillId="0" borderId="0" xfId="4" applyFont="1"/>
    <xf numFmtId="0" fontId="12" fillId="17" borderId="118" xfId="4" applyFont="1" applyFill="1" applyBorder="1" applyAlignment="1">
      <alignment horizontal="right" vertical="center"/>
    </xf>
    <xf numFmtId="0" fontId="12" fillId="17" borderId="119" xfId="4" applyFont="1" applyFill="1" applyBorder="1" applyAlignment="1">
      <alignment horizontal="right" vertical="center"/>
    </xf>
    <xf numFmtId="0" fontId="12" fillId="20" borderId="85" xfId="4" applyFont="1" applyFill="1" applyBorder="1" applyAlignment="1">
      <alignment horizontal="right" vertical="center"/>
    </xf>
    <xf numFmtId="0" fontId="12" fillId="20" borderId="119" xfId="4" applyFont="1" applyFill="1" applyBorder="1" applyAlignment="1">
      <alignment horizontal="right" vertical="center"/>
    </xf>
    <xf numFmtId="3" fontId="12" fillId="20" borderId="70" xfId="4" applyNumberFormat="1" applyFont="1" applyFill="1" applyBorder="1" applyAlignment="1">
      <alignment vertical="center"/>
    </xf>
    <xf numFmtId="3" fontId="12" fillId="20" borderId="107" xfId="4" applyNumberFormat="1" applyFont="1" applyFill="1" applyBorder="1" applyAlignment="1">
      <alignment vertical="center"/>
    </xf>
    <xf numFmtId="0" fontId="79" fillId="18" borderId="26" xfId="4" applyFont="1" applyFill="1" applyBorder="1" applyAlignment="1">
      <alignment horizontal="center" vertical="center" wrapText="1"/>
    </xf>
    <xf numFmtId="0" fontId="79" fillId="0" borderId="22" xfId="4" applyFont="1" applyBorder="1" applyAlignment="1">
      <alignment horizontal="center" vertical="center" wrapText="1"/>
    </xf>
    <xf numFmtId="0" fontId="4" fillId="18" borderId="22" xfId="4" applyFont="1" applyFill="1" applyBorder="1" applyAlignment="1">
      <alignment horizontal="center" vertical="center" wrapText="1"/>
    </xf>
    <xf numFmtId="0" fontId="79" fillId="18" borderId="31" xfId="4" applyFont="1" applyFill="1" applyBorder="1" applyAlignment="1">
      <alignment horizontal="center" vertical="center" wrapText="1"/>
    </xf>
    <xf numFmtId="2" fontId="79" fillId="0" borderId="46" xfId="4" applyNumberFormat="1" applyFont="1" applyBorder="1" applyAlignment="1">
      <alignment horizontal="center" vertical="center" wrapText="1"/>
    </xf>
    <xf numFmtId="0" fontId="79" fillId="18" borderId="120" xfId="4" applyFont="1" applyFill="1" applyBorder="1" applyAlignment="1">
      <alignment horizontal="center" vertical="center" wrapText="1"/>
    </xf>
    <xf numFmtId="170" fontId="11" fillId="0" borderId="8" xfId="4" applyNumberFormat="1" applyFont="1" applyBorder="1" applyAlignment="1">
      <alignment horizontal="right" vertical="center" wrapText="1"/>
    </xf>
    <xf numFmtId="42" fontId="11" fillId="0" borderId="8" xfId="4" applyNumberFormat="1" applyFont="1" applyBorder="1" applyAlignment="1">
      <alignment horizontal="right" vertical="center" wrapText="1"/>
    </xf>
    <xf numFmtId="3" fontId="5" fillId="20" borderId="40" xfId="4" applyNumberFormat="1" applyFont="1" applyFill="1" applyBorder="1" applyAlignment="1">
      <alignment horizontal="center" vertical="center"/>
    </xf>
    <xf numFmtId="170" fontId="11" fillId="0" borderId="8" xfId="4" applyNumberFormat="1" applyFont="1" applyBorder="1" applyAlignment="1">
      <alignment horizontal="center" vertical="center" wrapText="1"/>
    </xf>
    <xf numFmtId="174" fontId="2" fillId="0" borderId="20" xfId="4" applyNumberFormat="1" applyFont="1" applyBorder="1" applyAlignment="1">
      <alignment horizontal="center" vertical="center"/>
    </xf>
    <xf numFmtId="0" fontId="11" fillId="0" borderId="0" xfId="4" applyFont="1" applyBorder="1"/>
    <xf numFmtId="0" fontId="91" fillId="0" borderId="0" xfId="4" applyFont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center" vertical="center" wrapText="1"/>
    </xf>
    <xf numFmtId="3" fontId="11" fillId="0" borderId="0" xfId="4" applyNumberFormat="1" applyFont="1" applyBorder="1" applyAlignment="1">
      <alignment vertical="center"/>
    </xf>
    <xf numFmtId="3" fontId="79" fillId="0" borderId="0" xfId="4" applyNumberFormat="1" applyFont="1" applyBorder="1" applyAlignment="1">
      <alignment vertical="center" wrapText="1"/>
    </xf>
    <xf numFmtId="0" fontId="5" fillId="0" borderId="0" xfId="4" applyFont="1"/>
    <xf numFmtId="0" fontId="46" fillId="0" borderId="0" xfId="4" applyFont="1" applyAlignment="1"/>
    <xf numFmtId="0" fontId="92" fillId="0" borderId="0" xfId="4" applyAlignment="1"/>
    <xf numFmtId="0" fontId="93" fillId="0" borderId="0" xfId="4" applyFont="1"/>
    <xf numFmtId="3" fontId="92" fillId="0" borderId="0" xfId="4" applyNumberFormat="1"/>
    <xf numFmtId="0" fontId="79" fillId="0" borderId="47" xfId="4" applyFont="1" applyBorder="1" applyAlignment="1">
      <alignment horizontal="center" vertical="center" wrapText="1"/>
    </xf>
    <xf numFmtId="0" fontId="5" fillId="0" borderId="45" xfId="4" applyFont="1" applyBorder="1" applyAlignment="1">
      <alignment horizontal="center" vertical="center" wrapText="1"/>
    </xf>
    <xf numFmtId="0" fontId="23" fillId="0" borderId="35" xfId="4" applyFont="1" applyBorder="1" applyAlignment="1">
      <alignment horizontal="left" vertical="center" wrapText="1"/>
    </xf>
    <xf numFmtId="0" fontId="11" fillId="17" borderId="8" xfId="4" applyFont="1" applyFill="1" applyBorder="1" applyAlignment="1">
      <alignment horizontal="center" vertical="center" wrapText="1"/>
    </xf>
    <xf numFmtId="3" fontId="79" fillId="0" borderId="18" xfId="4" applyNumberFormat="1" applyFont="1" applyBorder="1" applyAlignment="1">
      <alignment horizontal="center" vertical="center" wrapText="1"/>
    </xf>
    <xf numFmtId="3" fontId="79" fillId="21" borderId="24" xfId="4" applyNumberFormat="1" applyFont="1" applyFill="1" applyBorder="1" applyAlignment="1">
      <alignment horizontal="center" vertical="center" wrapText="1"/>
    </xf>
    <xf numFmtId="10" fontId="11" fillId="0" borderId="18" xfId="4" applyNumberFormat="1" applyFont="1" applyBorder="1" applyAlignment="1">
      <alignment horizontal="center" vertical="center" wrapText="1"/>
    </xf>
    <xf numFmtId="3" fontId="2" fillId="0" borderId="34" xfId="4" applyNumberFormat="1" applyFont="1" applyFill="1" applyBorder="1" applyAlignment="1">
      <alignment horizontal="right" vertical="center"/>
    </xf>
    <xf numFmtId="0" fontId="86" fillId="0" borderId="0" xfId="4" applyFont="1"/>
    <xf numFmtId="0" fontId="11" fillId="0" borderId="8" xfId="4" applyFont="1" applyBorder="1" applyAlignment="1">
      <alignment horizontal="center" vertical="center" wrapText="1"/>
    </xf>
    <xf numFmtId="3" fontId="79" fillId="21" borderId="6" xfId="4" applyNumberFormat="1" applyFont="1" applyFill="1" applyBorder="1" applyAlignment="1">
      <alignment horizontal="center" vertical="center" wrapText="1"/>
    </xf>
    <xf numFmtId="3" fontId="79" fillId="17" borderId="18" xfId="4" applyNumberFormat="1" applyFont="1" applyFill="1" applyBorder="1" applyAlignment="1">
      <alignment horizontal="center" vertical="center" wrapText="1"/>
    </xf>
    <xf numFmtId="3" fontId="79" fillId="0" borderId="8" xfId="4" applyNumberFormat="1" applyFont="1" applyBorder="1" applyAlignment="1">
      <alignment horizontal="center" vertical="center" wrapText="1"/>
    </xf>
    <xf numFmtId="3" fontId="79" fillId="21" borderId="20" xfId="4" applyNumberFormat="1" applyFont="1" applyFill="1" applyBorder="1" applyAlignment="1">
      <alignment horizontal="center" vertical="center" wrapText="1"/>
    </xf>
    <xf numFmtId="10" fontId="11" fillId="0" borderId="66" xfId="4" applyNumberFormat="1" applyFont="1" applyBorder="1" applyAlignment="1">
      <alignment horizontal="center" vertical="center" wrapText="1"/>
    </xf>
    <xf numFmtId="10" fontId="11" fillId="0" borderId="10" xfId="4" applyNumberFormat="1" applyFont="1" applyBorder="1" applyAlignment="1">
      <alignment horizontal="center" vertical="center" wrapText="1"/>
    </xf>
    <xf numFmtId="3" fontId="2" fillId="0" borderId="36" xfId="4" applyNumberFormat="1" applyFont="1" applyFill="1" applyBorder="1" applyAlignment="1">
      <alignment horizontal="right" vertical="center"/>
    </xf>
    <xf numFmtId="0" fontId="12" fillId="20" borderId="27" xfId="4" applyFont="1" applyFill="1" applyBorder="1" applyAlignment="1">
      <alignment horizontal="right" vertical="center"/>
    </xf>
    <xf numFmtId="3" fontId="12" fillId="20" borderId="22" xfId="4" applyNumberFormat="1" applyFont="1" applyFill="1" applyBorder="1" applyAlignment="1">
      <alignment horizontal="center" vertical="center"/>
    </xf>
    <xf numFmtId="10" fontId="12" fillId="20" borderId="42" xfId="4" applyNumberFormat="1" applyFont="1" applyFill="1" applyBorder="1" applyAlignment="1">
      <alignment horizontal="center" vertical="center"/>
    </xf>
    <xf numFmtId="3" fontId="12" fillId="20" borderId="31" xfId="4" applyNumberFormat="1" applyFont="1" applyFill="1" applyBorder="1" applyAlignment="1">
      <alignment vertical="center"/>
    </xf>
    <xf numFmtId="3" fontId="92" fillId="0" borderId="0" xfId="4" applyNumberFormat="1" applyAlignment="1">
      <alignment vertical="center"/>
    </xf>
    <xf numFmtId="3" fontId="79" fillId="21" borderId="7" xfId="4" applyNumberFormat="1" applyFont="1" applyFill="1" applyBorder="1" applyAlignment="1">
      <alignment horizontal="center" vertical="center" wrapText="1"/>
    </xf>
    <xf numFmtId="0" fontId="4" fillId="0" borderId="109" xfId="4" applyFont="1" applyBorder="1"/>
    <xf numFmtId="0" fontId="92" fillId="22" borderId="24" xfId="4" applyFill="1" applyBorder="1" applyAlignment="1">
      <alignment horizontal="center" vertical="center" wrapText="1"/>
    </xf>
    <xf numFmtId="0" fontId="92" fillId="22" borderId="56" xfId="4" applyFill="1" applyBorder="1" applyAlignment="1">
      <alignment horizontal="center" vertical="center" wrapText="1"/>
    </xf>
    <xf numFmtId="0" fontId="92" fillId="22" borderId="110" xfId="4" applyFill="1" applyBorder="1" applyAlignment="1">
      <alignment horizontal="center" vertical="center" wrapText="1"/>
    </xf>
    <xf numFmtId="0" fontId="2" fillId="0" borderId="97" xfId="4" applyFont="1" applyBorder="1" applyAlignment="1">
      <alignment vertical="center"/>
    </xf>
    <xf numFmtId="0" fontId="11" fillId="0" borderId="39" xfId="4" applyFont="1" applyBorder="1" applyAlignment="1">
      <alignment horizontal="center" vertical="center" wrapText="1"/>
    </xf>
    <xf numFmtId="4" fontId="12" fillId="20" borderId="91" xfId="4" applyNumberFormat="1" applyFont="1" applyFill="1" applyBorder="1" applyAlignment="1">
      <alignment vertical="center"/>
    </xf>
    <xf numFmtId="3" fontId="12" fillId="20" borderId="91" xfId="4" applyNumberFormat="1" applyFont="1" applyFill="1" applyBorder="1" applyAlignment="1">
      <alignment vertical="center"/>
    </xf>
    <xf numFmtId="0" fontId="86" fillId="0" borderId="0" xfId="4" applyFont="1" applyAlignment="1">
      <alignment horizontal="left"/>
    </xf>
    <xf numFmtId="0" fontId="2" fillId="19" borderId="0" xfId="4" applyFont="1" applyFill="1" applyBorder="1" applyAlignment="1">
      <alignment vertical="center"/>
    </xf>
    <xf numFmtId="0" fontId="11" fillId="19" borderId="0" xfId="4" applyFont="1" applyFill="1" applyBorder="1" applyAlignment="1">
      <alignment horizontal="center" vertical="center" wrapText="1"/>
    </xf>
    <xf numFmtId="3" fontId="2" fillId="19" borderId="0" xfId="4" applyNumberFormat="1" applyFont="1" applyFill="1" applyBorder="1" applyAlignment="1">
      <alignment vertical="center"/>
    </xf>
    <xf numFmtId="0" fontId="12" fillId="20" borderId="42" xfId="4" applyFont="1" applyFill="1" applyBorder="1" applyAlignment="1">
      <alignment horizontal="center" vertical="center"/>
    </xf>
    <xf numFmtId="3" fontId="4" fillId="20" borderId="42" xfId="4" applyNumberFormat="1" applyFont="1" applyFill="1" applyBorder="1" applyAlignment="1">
      <alignment horizontal="center" vertical="center"/>
    </xf>
    <xf numFmtId="0" fontId="4" fillId="0" borderId="0" xfId="4" applyFont="1" applyBorder="1" applyAlignment="1"/>
    <xf numFmtId="0" fontId="11" fillId="0" borderId="0" xfId="4" applyFont="1" applyBorder="1" applyAlignment="1"/>
    <xf numFmtId="3" fontId="11" fillId="0" borderId="0" xfId="4" applyNumberFormat="1" applyFont="1" applyBorder="1" applyAlignment="1">
      <alignment horizontal="center" vertical="center" wrapText="1"/>
    </xf>
    <xf numFmtId="0" fontId="92" fillId="0" borderId="0" xfId="4" applyBorder="1"/>
    <xf numFmtId="0" fontId="2" fillId="0" borderId="0" xfId="4" applyFont="1" applyBorder="1" applyAlignment="1"/>
    <xf numFmtId="0" fontId="79" fillId="0" borderId="0" xfId="4" applyFont="1" applyBorder="1" applyAlignment="1">
      <alignment horizontal="center" vertical="center" wrapText="1"/>
    </xf>
    <xf numFmtId="0" fontId="2" fillId="0" borderId="0" xfId="4" applyFont="1" applyBorder="1" applyAlignment="1">
      <alignment horizontal="center" vertical="center"/>
    </xf>
    <xf numFmtId="0" fontId="93" fillId="0" borderId="0" xfId="4" applyFont="1" applyBorder="1"/>
    <xf numFmtId="3" fontId="92" fillId="0" borderId="0" xfId="4" applyNumberFormat="1" applyBorder="1"/>
    <xf numFmtId="173" fontId="11" fillId="0" borderId="0" xfId="4" applyNumberFormat="1" applyFont="1"/>
    <xf numFmtId="0" fontId="5" fillId="18" borderId="105" xfId="4" applyFont="1" applyFill="1" applyBorder="1" applyAlignment="1">
      <alignment horizontal="center" vertical="center" wrapText="1"/>
    </xf>
    <xf numFmtId="0" fontId="2" fillId="0" borderId="16" xfId="3" applyFont="1" applyBorder="1" applyAlignment="1">
      <alignment horizontal="left" vertical="center" wrapText="1"/>
    </xf>
    <xf numFmtId="0" fontId="11" fillId="0" borderId="16" xfId="3" applyFont="1" applyBorder="1" applyAlignment="1">
      <alignment wrapText="1"/>
    </xf>
    <xf numFmtId="0" fontId="2" fillId="0" borderId="8" xfId="3" applyFont="1" applyBorder="1" applyAlignment="1">
      <alignment vertical="center" wrapText="1"/>
    </xf>
    <xf numFmtId="0" fontId="11" fillId="0" borderId="8" xfId="3" applyFont="1" applyBorder="1" applyAlignment="1">
      <alignment horizontal="left" vertical="center" wrapText="1"/>
    </xf>
    <xf numFmtId="0" fontId="2" fillId="0" borderId="8" xfId="3" applyFont="1" applyBorder="1" applyAlignment="1">
      <alignment wrapText="1"/>
    </xf>
    <xf numFmtId="0" fontId="2" fillId="0" borderId="5" xfId="3" applyFont="1" applyBorder="1" applyAlignment="1">
      <alignment wrapText="1"/>
    </xf>
    <xf numFmtId="0" fontId="11" fillId="0" borderId="5" xfId="3" applyFont="1" applyBorder="1" applyAlignment="1">
      <alignment horizontal="left" vertical="center" wrapText="1"/>
    </xf>
    <xf numFmtId="3" fontId="5" fillId="0" borderId="105" xfId="3" applyNumberFormat="1" applyFont="1" applyBorder="1" applyAlignment="1">
      <alignment horizontal="right"/>
    </xf>
    <xf numFmtId="3" fontId="2" fillId="0" borderId="5" xfId="3" applyNumberFormat="1" applyFont="1" applyBorder="1" applyAlignment="1">
      <alignment horizontal="right"/>
    </xf>
    <xf numFmtId="3" fontId="5" fillId="0" borderId="8" xfId="3" applyNumberFormat="1" applyFont="1" applyBorder="1" applyAlignment="1">
      <alignment horizontal="right"/>
    </xf>
    <xf numFmtId="3" fontId="2" fillId="0" borderId="8" xfId="3" applyNumberFormat="1" applyFont="1" applyBorder="1" applyAlignment="1">
      <alignment horizontal="right"/>
    </xf>
    <xf numFmtId="3" fontId="2" fillId="0" borderId="6" xfId="3" applyNumberFormat="1" applyFont="1" applyBorder="1" applyAlignment="1">
      <alignment horizontal="right"/>
    </xf>
    <xf numFmtId="3" fontId="2" fillId="0" borderId="74" xfId="3" applyNumberFormat="1" applyFont="1" applyBorder="1" applyAlignment="1">
      <alignment horizontal="right"/>
    </xf>
    <xf numFmtId="3" fontId="5" fillId="0" borderId="20" xfId="3" applyNumberFormat="1" applyFont="1" applyBorder="1" applyAlignment="1">
      <alignment horizontal="right"/>
    </xf>
    <xf numFmtId="3" fontId="5" fillId="0" borderId="70" xfId="3" applyNumberFormat="1" applyFont="1" applyBorder="1" applyAlignment="1">
      <alignment horizontal="right"/>
    </xf>
    <xf numFmtId="3" fontId="5" fillId="17" borderId="61" xfId="3" applyNumberFormat="1" applyFont="1" applyFill="1" applyBorder="1" applyAlignment="1">
      <alignment horizontal="right" vertical="center"/>
    </xf>
    <xf numFmtId="3" fontId="5" fillId="17" borderId="13" xfId="3" applyNumberFormat="1" applyFont="1" applyFill="1" applyBorder="1" applyAlignment="1">
      <alignment horizontal="right" vertical="center"/>
    </xf>
    <xf numFmtId="3" fontId="5" fillId="17" borderId="68" xfId="3" applyNumberFormat="1" applyFont="1" applyFill="1" applyBorder="1" applyAlignment="1">
      <alignment horizontal="right" vertical="center"/>
    </xf>
    <xf numFmtId="3" fontId="5" fillId="0" borderId="13" xfId="3" applyNumberFormat="1" applyFont="1" applyBorder="1" applyAlignment="1">
      <alignment horizontal="right" vertical="center"/>
    </xf>
    <xf numFmtId="3" fontId="5" fillId="0" borderId="105" xfId="3" applyNumberFormat="1" applyFont="1" applyBorder="1" applyAlignment="1">
      <alignment horizontal="right" vertical="center"/>
    </xf>
    <xf numFmtId="3" fontId="5" fillId="0" borderId="64" xfId="3" applyNumberFormat="1" applyFont="1" applyBorder="1" applyAlignment="1">
      <alignment horizontal="right"/>
    </xf>
    <xf numFmtId="3" fontId="5" fillId="0" borderId="8" xfId="3" applyNumberFormat="1" applyFont="1" applyBorder="1" applyAlignment="1">
      <alignment horizontal="right" vertical="center"/>
    </xf>
    <xf numFmtId="3" fontId="2" fillId="0" borderId="8" xfId="3" applyNumberFormat="1" applyFont="1" applyBorder="1" applyAlignment="1">
      <alignment horizontal="right" vertical="center"/>
    </xf>
    <xf numFmtId="3" fontId="2" fillId="0" borderId="6" xfId="3" applyNumberFormat="1" applyFont="1" applyBorder="1" applyAlignment="1">
      <alignment horizontal="right" vertical="center"/>
    </xf>
    <xf numFmtId="3" fontId="5" fillId="0" borderId="61" xfId="3" applyNumberFormat="1" applyFont="1" applyBorder="1" applyAlignment="1">
      <alignment horizontal="right" vertical="center"/>
    </xf>
    <xf numFmtId="0" fontId="2" fillId="0" borderId="16" xfId="3" applyFont="1" applyBorder="1"/>
    <xf numFmtId="0" fontId="2" fillId="0" borderId="122" xfId="3" applyFont="1" applyBorder="1"/>
    <xf numFmtId="0" fontId="2" fillId="0" borderId="8" xfId="3" applyFont="1" applyBorder="1"/>
    <xf numFmtId="0" fontId="2" fillId="0" borderId="36" xfId="3" applyFont="1" applyBorder="1"/>
    <xf numFmtId="0" fontId="2" fillId="0" borderId="5" xfId="3" applyFont="1" applyBorder="1"/>
    <xf numFmtId="0" fontId="2" fillId="0" borderId="83" xfId="3" applyFont="1" applyBorder="1"/>
    <xf numFmtId="3" fontId="5" fillId="0" borderId="68" xfId="3" applyNumberFormat="1" applyFont="1" applyBorder="1" applyAlignment="1">
      <alignment horizontal="right" vertical="center"/>
    </xf>
    <xf numFmtId="0" fontId="98" fillId="0" borderId="0" xfId="5"/>
    <xf numFmtId="0" fontId="98" fillId="0" borderId="0" xfId="5" applyAlignment="1">
      <alignment horizontal="center"/>
    </xf>
    <xf numFmtId="0" fontId="97" fillId="0" borderId="0" xfId="5" applyFont="1"/>
    <xf numFmtId="3" fontId="99" fillId="0" borderId="31" xfId="5" applyNumberFormat="1" applyFont="1" applyBorder="1" applyAlignment="1">
      <alignment vertical="center"/>
    </xf>
    <xf numFmtId="3" fontId="97" fillId="0" borderId="22" xfId="5" applyNumberFormat="1" applyFont="1" applyBorder="1" applyAlignment="1">
      <alignment vertical="center"/>
    </xf>
    <xf numFmtId="3" fontId="99" fillId="0" borderId="22" xfId="5" applyNumberFormat="1" applyFont="1" applyBorder="1" applyAlignment="1">
      <alignment vertical="center"/>
    </xf>
    <xf numFmtId="0" fontId="97" fillId="0" borderId="22" xfId="5" applyFont="1" applyBorder="1" applyAlignment="1">
      <alignment vertical="center"/>
    </xf>
    <xf numFmtId="0" fontId="97" fillId="0" borderId="26" xfId="5" applyFont="1" applyBorder="1" applyAlignment="1">
      <alignment horizontal="center"/>
    </xf>
    <xf numFmtId="3" fontId="98" fillId="0" borderId="36" xfId="5" applyNumberFormat="1" applyBorder="1" applyAlignment="1">
      <alignment vertical="center"/>
    </xf>
    <xf numFmtId="3" fontId="98" fillId="0" borderId="8" xfId="5" applyNumberFormat="1" applyBorder="1" applyAlignment="1">
      <alignment vertical="center"/>
    </xf>
    <xf numFmtId="3" fontId="100" fillId="0" borderId="8" xfId="5" applyNumberFormat="1" applyFont="1" applyBorder="1" applyAlignment="1">
      <alignment horizontal="right" vertical="center" wrapText="1"/>
    </xf>
    <xf numFmtId="0" fontId="100" fillId="0" borderId="9" xfId="5" applyFont="1" applyBorder="1" applyAlignment="1">
      <alignment horizontal="left" vertical="center" wrapText="1"/>
    </xf>
    <xf numFmtId="0" fontId="98" fillId="0" borderId="58" xfId="5" applyBorder="1" applyAlignment="1">
      <alignment horizontal="center" vertical="center"/>
    </xf>
    <xf numFmtId="3" fontId="98" fillId="17" borderId="36" xfId="5" applyNumberFormat="1" applyFill="1" applyBorder="1" applyAlignment="1">
      <alignment vertical="center"/>
    </xf>
    <xf numFmtId="0" fontId="98" fillId="0" borderId="35" xfId="5" applyBorder="1" applyAlignment="1">
      <alignment horizontal="center" vertical="center"/>
    </xf>
    <xf numFmtId="3" fontId="98" fillId="0" borderId="8" xfId="5" applyNumberFormat="1" applyBorder="1" applyAlignment="1">
      <alignment horizontal="right" vertical="center"/>
    </xf>
    <xf numFmtId="0" fontId="100" fillId="0" borderId="8" xfId="5" applyFont="1" applyBorder="1" applyAlignment="1">
      <alignment horizontal="left" vertical="center" wrapText="1"/>
    </xf>
    <xf numFmtId="3" fontId="98" fillId="0" borderId="8" xfId="5" applyNumberFormat="1" applyBorder="1" applyAlignment="1">
      <alignment horizontal="right" vertical="center" wrapText="1"/>
    </xf>
    <xf numFmtId="0" fontId="97" fillId="0" borderId="34" xfId="5" applyFont="1" applyBorder="1"/>
    <xf numFmtId="0" fontId="97" fillId="0" borderId="6" xfId="5" applyFont="1" applyBorder="1"/>
    <xf numFmtId="0" fontId="101" fillId="0" borderId="6" xfId="5" applyFont="1" applyBorder="1" applyAlignment="1">
      <alignment horizontal="left" vertical="center"/>
    </xf>
    <xf numFmtId="0" fontId="97" fillId="0" borderId="33" xfId="5" applyFont="1" applyBorder="1" applyAlignment="1">
      <alignment horizontal="center"/>
    </xf>
    <xf numFmtId="0" fontId="97" fillId="0" borderId="31" xfId="5" applyFont="1" applyBorder="1" applyAlignment="1">
      <alignment horizontal="center" vertical="center" wrapText="1"/>
    </xf>
    <xf numFmtId="0" fontId="97" fillId="0" borderId="22" xfId="5" applyFont="1" applyBorder="1" applyAlignment="1">
      <alignment horizontal="center" vertical="center" wrapText="1"/>
    </xf>
    <xf numFmtId="0" fontId="97" fillId="0" borderId="26" xfId="5" applyFont="1" applyBorder="1" applyAlignment="1">
      <alignment horizontal="center" vertical="center"/>
    </xf>
    <xf numFmtId="0" fontId="102" fillId="0" borderId="0" xfId="5" applyFont="1"/>
    <xf numFmtId="0" fontId="102" fillId="0" borderId="0" xfId="5" applyFont="1" applyAlignment="1">
      <alignment horizontal="center"/>
    </xf>
    <xf numFmtId="3" fontId="68" fillId="4" borderId="0" xfId="2" applyNumberFormat="1" applyFont="1" applyFill="1" applyBorder="1"/>
    <xf numFmtId="0" fontId="51" fillId="0" borderId="0" xfId="2" applyNumberFormat="1" applyFont="1" applyBorder="1" applyAlignment="1">
      <alignment horizontal="right" shrinkToFit="1"/>
    </xf>
    <xf numFmtId="16" fontId="51" fillId="0" borderId="0" xfId="2" applyNumberFormat="1" applyFont="1"/>
    <xf numFmtId="0" fontId="51" fillId="0" borderId="0" xfId="2" applyFont="1" applyBorder="1" applyAlignment="1">
      <alignment horizontal="left"/>
    </xf>
    <xf numFmtId="0" fontId="51" fillId="0" borderId="0" xfId="2" applyFont="1" applyBorder="1" applyAlignment="1">
      <alignment horizontal="center"/>
    </xf>
    <xf numFmtId="0" fontId="51" fillId="0" borderId="0" xfId="2" applyFont="1" applyBorder="1" applyAlignment="1">
      <alignment horizontal="left" shrinkToFit="1"/>
    </xf>
    <xf numFmtId="0" fontId="51" fillId="0" borderId="0" xfId="2" applyFont="1" applyBorder="1" applyAlignment="1">
      <alignment horizontal="left" wrapText="1"/>
    </xf>
    <xf numFmtId="0" fontId="51" fillId="0" borderId="0" xfId="2" applyFont="1" applyBorder="1" applyAlignment="1"/>
    <xf numFmtId="0" fontId="51" fillId="0" borderId="0" xfId="2" applyFont="1" applyBorder="1" applyAlignment="1">
      <alignment horizontal="left" vertical="center"/>
    </xf>
    <xf numFmtId="0" fontId="44" fillId="0" borderId="0" xfId="2" applyFont="1" applyBorder="1" applyAlignment="1">
      <alignment horizontal="left"/>
    </xf>
    <xf numFmtId="0" fontId="43" fillId="0" borderId="0" xfId="2" applyFont="1" applyBorder="1" applyAlignment="1">
      <alignment horizontal="left"/>
    </xf>
    <xf numFmtId="0" fontId="54" fillId="0" borderId="0" xfId="2" applyFont="1" applyBorder="1" applyAlignment="1">
      <alignment horizontal="left"/>
    </xf>
    <xf numFmtId="0" fontId="44" fillId="0" borderId="0" xfId="2" applyFont="1" applyBorder="1" applyAlignment="1">
      <alignment horizontal="center"/>
    </xf>
    <xf numFmtId="0" fontId="38" fillId="0" borderId="0" xfId="2" applyFont="1" applyBorder="1" applyAlignment="1">
      <alignment horizontal="left" vertical="center"/>
    </xf>
    <xf numFmtId="0" fontId="51" fillId="0" borderId="0" xfId="2" applyFont="1" applyBorder="1"/>
    <xf numFmtId="0" fontId="54" fillId="0" borderId="0" xfId="2" applyFont="1" applyBorder="1" applyAlignment="1">
      <alignment horizontal="center" vertical="center"/>
    </xf>
    <xf numFmtId="0" fontId="55" fillId="0" borderId="0" xfId="2" applyFont="1" applyBorder="1" applyAlignment="1">
      <alignment horizontal="center" vertical="center"/>
    </xf>
    <xf numFmtId="0" fontId="61" fillId="0" borderId="4" xfId="2" applyFont="1" applyBorder="1" applyAlignment="1">
      <alignment horizontal="left" vertical="center"/>
    </xf>
    <xf numFmtId="49" fontId="54" fillId="0" borderId="0" xfId="2" applyNumberFormat="1" applyFont="1" applyBorder="1" applyAlignment="1">
      <alignment horizontal="center" vertical="center"/>
    </xf>
    <xf numFmtId="0" fontId="54" fillId="0" borderId="0" xfId="2" applyFont="1" applyBorder="1" applyAlignment="1">
      <alignment horizontal="left" vertical="center"/>
    </xf>
    <xf numFmtId="0" fontId="61" fillId="0" borderId="0" xfId="2" applyFont="1" applyBorder="1" applyAlignment="1">
      <alignment horizontal="left" vertical="center"/>
    </xf>
    <xf numFmtId="0" fontId="57" fillId="0" borderId="0" xfId="2" applyFont="1" applyBorder="1" applyAlignment="1">
      <alignment horizontal="left" vertical="center"/>
    </xf>
    <xf numFmtId="0" fontId="53" fillId="0" borderId="0" xfId="2" applyFont="1" applyBorder="1" applyAlignment="1">
      <alignment horizontal="left" vertical="center"/>
    </xf>
    <xf numFmtId="0" fontId="57" fillId="0" borderId="4" xfId="2" applyFont="1" applyBorder="1" applyAlignment="1">
      <alignment horizontal="left" vertical="center"/>
    </xf>
    <xf numFmtId="0" fontId="56" fillId="0" borderId="0" xfId="2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2" applyFont="1" applyBorder="1" applyAlignment="1">
      <alignment horizontal="left"/>
    </xf>
    <xf numFmtId="0" fontId="5" fillId="0" borderId="1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7" fillId="0" borderId="0" xfId="2" applyFont="1" applyBorder="1" applyAlignment="1">
      <alignment horizontal="left"/>
    </xf>
    <xf numFmtId="0" fontId="25" fillId="0" borderId="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/>
    </xf>
    <xf numFmtId="0" fontId="5" fillId="0" borderId="41" xfId="0" applyFont="1" applyBorder="1" applyAlignment="1">
      <alignment horizontal="left"/>
    </xf>
    <xf numFmtId="0" fontId="5" fillId="0" borderId="55" xfId="0" applyFont="1" applyBorder="1" applyAlignment="1">
      <alignment horizontal="left" vertical="center"/>
    </xf>
    <xf numFmtId="0" fontId="5" fillId="0" borderId="26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5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5" fillId="0" borderId="10" xfId="3" applyFont="1" applyBorder="1" applyAlignment="1">
      <alignment horizontal="left" vertical="center" wrapText="1"/>
    </xf>
    <xf numFmtId="0" fontId="5" fillId="0" borderId="66" xfId="3" applyFont="1" applyBorder="1" applyAlignment="1">
      <alignment horizontal="left" vertical="center" wrapText="1"/>
    </xf>
    <xf numFmtId="0" fontId="5" fillId="0" borderId="10" xfId="3" applyFont="1" applyBorder="1" applyAlignment="1">
      <alignment horizontal="left" vertical="center"/>
    </xf>
    <xf numFmtId="0" fontId="5" fillId="0" borderId="66" xfId="3" applyFont="1" applyBorder="1" applyAlignment="1">
      <alignment horizontal="left" vertical="center"/>
    </xf>
    <xf numFmtId="0" fontId="85" fillId="0" borderId="10" xfId="3" applyFont="1" applyBorder="1" applyAlignment="1">
      <alignment horizontal="left" vertical="center"/>
    </xf>
    <xf numFmtId="0" fontId="85" fillId="0" borderId="66" xfId="3" applyFont="1" applyBorder="1" applyAlignment="1">
      <alignment horizontal="left" vertical="center"/>
    </xf>
    <xf numFmtId="0" fontId="90" fillId="0" borderId="0" xfId="3" applyFont="1" applyAlignment="1">
      <alignment horizontal="left" vertical="center"/>
    </xf>
    <xf numFmtId="0" fontId="2" fillId="0" borderId="65" xfId="0" applyFont="1" applyBorder="1" applyAlignment="1">
      <alignment horizontal="left"/>
    </xf>
    <xf numFmtId="0" fontId="2" fillId="0" borderId="6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62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5" fillId="0" borderId="70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2" fillId="0" borderId="66" xfId="0" applyFont="1" applyBorder="1" applyAlignment="1">
      <alignment horizontal="left"/>
    </xf>
    <xf numFmtId="0" fontId="2" fillId="0" borderId="66" xfId="0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2" fillId="0" borderId="63" xfId="0" applyFont="1" applyBorder="1" applyAlignment="1">
      <alignment horizontal="left"/>
    </xf>
    <xf numFmtId="49" fontId="2" fillId="0" borderId="66" xfId="0" applyNumberFormat="1" applyFont="1" applyBorder="1" applyAlignment="1">
      <alignment horizontal="left"/>
    </xf>
    <xf numFmtId="164" fontId="4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36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 indent="1"/>
    </xf>
    <xf numFmtId="0" fontId="4" fillId="0" borderId="0" xfId="0" applyFont="1" applyBorder="1" applyAlignment="1">
      <alignment horizontal="center" vertical="center" wrapText="1"/>
    </xf>
    <xf numFmtId="0" fontId="37" fillId="0" borderId="55" xfId="0" applyFont="1" applyBorder="1" applyAlignment="1">
      <alignment horizontal="left"/>
    </xf>
    <xf numFmtId="0" fontId="37" fillId="0" borderId="55" xfId="0" applyFont="1" applyBorder="1" applyAlignment="1">
      <alignment horizontal="left" wrapText="1"/>
    </xf>
    <xf numFmtId="0" fontId="37" fillId="6" borderId="3" xfId="0" applyFont="1" applyFill="1" applyBorder="1" applyAlignment="1">
      <alignment horizontal="center" vertical="center"/>
    </xf>
    <xf numFmtId="0" fontId="37" fillId="0" borderId="35" xfId="0" applyFont="1" applyBorder="1" applyAlignment="1">
      <alignment horizontal="left" wrapText="1"/>
    </xf>
    <xf numFmtId="165" fontId="38" fillId="0" borderId="55" xfId="0" applyNumberFormat="1" applyFont="1" applyBorder="1" applyAlignment="1">
      <alignment horizontal="left" vertical="center" wrapText="1"/>
    </xf>
    <xf numFmtId="0" fontId="102" fillId="0" borderId="0" xfId="5" applyFont="1" applyAlignment="1">
      <alignment horizontal="center" wrapText="1"/>
    </xf>
    <xf numFmtId="49" fontId="13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left" wrapText="1"/>
    </xf>
    <xf numFmtId="0" fontId="25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46" fillId="0" borderId="0" xfId="0" applyFont="1" applyBorder="1" applyAlignment="1">
      <alignment horizontal="center" vertical="center"/>
    </xf>
    <xf numFmtId="0" fontId="50" fillId="0" borderId="41" xfId="0" applyFont="1" applyBorder="1" applyAlignment="1">
      <alignment horizontal="center"/>
    </xf>
    <xf numFmtId="0" fontId="28" fillId="0" borderId="10" xfId="0" applyFont="1" applyBorder="1" applyAlignment="1">
      <alignment horizontal="left"/>
    </xf>
    <xf numFmtId="0" fontId="28" fillId="0" borderId="10" xfId="0" applyFont="1" applyBorder="1" applyAlignment="1">
      <alignment horizontal="right"/>
    </xf>
    <xf numFmtId="0" fontId="28" fillId="0" borderId="99" xfId="0" applyFont="1" applyBorder="1" applyAlignment="1">
      <alignment horizontal="center"/>
    </xf>
    <xf numFmtId="0" fontId="28" fillId="0" borderId="55" xfId="0" applyFont="1" applyBorder="1" applyAlignment="1">
      <alignment horizontal="right"/>
    </xf>
    <xf numFmtId="0" fontId="47" fillId="0" borderId="19" xfId="0" applyFont="1" applyBorder="1" applyAlignment="1">
      <alignment horizontal="left"/>
    </xf>
    <xf numFmtId="0" fontId="47" fillId="0" borderId="10" xfId="0" applyFont="1" applyBorder="1" applyAlignment="1">
      <alignment horizontal="left"/>
    </xf>
    <xf numFmtId="0" fontId="50" fillId="0" borderId="55" xfId="0" applyFont="1" applyBorder="1" applyAlignment="1">
      <alignment horizontal="right"/>
    </xf>
    <xf numFmtId="0" fontId="50" fillId="0" borderId="19" xfId="0" applyFont="1" applyBorder="1" applyAlignment="1">
      <alignment horizontal="left"/>
    </xf>
    <xf numFmtId="0" fontId="47" fillId="0" borderId="2" xfId="0" applyFont="1" applyBorder="1" applyAlignment="1">
      <alignment horizontal="left"/>
    </xf>
    <xf numFmtId="0" fontId="28" fillId="0" borderId="19" xfId="0" applyFont="1" applyBorder="1" applyAlignment="1">
      <alignment horizontal="left"/>
    </xf>
    <xf numFmtId="0" fontId="50" fillId="0" borderId="10" xfId="0" applyFont="1" applyBorder="1" applyAlignment="1">
      <alignment horizontal="left"/>
    </xf>
    <xf numFmtId="0" fontId="47" fillId="0" borderId="10" xfId="0" applyFont="1" applyBorder="1" applyAlignment="1">
      <alignment horizontal="left" wrapText="1"/>
    </xf>
    <xf numFmtId="0" fontId="48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28" fillId="0" borderId="41" xfId="0" applyFont="1" applyBorder="1" applyAlignment="1">
      <alignment horizontal="left"/>
    </xf>
    <xf numFmtId="0" fontId="50" fillId="0" borderId="41" xfId="0" applyFont="1" applyBorder="1" applyAlignment="1">
      <alignment horizontal="left"/>
    </xf>
    <xf numFmtId="0" fontId="51" fillId="0" borderId="0" xfId="2" applyFont="1" applyBorder="1" applyAlignment="1">
      <alignment horizontal="center"/>
    </xf>
    <xf numFmtId="0" fontId="51" fillId="0" borderId="0" xfId="2" applyFont="1" applyBorder="1" applyAlignment="1">
      <alignment horizontal="left"/>
    </xf>
    <xf numFmtId="0" fontId="53" fillId="0" borderId="0" xfId="2" applyFont="1" applyBorder="1" applyAlignment="1">
      <alignment horizontal="center"/>
    </xf>
    <xf numFmtId="0" fontId="51" fillId="0" borderId="19" xfId="2" applyFont="1" applyBorder="1" applyAlignment="1">
      <alignment horizontal="center" vertical="center"/>
    </xf>
    <xf numFmtId="0" fontId="70" fillId="0" borderId="0" xfId="2" applyFont="1" applyBorder="1" applyAlignment="1">
      <alignment horizontal="left"/>
    </xf>
    <xf numFmtId="0" fontId="51" fillId="0" borderId="0" xfId="2" applyFont="1" applyBorder="1" applyAlignment="1">
      <alignment horizontal="left" shrinkToFit="1"/>
    </xf>
    <xf numFmtId="0" fontId="51" fillId="0" borderId="0" xfId="2" applyFont="1" applyBorder="1" applyAlignment="1">
      <alignment horizontal="left" wrapText="1"/>
    </xf>
    <xf numFmtId="0" fontId="75" fillId="0" borderId="4" xfId="2" applyFont="1" applyBorder="1" applyAlignment="1">
      <alignment horizontal="left"/>
    </xf>
    <xf numFmtId="0" fontId="75" fillId="0" borderId="0" xfId="2" applyFont="1" applyBorder="1" applyAlignment="1"/>
    <xf numFmtId="0" fontId="61" fillId="0" borderId="4" xfId="2" applyFont="1" applyBorder="1" applyAlignment="1">
      <alignment horizontal="left" vertical="center" shrinkToFit="1"/>
    </xf>
    <xf numFmtId="0" fontId="73" fillId="0" borderId="0" xfId="2" applyFont="1" applyBorder="1" applyAlignment="1">
      <alignment horizontal="center" vertical="center" shrinkToFit="1"/>
    </xf>
    <xf numFmtId="0" fontId="51" fillId="0" borderId="0" xfId="2" applyFont="1" applyBorder="1" applyAlignment="1"/>
    <xf numFmtId="0" fontId="51" fillId="0" borderId="0" xfId="2" applyFont="1" applyBorder="1" applyAlignment="1">
      <alignment horizontal="left" vertical="center"/>
    </xf>
    <xf numFmtId="0" fontId="44" fillId="0" borderId="0" xfId="2" applyFont="1" applyBorder="1" applyAlignment="1">
      <alignment horizontal="left"/>
    </xf>
    <xf numFmtId="0" fontId="43" fillId="0" borderId="0" xfId="2" applyFont="1" applyBorder="1" applyAlignment="1">
      <alignment horizontal="left"/>
    </xf>
    <xf numFmtId="0" fontId="54" fillId="0" borderId="0" xfId="2" applyFont="1" applyBorder="1" applyAlignment="1">
      <alignment horizontal="left"/>
    </xf>
    <xf numFmtId="0" fontId="51" fillId="0" borderId="10" xfId="2" applyFont="1" applyBorder="1" applyAlignment="1">
      <alignment horizontal="center" vertical="center"/>
    </xf>
    <xf numFmtId="0" fontId="61" fillId="0" borderId="79" xfId="2" applyFont="1" applyBorder="1" applyAlignment="1">
      <alignment horizontal="left" vertical="center" shrinkToFit="1"/>
    </xf>
    <xf numFmtId="0" fontId="44" fillId="0" borderId="0" xfId="2" applyFont="1" applyBorder="1" applyAlignment="1">
      <alignment horizontal="center"/>
    </xf>
    <xf numFmtId="0" fontId="70" fillId="0" borderId="0" xfId="2" applyFont="1" applyBorder="1" applyAlignment="1">
      <alignment horizontal="center" vertical="center"/>
    </xf>
    <xf numFmtId="0" fontId="54" fillId="0" borderId="0" xfId="2" applyFont="1" applyBorder="1" applyAlignment="1">
      <alignment horizontal="center" vertical="center"/>
    </xf>
    <xf numFmtId="0" fontId="55" fillId="0" borderId="0" xfId="2" applyFont="1" applyBorder="1" applyAlignment="1">
      <alignment horizontal="center" vertical="center"/>
    </xf>
    <xf numFmtId="0" fontId="38" fillId="4" borderId="0" xfId="2" applyFont="1" applyFill="1" applyBorder="1" applyAlignment="1">
      <alignment horizontal="center"/>
    </xf>
    <xf numFmtId="0" fontId="51" fillId="0" borderId="0" xfId="2" applyFont="1" applyBorder="1" applyAlignment="1">
      <alignment horizontal="left" vertical="center" shrinkToFit="1"/>
    </xf>
    <xf numFmtId="0" fontId="51" fillId="0" borderId="0" xfId="2" applyFont="1" applyBorder="1"/>
    <xf numFmtId="0" fontId="57" fillId="0" borderId="0" xfId="2" applyFont="1" applyBorder="1" applyAlignment="1">
      <alignment horizontal="center" vertical="center"/>
    </xf>
    <xf numFmtId="49" fontId="54" fillId="0" borderId="0" xfId="2" applyNumberFormat="1" applyFont="1" applyBorder="1" applyAlignment="1">
      <alignment horizontal="center" vertical="center"/>
    </xf>
    <xf numFmtId="0" fontId="38" fillId="0" borderId="0" xfId="2" applyFont="1" applyBorder="1" applyAlignment="1">
      <alignment horizontal="left" vertical="center"/>
    </xf>
    <xf numFmtId="0" fontId="61" fillId="0" borderId="0" xfId="2" applyFont="1" applyBorder="1" applyAlignment="1">
      <alignment horizontal="left" vertical="center"/>
    </xf>
    <xf numFmtId="0" fontId="61" fillId="0" borderId="4" xfId="2" applyFont="1" applyBorder="1" applyAlignment="1">
      <alignment horizontal="left" vertical="center"/>
    </xf>
    <xf numFmtId="0" fontId="59" fillId="0" borderId="19" xfId="2" applyFont="1" applyBorder="1" applyAlignment="1">
      <alignment horizontal="center" vertical="center"/>
    </xf>
    <xf numFmtId="0" fontId="38" fillId="0" borderId="0" xfId="2" applyFont="1" applyBorder="1" applyAlignment="1">
      <alignment shrinkToFit="1"/>
    </xf>
    <xf numFmtId="0" fontId="54" fillId="0" borderId="0" xfId="2" applyFont="1" applyBorder="1" applyAlignment="1">
      <alignment horizontal="left" vertical="center"/>
    </xf>
    <xf numFmtId="0" fontId="57" fillId="0" borderId="0" xfId="2" applyFont="1" applyBorder="1" applyAlignment="1">
      <alignment horizontal="left" vertical="center"/>
    </xf>
    <xf numFmtId="0" fontId="53" fillId="0" borderId="0" xfId="2" applyFont="1" applyBorder="1" applyAlignment="1">
      <alignment horizontal="left" vertical="center"/>
    </xf>
    <xf numFmtId="0" fontId="53" fillId="0" borderId="0" xfId="2" applyFont="1" applyBorder="1" applyAlignment="1">
      <alignment horizontal="center" vertical="center"/>
    </xf>
    <xf numFmtId="0" fontId="61" fillId="0" borderId="4" xfId="2" applyFont="1" applyBorder="1" applyAlignment="1">
      <alignment vertical="center" wrapText="1"/>
    </xf>
    <xf numFmtId="0" fontId="55" fillId="0" borderId="0" xfId="2" applyFont="1" applyBorder="1" applyAlignment="1">
      <alignment horizontal="center" vertical="center" wrapText="1"/>
    </xf>
    <xf numFmtId="0" fontId="57" fillId="0" borderId="4" xfId="2" applyFont="1" applyBorder="1" applyAlignment="1">
      <alignment horizontal="left" vertical="center"/>
    </xf>
    <xf numFmtId="0" fontId="56" fillId="0" borderId="0" xfId="2" applyFont="1" applyBorder="1" applyAlignment="1">
      <alignment horizontal="center" vertical="center"/>
    </xf>
    <xf numFmtId="0" fontId="58" fillId="0" borderId="0" xfId="2" applyFont="1" applyBorder="1" applyAlignment="1">
      <alignment horizontal="center" vertical="center"/>
    </xf>
    <xf numFmtId="0" fontId="28" fillId="0" borderId="81" xfId="4" applyFont="1" applyBorder="1" applyAlignment="1">
      <alignment horizontal="center" vertical="center" wrapText="1"/>
    </xf>
    <xf numFmtId="0" fontId="28" fillId="0" borderId="108" xfId="4" applyFont="1" applyBorder="1" applyAlignment="1">
      <alignment horizontal="center" vertical="center" wrapText="1"/>
    </xf>
    <xf numFmtId="0" fontId="28" fillId="0" borderId="34" xfId="4" applyFont="1" applyBorder="1" applyAlignment="1">
      <alignment horizontal="center" vertical="center" wrapText="1"/>
    </xf>
    <xf numFmtId="0" fontId="79" fillId="0" borderId="8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27" xfId="4" applyFont="1" applyBorder="1" applyAlignment="1">
      <alignment horizontal="center" vertical="center" wrapText="1"/>
    </xf>
    <xf numFmtId="0" fontId="5" fillId="0" borderId="37" xfId="4" applyFont="1" applyBorder="1" applyAlignment="1">
      <alignment horizontal="center" vertical="center" wrapText="1"/>
    </xf>
    <xf numFmtId="0" fontId="5" fillId="0" borderId="43" xfId="4" applyFont="1" applyBorder="1" applyAlignment="1">
      <alignment horizontal="center" vertical="center" wrapText="1"/>
    </xf>
    <xf numFmtId="0" fontId="11" fillId="0" borderId="30" xfId="4" applyFont="1" applyBorder="1" applyAlignment="1">
      <alignment horizontal="center" vertical="center" wrapText="1"/>
    </xf>
    <xf numFmtId="0" fontId="11" fillId="0" borderId="94" xfId="4" applyFont="1" applyBorder="1" applyAlignment="1">
      <alignment horizontal="center" vertical="center" wrapText="1"/>
    </xf>
    <xf numFmtId="0" fontId="11" fillId="0" borderId="97" xfId="4" applyFont="1" applyBorder="1" applyAlignment="1">
      <alignment horizontal="center" vertical="center" wrapText="1"/>
    </xf>
    <xf numFmtId="0" fontId="23" fillId="0" borderId="56" xfId="4" applyFont="1" applyFill="1" applyBorder="1" applyAlignment="1">
      <alignment horizontal="left" vertical="center" wrapText="1"/>
    </xf>
    <xf numFmtId="0" fontId="23" fillId="0" borderId="19" xfId="4" applyFont="1" applyFill="1" applyBorder="1" applyAlignment="1">
      <alignment horizontal="left" vertical="center" wrapText="1"/>
    </xf>
    <xf numFmtId="0" fontId="23" fillId="0" borderId="19" xfId="4" applyFont="1" applyFill="1" applyBorder="1" applyAlignment="1">
      <alignment horizontal="center" vertical="center" wrapText="1"/>
    </xf>
    <xf numFmtId="0" fontId="23" fillId="0" borderId="66" xfId="4" applyFont="1" applyFill="1" applyBorder="1" applyAlignment="1">
      <alignment horizontal="center" vertical="center" wrapText="1"/>
    </xf>
    <xf numFmtId="0" fontId="11" fillId="20" borderId="79" xfId="4" applyFont="1" applyFill="1" applyBorder="1" applyAlignment="1">
      <alignment horizontal="center" vertical="center" wrapText="1"/>
    </xf>
    <xf numFmtId="0" fontId="11" fillId="20" borderId="21" xfId="4" applyFont="1" applyFill="1" applyBorder="1" applyAlignment="1">
      <alignment horizontal="center" vertical="center" wrapText="1"/>
    </xf>
    <xf numFmtId="0" fontId="5" fillId="0" borderId="30" xfId="4" applyFont="1" applyBorder="1" applyAlignment="1">
      <alignment horizontal="center" vertical="center"/>
    </xf>
    <xf numFmtId="0" fontId="5" fillId="0" borderId="94" xfId="4" applyFont="1" applyBorder="1" applyAlignment="1">
      <alignment horizontal="center" vertical="center"/>
    </xf>
    <xf numFmtId="0" fontId="5" fillId="0" borderId="117" xfId="4" applyFont="1" applyBorder="1" applyAlignment="1">
      <alignment horizontal="center" vertical="center"/>
    </xf>
    <xf numFmtId="0" fontId="5" fillId="0" borderId="53" xfId="4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11" fillId="0" borderId="6" xfId="4" applyFont="1" applyBorder="1" applyAlignment="1">
      <alignment vertical="center" wrapText="1"/>
    </xf>
    <xf numFmtId="0" fontId="79" fillId="0" borderId="53" xfId="4" applyFont="1" applyBorder="1" applyAlignment="1">
      <alignment horizontal="center" vertical="center" wrapText="1"/>
    </xf>
    <xf numFmtId="0" fontId="79" fillId="0" borderId="6" xfId="4" applyFont="1" applyBorder="1" applyAlignment="1">
      <alignment horizontal="center" vertical="center" wrapText="1"/>
    </xf>
    <xf numFmtId="0" fontId="28" fillId="0" borderId="53" xfId="4" applyFont="1" applyBorder="1" applyAlignment="1">
      <alignment horizontal="center" vertical="center" wrapText="1"/>
    </xf>
    <xf numFmtId="0" fontId="28" fillId="0" borderId="6" xfId="4" applyFont="1" applyBorder="1" applyAlignment="1">
      <alignment horizontal="center" vertical="center" wrapText="1"/>
    </xf>
    <xf numFmtId="0" fontId="11" fillId="20" borderId="25" xfId="4" applyFont="1" applyFill="1" applyBorder="1" applyAlignment="1">
      <alignment horizontal="center" vertical="center" wrapText="1"/>
    </xf>
    <xf numFmtId="0" fontId="12" fillId="20" borderId="41" xfId="4" applyFont="1" applyFill="1" applyBorder="1" applyAlignment="1">
      <alignment horizontal="center" vertical="center"/>
    </xf>
    <xf numFmtId="0" fontId="12" fillId="20" borderId="99" xfId="4" applyFont="1" applyFill="1" applyBorder="1" applyAlignment="1">
      <alignment horizontal="center" vertical="center"/>
    </xf>
    <xf numFmtId="0" fontId="12" fillId="20" borderId="27" xfId="4" applyFont="1" applyFill="1" applyBorder="1" applyAlignment="1">
      <alignment horizontal="center" vertical="center"/>
    </xf>
    <xf numFmtId="3" fontId="12" fillId="20" borderId="23" xfId="4" applyNumberFormat="1" applyFont="1" applyFill="1" applyBorder="1" applyAlignment="1">
      <alignment horizontal="center" vertical="center"/>
    </xf>
    <xf numFmtId="3" fontId="12" fillId="20" borderId="42" xfId="4" applyNumberFormat="1" applyFont="1" applyFill="1" applyBorder="1" applyAlignment="1">
      <alignment horizontal="center" vertical="center"/>
    </xf>
    <xf numFmtId="0" fontId="12" fillId="20" borderId="42" xfId="4" applyFont="1" applyFill="1" applyBorder="1" applyAlignment="1">
      <alignment horizontal="center" vertical="center"/>
    </xf>
    <xf numFmtId="0" fontId="83" fillId="0" borderId="82" xfId="4" applyFont="1" applyBorder="1" applyAlignment="1">
      <alignment horizontal="center" vertical="center" wrapText="1"/>
    </xf>
    <xf numFmtId="0" fontId="83" fillId="0" borderId="28" xfId="4" applyFont="1" applyBorder="1" applyAlignment="1">
      <alignment horizontal="center" vertical="center" wrapText="1"/>
    </xf>
    <xf numFmtId="0" fontId="94" fillId="0" borderId="0" xfId="4" applyFont="1" applyBorder="1" applyAlignment="1">
      <alignment horizontal="center" vertical="center" wrapText="1"/>
    </xf>
    <xf numFmtId="0" fontId="11" fillId="0" borderId="53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 wrapText="1"/>
    </xf>
    <xf numFmtId="0" fontId="12" fillId="20" borderId="41" xfId="4" applyFont="1" applyFill="1" applyBorder="1" applyAlignment="1">
      <alignment horizontal="right" vertical="center"/>
    </xf>
    <xf numFmtId="0" fontId="12" fillId="20" borderId="27" xfId="4" applyFont="1" applyFill="1" applyBorder="1" applyAlignment="1">
      <alignment horizontal="right" vertical="center"/>
    </xf>
    <xf numFmtId="0" fontId="59" fillId="0" borderId="23" xfId="4" applyFont="1" applyBorder="1" applyAlignment="1">
      <alignment horizontal="left" vertical="center"/>
    </xf>
    <xf numFmtId="0" fontId="59" fillId="0" borderId="99" xfId="4" applyFont="1" applyBorder="1" applyAlignment="1">
      <alignment horizontal="left" vertical="center"/>
    </xf>
    <xf numFmtId="0" fontId="11" fillId="17" borderId="25" xfId="4" applyFont="1" applyFill="1" applyBorder="1" applyAlignment="1">
      <alignment horizontal="center" vertical="center" wrapText="1"/>
    </xf>
    <xf numFmtId="0" fontId="11" fillId="17" borderId="79" xfId="4" applyFont="1" applyFill="1" applyBorder="1" applyAlignment="1">
      <alignment horizontal="center" vertical="center" wrapText="1"/>
    </xf>
    <xf numFmtId="0" fontId="11" fillId="17" borderId="121" xfId="4" applyFont="1" applyFill="1" applyBorder="1" applyAlignment="1">
      <alignment horizontal="center" vertical="center" wrapText="1"/>
    </xf>
    <xf numFmtId="0" fontId="5" fillId="0" borderId="97" xfId="4" applyFont="1" applyBorder="1" applyAlignment="1">
      <alignment horizontal="center" vertical="center"/>
    </xf>
    <xf numFmtId="0" fontId="59" fillId="0" borderId="39" xfId="4" applyFont="1" applyBorder="1" applyAlignment="1">
      <alignment vertical="center" wrapText="1"/>
    </xf>
    <xf numFmtId="0" fontId="5" fillId="0" borderId="39" xfId="4" applyFont="1" applyBorder="1" applyAlignment="1">
      <alignment horizontal="center" vertical="center" wrapText="1"/>
    </xf>
    <xf numFmtId="0" fontId="82" fillId="0" borderId="53" xfId="4" applyFont="1" applyBorder="1" applyAlignment="1">
      <alignment horizontal="center" vertical="center" wrapText="1"/>
    </xf>
    <xf numFmtId="0" fontId="82" fillId="0" borderId="39" xfId="4" applyFont="1" applyBorder="1" applyAlignment="1">
      <alignment horizontal="center" vertical="center" wrapText="1"/>
    </xf>
    <xf numFmtId="0" fontId="5" fillId="0" borderId="105" xfId="3" applyFont="1" applyBorder="1" applyAlignment="1">
      <alignment horizontal="left"/>
    </xf>
    <xf numFmtId="0" fontId="2" fillId="0" borderId="8" xfId="3" applyFont="1" applyBorder="1" applyAlignment="1">
      <alignment horizontal="left"/>
    </xf>
    <xf numFmtId="0" fontId="2" fillId="0" borderId="10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66" xfId="3" applyFont="1" applyBorder="1" applyAlignment="1">
      <alignment horizontal="left"/>
    </xf>
    <xf numFmtId="0" fontId="5" fillId="0" borderId="8" xfId="3" applyFont="1" applyBorder="1" applyAlignment="1">
      <alignment horizontal="left"/>
    </xf>
    <xf numFmtId="0" fontId="2" fillId="0" borderId="14" xfId="3" applyFont="1" applyBorder="1" applyAlignment="1">
      <alignment horizontal="left"/>
    </xf>
    <xf numFmtId="0" fontId="2" fillId="0" borderId="29" xfId="3" applyFont="1" applyBorder="1" applyAlignment="1">
      <alignment horizontal="left"/>
    </xf>
    <xf numFmtId="0" fontId="2" fillId="0" borderId="111" xfId="3" applyFont="1" applyBorder="1" applyAlignment="1">
      <alignment horizontal="left"/>
    </xf>
    <xf numFmtId="0" fontId="2" fillId="0" borderId="46" xfId="3" applyFont="1" applyBorder="1" applyAlignment="1">
      <alignment horizontal="left"/>
    </xf>
    <xf numFmtId="0" fontId="2" fillId="0" borderId="116" xfId="3" applyFont="1" applyBorder="1" applyAlignment="1">
      <alignment horizontal="left"/>
    </xf>
    <xf numFmtId="0" fontId="2" fillId="0" borderId="10" xfId="3" applyFont="1" applyBorder="1" applyAlignment="1">
      <alignment horizontal="center"/>
    </xf>
    <xf numFmtId="0" fontId="2" fillId="0" borderId="19" xfId="3" applyFont="1" applyBorder="1" applyAlignment="1">
      <alignment horizontal="center"/>
    </xf>
    <xf numFmtId="0" fontId="2" fillId="0" borderId="66" xfId="3" applyFont="1" applyBorder="1" applyAlignment="1">
      <alignment horizontal="center"/>
    </xf>
    <xf numFmtId="0" fontId="5" fillId="0" borderId="20" xfId="3" applyFont="1" applyBorder="1" applyAlignment="1">
      <alignment horizontal="left"/>
    </xf>
    <xf numFmtId="0" fontId="2" fillId="0" borderId="6" xfId="3" applyFont="1" applyBorder="1" applyAlignment="1">
      <alignment horizontal="left"/>
    </xf>
    <xf numFmtId="0" fontId="5" fillId="0" borderId="85" xfId="3" applyFont="1" applyBorder="1" applyAlignment="1">
      <alignment horizontal="left"/>
    </xf>
    <xf numFmtId="49" fontId="2" fillId="0" borderId="66" xfId="3" applyNumberFormat="1" applyFont="1" applyBorder="1" applyAlignment="1">
      <alignment horizontal="left"/>
    </xf>
    <xf numFmtId="49" fontId="2" fillId="0" borderId="8" xfId="3" applyNumberFormat="1" applyFont="1" applyBorder="1" applyAlignment="1">
      <alignment horizontal="left"/>
    </xf>
    <xf numFmtId="0" fontId="2" fillId="0" borderId="8" xfId="3" applyFont="1" applyBorder="1" applyAlignment="1">
      <alignment horizontal="center"/>
    </xf>
    <xf numFmtId="0" fontId="5" fillId="0" borderId="8" xfId="3" applyFont="1" applyBorder="1" applyAlignment="1">
      <alignment horizontal="left" vertical="center"/>
    </xf>
    <xf numFmtId="0" fontId="2" fillId="0" borderId="14" xfId="3" applyFont="1" applyBorder="1" applyAlignment="1">
      <alignment horizontal="center"/>
    </xf>
    <xf numFmtId="0" fontId="2" fillId="0" borderId="29" xfId="3" applyFont="1" applyBorder="1" applyAlignment="1">
      <alignment horizontal="center"/>
    </xf>
    <xf numFmtId="0" fontId="2" fillId="0" borderId="111" xfId="3" applyFont="1" applyBorder="1" applyAlignment="1">
      <alignment horizontal="center"/>
    </xf>
    <xf numFmtId="0" fontId="5" fillId="0" borderId="113" xfId="3" applyFont="1" applyBorder="1" applyAlignment="1">
      <alignment horizontal="left" vertical="center" wrapText="1"/>
    </xf>
    <xf numFmtId="0" fontId="5" fillId="0" borderId="4" xfId="3" applyFont="1" applyBorder="1" applyAlignment="1">
      <alignment horizontal="left" vertical="center" wrapText="1"/>
    </xf>
    <xf numFmtId="0" fontId="5" fillId="0" borderId="114" xfId="3" applyFont="1" applyBorder="1" applyAlignment="1">
      <alignment horizontal="left" vertical="center" wrapText="1"/>
    </xf>
    <xf numFmtId="0" fontId="5" fillId="0" borderId="59" xfId="3" applyFont="1" applyBorder="1" applyAlignment="1">
      <alignment horizontal="center" vertical="center"/>
    </xf>
    <xf numFmtId="0" fontId="5" fillId="0" borderId="60" xfId="3" applyFont="1" applyBorder="1" applyAlignment="1">
      <alignment horizontal="center" vertical="center"/>
    </xf>
    <xf numFmtId="0" fontId="5" fillId="0" borderId="68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2" fillId="0" borderId="63" xfId="3" applyFont="1" applyBorder="1" applyAlignment="1">
      <alignment horizontal="left"/>
    </xf>
    <xf numFmtId="0" fontId="2" fillId="0" borderId="16" xfId="3" applyFont="1" applyBorder="1" applyAlignment="1">
      <alignment horizontal="left"/>
    </xf>
  </cellXfs>
  <cellStyles count="6">
    <cellStyle name="Normál" xfId="0" builtinId="0"/>
    <cellStyle name="Normál 2" xfId="3"/>
    <cellStyle name="Normál 3" xfId="4"/>
    <cellStyle name="Normál 4" xfId="5"/>
    <cellStyle name="Százalék" xfId="1" builtinId="5"/>
    <cellStyle name="TableStyleLight1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6CC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BFBFB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kumentumok/2018.%20&#233;v/2018.%203.%20sz.%20rend.m&#243;d/Egys&#233;ges%20rendelet%20mell&#233;kletei%20a%20%202018.%20&#233;vi%20k&#246;lts&#233;gvet&#233;she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3."/>
      <sheetName val="14."/>
      <sheetName val="15."/>
      <sheetName val="16."/>
      <sheetName val="17."/>
      <sheetName val="18."/>
      <sheetName val="19."/>
      <sheetName val="20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167"/>
  <sheetViews>
    <sheetView tabSelected="1" zoomScaleNormal="100" workbookViewId="0">
      <selection activeCell="A17" sqref="A17"/>
    </sheetView>
  </sheetViews>
  <sheetFormatPr defaultRowHeight="15.75" x14ac:dyDescent="0.25"/>
  <cols>
    <col min="1" max="1" width="83" style="1"/>
    <col min="2" max="3" width="11.42578125" style="1"/>
    <col min="4" max="4" width="12" style="2"/>
    <col min="5" max="5" width="18" style="1"/>
    <col min="6" max="7" width="9.140625" style="2"/>
    <col min="8" max="8" width="12" style="2"/>
    <col min="9" max="11" width="9.140625" style="2"/>
    <col min="12" max="12" width="11.28515625" style="2"/>
    <col min="13" max="1025" width="9.140625" style="2"/>
  </cols>
  <sheetData>
    <row r="1" spans="1:1024" ht="18.75" x14ac:dyDescent="0.3">
      <c r="A1" s="1275" t="s">
        <v>0</v>
      </c>
      <c r="B1" s="1275"/>
      <c r="C1" s="1275"/>
      <c r="D1" s="1275"/>
      <c r="E1" s="1275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15.75" customHeight="1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4" spans="1:1024" s="8" customFormat="1" ht="63" x14ac:dyDescent="0.25">
      <c r="A4" s="3" t="s">
        <v>1</v>
      </c>
      <c r="B4" s="4" t="s">
        <v>2</v>
      </c>
      <c r="C4" s="5" t="s">
        <v>3</v>
      </c>
      <c r="D4" s="6" t="s">
        <v>4</v>
      </c>
      <c r="E4" s="7" t="s">
        <v>5</v>
      </c>
    </row>
    <row r="5" spans="1:1024" x14ac:dyDescent="0.25">
      <c r="A5" s="9" t="s">
        <v>6</v>
      </c>
      <c r="B5" s="10"/>
      <c r="C5" s="11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12" t="s">
        <v>7</v>
      </c>
      <c r="B6" s="1040">
        <v>0</v>
      </c>
      <c r="C6" s="1040">
        <v>0</v>
      </c>
      <c r="D6" s="1040">
        <v>0</v>
      </c>
      <c r="E6" s="14">
        <v>0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5">
      <c r="A7" s="1" t="s">
        <v>8</v>
      </c>
      <c r="B7" s="1040">
        <v>0</v>
      </c>
      <c r="C7" s="1040">
        <v>0</v>
      </c>
      <c r="D7" s="1040">
        <v>0</v>
      </c>
      <c r="E7" s="15">
        <v>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1" t="s">
        <v>9</v>
      </c>
      <c r="B8" s="13">
        <v>7571000</v>
      </c>
      <c r="C8" s="13">
        <v>7571000</v>
      </c>
      <c r="D8" s="13">
        <v>7571000</v>
      </c>
      <c r="E8" s="15">
        <f>D8/C8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1" t="s">
        <v>10</v>
      </c>
      <c r="B9" s="1040">
        <v>0</v>
      </c>
      <c r="C9" s="1040">
        <v>0</v>
      </c>
      <c r="D9" s="1040">
        <v>0</v>
      </c>
      <c r="E9" s="15">
        <v>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1" t="s">
        <v>11</v>
      </c>
      <c r="B10" s="1040">
        <v>0</v>
      </c>
      <c r="C10" s="1040">
        <v>0</v>
      </c>
      <c r="D10" s="1040">
        <v>0</v>
      </c>
      <c r="E10" s="15">
        <v>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1" t="s">
        <v>12</v>
      </c>
      <c r="B11" s="1040">
        <v>0</v>
      </c>
      <c r="C11" s="1040">
        <v>0</v>
      </c>
      <c r="D11" s="1040">
        <v>0</v>
      </c>
      <c r="E11" s="15">
        <v>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1" t="s">
        <v>13</v>
      </c>
      <c r="B12" s="1040">
        <v>0</v>
      </c>
      <c r="C12" s="1040">
        <v>0</v>
      </c>
      <c r="D12" s="1040">
        <v>0</v>
      </c>
      <c r="E12" s="15">
        <v>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1" t="s">
        <v>14</v>
      </c>
      <c r="B13" s="1040">
        <v>0</v>
      </c>
      <c r="C13" s="1040">
        <v>0</v>
      </c>
      <c r="D13" s="1040">
        <v>0</v>
      </c>
      <c r="E13" s="15">
        <v>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1" t="s">
        <v>15</v>
      </c>
      <c r="B14" s="1040">
        <v>0</v>
      </c>
      <c r="C14" s="1040">
        <v>0</v>
      </c>
      <c r="D14" s="1040">
        <v>0</v>
      </c>
      <c r="E14" s="15">
        <v>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1" t="s">
        <v>16</v>
      </c>
      <c r="B15" s="1040">
        <v>0</v>
      </c>
      <c r="C15" s="1040">
        <v>0</v>
      </c>
      <c r="D15" s="1040">
        <v>0</v>
      </c>
      <c r="E15" s="15">
        <v>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1" t="s">
        <v>17</v>
      </c>
      <c r="B16" s="1040">
        <v>0</v>
      </c>
      <c r="C16" s="1040">
        <v>0</v>
      </c>
      <c r="D16" s="1040">
        <v>0</v>
      </c>
      <c r="E16" s="15">
        <v>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x14ac:dyDescent="0.25">
      <c r="A17" s="1" t="s">
        <v>1931</v>
      </c>
      <c r="B17" s="1041">
        <v>0</v>
      </c>
      <c r="C17" s="16">
        <v>213000</v>
      </c>
      <c r="D17" s="16">
        <v>213000</v>
      </c>
      <c r="E17" s="15">
        <f>D17/C17</f>
        <v>1</v>
      </c>
      <c r="F17" s="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x14ac:dyDescent="0.25">
      <c r="A18" s="1" t="s">
        <v>18</v>
      </c>
      <c r="B18" s="1042">
        <v>0</v>
      </c>
      <c r="C18" s="1042">
        <v>0</v>
      </c>
      <c r="D18" s="1042">
        <v>0</v>
      </c>
      <c r="E18" s="19">
        <v>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x14ac:dyDescent="0.25">
      <c r="A19" s="20" t="s">
        <v>19</v>
      </c>
      <c r="B19" s="21">
        <f>SUM(B8,B15:B17)</f>
        <v>7571000</v>
      </c>
      <c r="C19" s="21">
        <f>SUM(C8,C15:C17)</f>
        <v>7784000</v>
      </c>
      <c r="D19" s="21">
        <f>SUM(D8,D15:D17)</f>
        <v>7784000</v>
      </c>
      <c r="E19" s="22">
        <f>D19/C19</f>
        <v>1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x14ac:dyDescent="0.25">
      <c r="A20" s="12"/>
      <c r="B20" s="13"/>
      <c r="C20" s="13"/>
      <c r="D20" s="13"/>
      <c r="E20" s="15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x14ac:dyDescent="0.25">
      <c r="A21" s="12" t="s">
        <v>20</v>
      </c>
      <c r="B21" s="13"/>
      <c r="C21" s="13"/>
      <c r="D21" s="13"/>
      <c r="E21" s="15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x14ac:dyDescent="0.25">
      <c r="A22" s="1" t="s">
        <v>21</v>
      </c>
      <c r="B22" s="13">
        <v>44485000</v>
      </c>
      <c r="C22" s="13">
        <v>45369000</v>
      </c>
      <c r="D22" s="13">
        <v>45369000</v>
      </c>
      <c r="E22" s="15">
        <f>D22/C22</f>
        <v>1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x14ac:dyDescent="0.25">
      <c r="A23" s="1" t="s">
        <v>22</v>
      </c>
      <c r="B23" s="13">
        <v>16170000</v>
      </c>
      <c r="C23" s="13">
        <v>16170000</v>
      </c>
      <c r="D23" s="13">
        <v>16170000</v>
      </c>
      <c r="E23" s="15">
        <f>D23/C23</f>
        <v>1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x14ac:dyDescent="0.25">
      <c r="A24" s="1" t="s">
        <v>23</v>
      </c>
      <c r="B24" s="13">
        <v>21653000</v>
      </c>
      <c r="C24" s="13">
        <v>22095000</v>
      </c>
      <c r="D24" s="13">
        <v>22095000</v>
      </c>
      <c r="E24" s="15">
        <f>D24/C24</f>
        <v>1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x14ac:dyDescent="0.25">
      <c r="A25" s="1" t="s">
        <v>24</v>
      </c>
      <c r="B25" s="13">
        <v>8085000</v>
      </c>
      <c r="C25" s="13">
        <v>8085000</v>
      </c>
      <c r="D25" s="13">
        <v>8085000</v>
      </c>
      <c r="E25" s="15">
        <f>D25/C25</f>
        <v>1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x14ac:dyDescent="0.25">
      <c r="A26" s="1" t="s">
        <v>25</v>
      </c>
      <c r="B26" s="23">
        <v>0</v>
      </c>
      <c r="C26" s="23">
        <v>0</v>
      </c>
      <c r="D26" s="23">
        <v>0</v>
      </c>
      <c r="E26" s="15">
        <v>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x14ac:dyDescent="0.25">
      <c r="A27" s="1" t="s">
        <v>26</v>
      </c>
      <c r="B27" s="13">
        <v>8823000</v>
      </c>
      <c r="C27" s="13">
        <v>9041000</v>
      </c>
      <c r="D27" s="13">
        <v>9041000</v>
      </c>
      <c r="E27" s="15">
        <f>D27/C27</f>
        <v>1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x14ac:dyDescent="0.25">
      <c r="A28" s="1" t="s">
        <v>27</v>
      </c>
      <c r="B28" s="13">
        <v>4303000</v>
      </c>
      <c r="C28" s="13">
        <v>4357000</v>
      </c>
      <c r="D28" s="13">
        <v>4357000</v>
      </c>
      <c r="E28" s="15">
        <f>D28/C28</f>
        <v>1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x14ac:dyDescent="0.25">
      <c r="A29" s="1" t="s">
        <v>28</v>
      </c>
      <c r="B29" s="23">
        <v>0</v>
      </c>
      <c r="C29" s="23">
        <v>0</v>
      </c>
      <c r="D29" s="23">
        <v>0</v>
      </c>
      <c r="E29" s="15">
        <v>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x14ac:dyDescent="0.25">
      <c r="A30" s="1" t="s">
        <v>29</v>
      </c>
      <c r="B30" s="23">
        <v>0</v>
      </c>
      <c r="C30" s="23">
        <v>0</v>
      </c>
      <c r="D30" s="23">
        <v>0</v>
      </c>
      <c r="E30" s="15">
        <v>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x14ac:dyDescent="0.25">
      <c r="A31" s="1" t="s">
        <v>30</v>
      </c>
      <c r="B31" s="13">
        <v>3074000</v>
      </c>
      <c r="C31" s="13">
        <v>3074000</v>
      </c>
      <c r="D31" s="13">
        <v>3074000</v>
      </c>
      <c r="E31" s="15">
        <f>D31/C31</f>
        <v>1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x14ac:dyDescent="0.25">
      <c r="A32" s="23" t="s">
        <v>31</v>
      </c>
      <c r="B32" s="18">
        <v>2926000</v>
      </c>
      <c r="C32" s="18">
        <v>2926000</v>
      </c>
      <c r="D32" s="18">
        <v>2926000</v>
      </c>
      <c r="E32" s="19">
        <f>D32/C32</f>
        <v>1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x14ac:dyDescent="0.25">
      <c r="A33" s="20" t="s">
        <v>32</v>
      </c>
      <c r="B33" s="21">
        <f>SUM(B22:B32)</f>
        <v>109519000</v>
      </c>
      <c r="C33" s="21">
        <f>SUM(C22:C32)</f>
        <v>111117000</v>
      </c>
      <c r="D33" s="21">
        <f>SUM(D22:D32)</f>
        <v>111117000</v>
      </c>
      <c r="E33" s="22">
        <f>D33/C33</f>
        <v>1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x14ac:dyDescent="0.25">
      <c r="A34" s="24"/>
      <c r="B34" s="13"/>
      <c r="C34" s="13"/>
      <c r="D34" s="13"/>
      <c r="E34" s="15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x14ac:dyDescent="0.25">
      <c r="A35" s="12" t="s">
        <v>33</v>
      </c>
      <c r="B35" s="13"/>
      <c r="C35" s="13"/>
      <c r="D35" s="13"/>
      <c r="E35" s="1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x14ac:dyDescent="0.25">
      <c r="A36" s="1" t="s">
        <v>34</v>
      </c>
      <c r="B36" s="23">
        <v>0</v>
      </c>
      <c r="C36" s="13">
        <v>4391000</v>
      </c>
      <c r="D36" s="13">
        <v>4391000</v>
      </c>
      <c r="E36" s="15">
        <f>D36/C36</f>
        <v>1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x14ac:dyDescent="0.25">
      <c r="A37" s="1" t="s">
        <v>35</v>
      </c>
      <c r="B37" s="23">
        <v>0</v>
      </c>
      <c r="C37" s="23">
        <v>0</v>
      </c>
      <c r="D37" s="23">
        <v>0</v>
      </c>
      <c r="E37" s="15">
        <v>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x14ac:dyDescent="0.25">
      <c r="A38" s="1" t="s">
        <v>36</v>
      </c>
      <c r="B38" s="23"/>
      <c r="C38" s="13"/>
      <c r="D38" s="13"/>
      <c r="E38" s="15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x14ac:dyDescent="0.25">
      <c r="A39" s="1" t="s">
        <v>37</v>
      </c>
      <c r="B39" s="13">
        <v>4420000</v>
      </c>
      <c r="C39" s="13">
        <v>4420000</v>
      </c>
      <c r="D39" s="13">
        <v>4420000</v>
      </c>
      <c r="E39" s="15">
        <f>D39/C39</f>
        <v>1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</row>
    <row r="40" spans="1:1024" x14ac:dyDescent="0.25">
      <c r="A40" s="1" t="s">
        <v>38</v>
      </c>
      <c r="B40" s="23">
        <v>0</v>
      </c>
      <c r="C40" s="23">
        <v>0</v>
      </c>
      <c r="D40" s="23">
        <v>0</v>
      </c>
      <c r="E40" s="15">
        <v>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</row>
    <row r="41" spans="1:1024" x14ac:dyDescent="0.25">
      <c r="A41" s="1" t="s">
        <v>39</v>
      </c>
      <c r="B41" s="23">
        <v>0</v>
      </c>
      <c r="C41" s="23">
        <v>0</v>
      </c>
      <c r="D41" s="23">
        <v>0</v>
      </c>
      <c r="E41" s="15">
        <v>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</row>
    <row r="42" spans="1:1024" x14ac:dyDescent="0.25">
      <c r="A42" s="1" t="s">
        <v>40</v>
      </c>
      <c r="B42" s="23">
        <v>0</v>
      </c>
      <c r="C42" s="23">
        <v>0</v>
      </c>
      <c r="D42" s="23">
        <v>0</v>
      </c>
      <c r="E42" s="15">
        <v>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</row>
    <row r="43" spans="1:1024" x14ac:dyDescent="0.25">
      <c r="A43" s="1" t="s">
        <v>41</v>
      </c>
      <c r="B43" s="23">
        <v>0</v>
      </c>
      <c r="C43" s="23">
        <v>0</v>
      </c>
      <c r="D43" s="23">
        <v>0</v>
      </c>
      <c r="E43" s="15">
        <v>0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</row>
    <row r="44" spans="1:1024" x14ac:dyDescent="0.25">
      <c r="A44" s="1" t="s">
        <v>42</v>
      </c>
      <c r="B44" s="23">
        <v>0</v>
      </c>
      <c r="C44" s="23">
        <v>0</v>
      </c>
      <c r="D44" s="23">
        <v>0</v>
      </c>
      <c r="E44" s="15">
        <v>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</row>
    <row r="45" spans="1:1024" x14ac:dyDescent="0.25">
      <c r="A45" s="1" t="s">
        <v>43</v>
      </c>
      <c r="B45" s="23">
        <v>0</v>
      </c>
      <c r="C45" s="23">
        <v>0</v>
      </c>
      <c r="D45" s="23">
        <v>0</v>
      </c>
      <c r="E45" s="15">
        <v>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</row>
    <row r="46" spans="1:1024" x14ac:dyDescent="0.25">
      <c r="A46" s="1" t="s">
        <v>44</v>
      </c>
      <c r="B46" s="23">
        <v>0</v>
      </c>
      <c r="C46" s="23">
        <v>0</v>
      </c>
      <c r="D46" s="23">
        <v>0</v>
      </c>
      <c r="E46" s="15">
        <v>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</row>
    <row r="47" spans="1:1024" x14ac:dyDescent="0.25">
      <c r="A47" s="1" t="s">
        <v>45</v>
      </c>
      <c r="B47" s="23">
        <v>0</v>
      </c>
      <c r="C47" s="23">
        <v>0</v>
      </c>
      <c r="D47" s="23">
        <v>0</v>
      </c>
      <c r="E47" s="15">
        <v>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</row>
    <row r="48" spans="1:1024" x14ac:dyDescent="0.25">
      <c r="A48" s="24" t="s">
        <v>46</v>
      </c>
      <c r="B48" s="13">
        <f>SUM(B39:B47)</f>
        <v>4420000</v>
      </c>
      <c r="C48" s="13">
        <f>SUM(C39:C47)</f>
        <v>4420000</v>
      </c>
      <c r="D48" s="13">
        <f>SUM(D39:D47)</f>
        <v>4420000</v>
      </c>
      <c r="E48" s="15">
        <f>D48/C48</f>
        <v>1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</row>
    <row r="49" spans="1:1024" x14ac:dyDescent="0.25">
      <c r="A49" s="24"/>
      <c r="B49" s="13"/>
      <c r="C49" s="13"/>
      <c r="D49" s="13"/>
      <c r="E49" s="15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</row>
    <row r="50" spans="1:1024" x14ac:dyDescent="0.25">
      <c r="A50" s="25" t="s">
        <v>47</v>
      </c>
      <c r="B50" s="13"/>
      <c r="C50" s="13"/>
      <c r="D50" s="13"/>
      <c r="E50" s="15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</row>
    <row r="51" spans="1:1024" x14ac:dyDescent="0.25">
      <c r="A51" s="25" t="s">
        <v>48</v>
      </c>
      <c r="B51" s="13"/>
      <c r="C51" s="13"/>
      <c r="D51" s="13"/>
      <c r="E51" s="15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</row>
    <row r="52" spans="1:1024" x14ac:dyDescent="0.25">
      <c r="A52" s="24" t="s">
        <v>49</v>
      </c>
      <c r="B52" s="23">
        <v>0</v>
      </c>
      <c r="C52" s="23">
        <v>0</v>
      </c>
      <c r="D52" s="23">
        <v>0</v>
      </c>
      <c r="E52" s="15">
        <v>0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</row>
    <row r="53" spans="1:1024" x14ac:dyDescent="0.25">
      <c r="A53" s="25"/>
      <c r="B53" s="13"/>
      <c r="C53" s="13"/>
      <c r="D53" s="13"/>
      <c r="E53" s="15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</row>
    <row r="54" spans="1:1024" x14ac:dyDescent="0.25">
      <c r="A54" s="25" t="s">
        <v>50</v>
      </c>
      <c r="B54" s="13"/>
      <c r="C54" s="13"/>
      <c r="D54" s="13"/>
      <c r="E54" s="15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</row>
    <row r="55" spans="1:1024" x14ac:dyDescent="0.25">
      <c r="A55" s="25" t="s">
        <v>51</v>
      </c>
      <c r="B55" s="13">
        <v>25289000</v>
      </c>
      <c r="C55" s="13">
        <v>25289000</v>
      </c>
      <c r="D55" s="13">
        <v>25289000</v>
      </c>
      <c r="E55" s="15">
        <f>D55/C55</f>
        <v>1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</row>
    <row r="56" spans="1:1024" x14ac:dyDescent="0.25">
      <c r="A56" s="25" t="s">
        <v>1828</v>
      </c>
      <c r="B56" s="16">
        <v>14020000</v>
      </c>
      <c r="C56" s="16">
        <v>14020000</v>
      </c>
      <c r="D56" s="16">
        <v>14020000</v>
      </c>
      <c r="E56" s="15">
        <f>D56/C56</f>
        <v>1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</row>
    <row r="57" spans="1:1024" x14ac:dyDescent="0.25">
      <c r="A57" s="24" t="s">
        <v>52</v>
      </c>
      <c r="B57" s="13">
        <f>SUM(B55:B56)</f>
        <v>39309000</v>
      </c>
      <c r="C57" s="13">
        <f>SUM(C55:C56)</f>
        <v>39309000</v>
      </c>
      <c r="D57" s="13">
        <f>SUM(D55:D56)</f>
        <v>39309000</v>
      </c>
      <c r="E57" s="15">
        <f>D57/C57</f>
        <v>1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</row>
    <row r="58" spans="1:1024" x14ac:dyDescent="0.25">
      <c r="A58" s="24"/>
      <c r="B58" s="13"/>
      <c r="C58" s="13"/>
      <c r="D58" s="13"/>
      <c r="E58" s="15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</row>
    <row r="59" spans="1:1024" x14ac:dyDescent="0.25">
      <c r="A59" s="25" t="s">
        <v>53</v>
      </c>
      <c r="B59" s="13">
        <v>30000</v>
      </c>
      <c r="C59" s="13">
        <v>29000</v>
      </c>
      <c r="D59" s="13">
        <v>30000</v>
      </c>
      <c r="E59" s="15">
        <f>D59/C59</f>
        <v>1.0344827586206897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</row>
    <row r="60" spans="1:1024" x14ac:dyDescent="0.25">
      <c r="A60" s="25"/>
      <c r="B60" s="13"/>
      <c r="C60" s="13"/>
      <c r="D60" s="13"/>
      <c r="E60" s="15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</row>
    <row r="61" spans="1:1024" x14ac:dyDescent="0.25">
      <c r="A61" s="25" t="s">
        <v>54</v>
      </c>
      <c r="B61" s="13"/>
      <c r="C61" s="13"/>
      <c r="D61" s="13"/>
      <c r="E61" s="15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</row>
    <row r="62" spans="1:1024" x14ac:dyDescent="0.25">
      <c r="A62" s="25" t="s">
        <v>55</v>
      </c>
      <c r="B62" s="13">
        <v>4419000</v>
      </c>
      <c r="C62" s="13">
        <v>4419000</v>
      </c>
      <c r="D62" s="13">
        <v>4419000</v>
      </c>
      <c r="E62" s="15">
        <f>D62/C62</f>
        <v>1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</row>
    <row r="63" spans="1:1024" x14ac:dyDescent="0.25">
      <c r="A63" s="25" t="s">
        <v>56</v>
      </c>
      <c r="B63" s="16">
        <v>13768000</v>
      </c>
      <c r="C63" s="16">
        <v>13768000</v>
      </c>
      <c r="D63" s="16">
        <v>13768000</v>
      </c>
      <c r="E63" s="15">
        <f>D63/C63</f>
        <v>1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</row>
    <row r="64" spans="1:1024" x14ac:dyDescent="0.25">
      <c r="A64" s="25" t="s">
        <v>57</v>
      </c>
      <c r="B64" s="1041">
        <v>0</v>
      </c>
      <c r="C64" s="16">
        <v>10592000</v>
      </c>
      <c r="D64" s="16">
        <v>10592000</v>
      </c>
      <c r="E64" s="15">
        <f>D64/C64</f>
        <v>1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</row>
    <row r="65" spans="1:1024" x14ac:dyDescent="0.25">
      <c r="A65" s="24" t="s">
        <v>58</v>
      </c>
      <c r="B65" s="16">
        <f>SUM(B62:B64)</f>
        <v>18187000</v>
      </c>
      <c r="C65" s="16">
        <f>SUM(C62:C64)</f>
        <v>28779000</v>
      </c>
      <c r="D65" s="16">
        <f>SUM(D62:D64)</f>
        <v>28779000</v>
      </c>
      <c r="E65" s="26">
        <f>D65/C65</f>
        <v>1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</row>
    <row r="66" spans="1:1024" x14ac:dyDescent="0.25">
      <c r="A66" s="25"/>
      <c r="B66" s="16"/>
      <c r="C66" s="16"/>
      <c r="D66" s="16"/>
      <c r="E66" s="15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</row>
    <row r="67" spans="1:1024" x14ac:dyDescent="0.25">
      <c r="A67" s="27" t="s">
        <v>59</v>
      </c>
      <c r="B67" s="28">
        <f>SUM(B36,B37,B48,B52,B57,B59,B65)</f>
        <v>61946000</v>
      </c>
      <c r="C67" s="28">
        <f>SUM(C36,,C48,C57,C59,C65,C37,C52)</f>
        <v>76928000</v>
      </c>
      <c r="D67" s="28">
        <f>SUM(D36,D48,D52,D57,D59,D65)</f>
        <v>76929000</v>
      </c>
      <c r="E67" s="29">
        <f>D67/C67</f>
        <v>1.0000129991680533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</row>
    <row r="68" spans="1:1024" x14ac:dyDescent="0.25">
      <c r="A68" s="25"/>
      <c r="B68" s="13"/>
      <c r="C68" s="13"/>
      <c r="D68" s="13"/>
      <c r="E68" s="15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</row>
    <row r="69" spans="1:1024" x14ac:dyDescent="0.25">
      <c r="A69" s="30" t="s">
        <v>60</v>
      </c>
      <c r="B69" s="21">
        <v>7870000</v>
      </c>
      <c r="C69" s="21">
        <v>11686000</v>
      </c>
      <c r="D69" s="21">
        <v>11686000</v>
      </c>
      <c r="E69" s="22">
        <f>D69/C69</f>
        <v>1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</row>
    <row r="70" spans="1:1024" x14ac:dyDescent="0.25">
      <c r="A70" s="31"/>
      <c r="B70" s="13"/>
      <c r="C70" s="13"/>
      <c r="D70" s="13"/>
      <c r="E70" s="15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</row>
    <row r="71" spans="1:1024" ht="15" customHeight="1" x14ac:dyDescent="0.25">
      <c r="A71" s="12" t="s">
        <v>61</v>
      </c>
      <c r="B71" s="13"/>
      <c r="C71" s="13"/>
      <c r="D71" s="13"/>
      <c r="E71" s="15"/>
      <c r="F71" s="17"/>
      <c r="G71" s="17"/>
      <c r="H71" s="32"/>
      <c r="I71" s="32"/>
      <c r="J71" s="32"/>
      <c r="K71" s="32"/>
      <c r="L71" s="32"/>
      <c r="M71" s="17"/>
      <c r="N71" s="17"/>
      <c r="O71" s="17"/>
      <c r="P71" s="17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</row>
    <row r="72" spans="1:1024" ht="15" customHeight="1" x14ac:dyDescent="0.25">
      <c r="A72" s="1" t="s">
        <v>62</v>
      </c>
      <c r="B72" s="23">
        <v>0</v>
      </c>
      <c r="C72" s="13">
        <v>1687000</v>
      </c>
      <c r="D72" s="13">
        <v>1687000</v>
      </c>
      <c r="E72" s="15">
        <f>D72/C72</f>
        <v>1</v>
      </c>
      <c r="F72" s="17"/>
      <c r="G72" s="17"/>
      <c r="H72" s="32"/>
      <c r="I72" s="32"/>
      <c r="J72" s="32"/>
      <c r="K72" s="32"/>
      <c r="L72" s="32"/>
      <c r="M72" s="17"/>
      <c r="N72" s="17"/>
      <c r="O72" s="17"/>
      <c r="P72" s="17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</row>
    <row r="73" spans="1:1024" ht="15" customHeight="1" x14ac:dyDescent="0.25">
      <c r="A73" s="1" t="s">
        <v>63</v>
      </c>
      <c r="B73" s="23">
        <v>0</v>
      </c>
      <c r="C73" s="13">
        <v>696000</v>
      </c>
      <c r="D73" s="13">
        <v>696000</v>
      </c>
      <c r="E73" s="15">
        <f>D73/C73</f>
        <v>1</v>
      </c>
      <c r="F73" s="17"/>
      <c r="G73" s="17"/>
      <c r="H73" s="32"/>
      <c r="I73" s="32"/>
      <c r="J73" s="32"/>
      <c r="K73" s="32"/>
      <c r="L73" s="32"/>
      <c r="M73" s="17"/>
      <c r="N73" s="17"/>
      <c r="O73" s="17"/>
      <c r="P73" s="17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</row>
    <row r="74" spans="1:1024" ht="15" customHeight="1" x14ac:dyDescent="0.25">
      <c r="A74" s="1" t="s">
        <v>64</v>
      </c>
      <c r="B74" s="23">
        <v>0</v>
      </c>
      <c r="C74" s="13">
        <v>540000</v>
      </c>
      <c r="D74" s="13">
        <v>540000</v>
      </c>
      <c r="E74" s="15">
        <f>D74/C74</f>
        <v>1</v>
      </c>
      <c r="F74" s="17"/>
      <c r="G74" s="17"/>
      <c r="H74" s="32"/>
      <c r="I74" s="32"/>
      <c r="J74" s="32"/>
      <c r="K74" s="32"/>
      <c r="L74" s="32"/>
      <c r="M74" s="17"/>
      <c r="N74" s="17"/>
      <c r="O74" s="17"/>
      <c r="P74" s="17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</row>
    <row r="75" spans="1:1024" ht="15" customHeight="1" x14ac:dyDescent="0.25">
      <c r="A75" s="1" t="s">
        <v>65</v>
      </c>
      <c r="B75" s="33">
        <v>0</v>
      </c>
      <c r="C75" s="18">
        <v>528000</v>
      </c>
      <c r="D75" s="18">
        <v>528000</v>
      </c>
      <c r="E75" s="19">
        <f>D75/C75</f>
        <v>1</v>
      </c>
      <c r="F75" s="17"/>
      <c r="G75" s="17"/>
      <c r="H75" s="32"/>
      <c r="I75" s="32"/>
      <c r="J75" s="32"/>
      <c r="K75" s="32"/>
      <c r="L75" s="32"/>
      <c r="M75" s="17"/>
      <c r="N75" s="17"/>
      <c r="O75" s="17"/>
      <c r="P75" s="17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</row>
    <row r="76" spans="1:1024" ht="15" customHeight="1" x14ac:dyDescent="0.25">
      <c r="A76" s="20" t="s">
        <v>66</v>
      </c>
      <c r="B76" s="34">
        <v>0</v>
      </c>
      <c r="C76" s="21">
        <f>SUM(C72:C75)</f>
        <v>3451000</v>
      </c>
      <c r="D76" s="21">
        <f>SUM(D72:D75)</f>
        <v>3451000</v>
      </c>
      <c r="E76" s="22">
        <f>D76/C76</f>
        <v>1</v>
      </c>
      <c r="F76" s="17"/>
      <c r="G76" s="17"/>
      <c r="H76" s="35"/>
      <c r="I76" s="32"/>
      <c r="J76" s="32"/>
      <c r="K76" s="32"/>
      <c r="L76" s="32"/>
      <c r="M76" s="17"/>
      <c r="N76" s="17"/>
      <c r="O76" s="17"/>
      <c r="P76" s="17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</row>
    <row r="77" spans="1:1024" ht="15.75" customHeight="1" x14ac:dyDescent="0.25">
      <c r="A77"/>
      <c r="B77" s="13"/>
      <c r="C77" s="13"/>
      <c r="D77" s="13"/>
      <c r="E77" s="22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</row>
    <row r="78" spans="1:1024" ht="15.75" customHeight="1" x14ac:dyDescent="0.25">
      <c r="A78" s="36" t="s">
        <v>67</v>
      </c>
      <c r="B78" s="13"/>
      <c r="C78" s="13"/>
      <c r="D78" s="13"/>
      <c r="E78" s="22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</row>
    <row r="79" spans="1:1024" ht="15.75" customHeight="1" x14ac:dyDescent="0.25">
      <c r="A79" s="37" t="s">
        <v>68</v>
      </c>
      <c r="B79" s="13">
        <v>13582000</v>
      </c>
      <c r="C79" s="13">
        <v>13485000</v>
      </c>
      <c r="D79" s="13">
        <v>13484000</v>
      </c>
      <c r="E79" s="15">
        <f t="shared" ref="E79:E87" si="0">D79/C79</f>
        <v>0.99992584352984792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</row>
    <row r="80" spans="1:1024" ht="15.75" customHeight="1" x14ac:dyDescent="0.25">
      <c r="A80" s="37" t="s">
        <v>69</v>
      </c>
      <c r="B80" s="13">
        <v>19360000</v>
      </c>
      <c r="C80" s="13">
        <v>73185000</v>
      </c>
      <c r="D80" s="13">
        <v>73185000</v>
      </c>
      <c r="E80" s="15">
        <f t="shared" si="0"/>
        <v>1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</row>
    <row r="81" spans="1:1024" ht="15.75" customHeight="1" x14ac:dyDescent="0.25">
      <c r="A81" s="37" t="s">
        <v>70</v>
      </c>
      <c r="B81" s="23">
        <v>0</v>
      </c>
      <c r="C81" s="13">
        <v>2438000</v>
      </c>
      <c r="D81" s="13">
        <v>2438000</v>
      </c>
      <c r="E81" s="15">
        <f t="shared" si="0"/>
        <v>1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</row>
    <row r="82" spans="1:1024" ht="15.75" customHeight="1" x14ac:dyDescent="0.25">
      <c r="A82" s="37" t="s">
        <v>71</v>
      </c>
      <c r="B82" s="23">
        <v>0</v>
      </c>
      <c r="C82" s="13">
        <v>668000</v>
      </c>
      <c r="D82" s="13">
        <v>668000</v>
      </c>
      <c r="E82" s="15">
        <f t="shared" si="0"/>
        <v>1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</row>
    <row r="83" spans="1:1024" ht="15.75" customHeight="1" x14ac:dyDescent="0.25">
      <c r="A83" s="37" t="s">
        <v>72</v>
      </c>
      <c r="B83" s="23">
        <v>0</v>
      </c>
      <c r="C83" s="13">
        <v>6300000</v>
      </c>
      <c r="D83" s="13">
        <v>6300000</v>
      </c>
      <c r="E83" s="15">
        <f t="shared" si="0"/>
        <v>1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</row>
    <row r="84" spans="1:1024" ht="15.75" customHeight="1" x14ac:dyDescent="0.25">
      <c r="A84" s="37" t="s">
        <v>73</v>
      </c>
      <c r="B84" s="23">
        <v>0</v>
      </c>
      <c r="C84" s="13">
        <v>410000</v>
      </c>
      <c r="D84" s="13">
        <v>410000</v>
      </c>
      <c r="E84" s="15">
        <f t="shared" si="0"/>
        <v>1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</row>
    <row r="85" spans="1:1024" ht="15.75" customHeight="1" x14ac:dyDescent="0.25">
      <c r="A85" s="37" t="s">
        <v>74</v>
      </c>
      <c r="B85" s="23">
        <v>0</v>
      </c>
      <c r="C85" s="13">
        <v>1681000</v>
      </c>
      <c r="D85" s="13">
        <v>1681000</v>
      </c>
      <c r="E85" s="15">
        <f t="shared" si="0"/>
        <v>1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</row>
    <row r="86" spans="1:1024" ht="15.75" customHeight="1" x14ac:dyDescent="0.25">
      <c r="A86" s="37" t="s">
        <v>75</v>
      </c>
      <c r="B86" s="23">
        <v>0</v>
      </c>
      <c r="C86" s="13">
        <v>52798000</v>
      </c>
      <c r="D86" s="13">
        <v>52798000</v>
      </c>
      <c r="E86" s="15">
        <f t="shared" si="0"/>
        <v>1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</row>
    <row r="87" spans="1:1024" ht="15.75" customHeight="1" x14ac:dyDescent="0.25">
      <c r="A87" s="37" t="s">
        <v>76</v>
      </c>
      <c r="B87" s="23">
        <v>0</v>
      </c>
      <c r="C87" s="13">
        <v>20941000</v>
      </c>
      <c r="D87" s="13">
        <v>20941000</v>
      </c>
      <c r="E87" s="15">
        <f t="shared" si="0"/>
        <v>1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</row>
    <row r="88" spans="1:1024" ht="15.75" customHeight="1" x14ac:dyDescent="0.25">
      <c r="A88" s="37" t="s">
        <v>77</v>
      </c>
      <c r="B88" s="23">
        <v>0</v>
      </c>
      <c r="C88" s="23">
        <v>0</v>
      </c>
      <c r="D88" s="13">
        <v>124000</v>
      </c>
      <c r="E88" s="15">
        <v>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</row>
    <row r="89" spans="1:1024" ht="15.75" customHeight="1" x14ac:dyDescent="0.25">
      <c r="A89" s="20" t="s">
        <v>78</v>
      </c>
      <c r="B89" s="28">
        <f>SUM(B79:B87)</f>
        <v>32942000</v>
      </c>
      <c r="C89" s="28">
        <f>SUM(C79:C87)</f>
        <v>171906000</v>
      </c>
      <c r="D89" s="28">
        <f>SUM(D79:D88)</f>
        <v>172029000</v>
      </c>
      <c r="E89" s="29">
        <f>D89/C89</f>
        <v>1.0007155073121357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</row>
    <row r="90" spans="1:1024" x14ac:dyDescent="0.25">
      <c r="A90"/>
      <c r="B90" s="13"/>
      <c r="C90" s="13"/>
      <c r="D90" s="13"/>
      <c r="E90" s="22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</row>
    <row r="91" spans="1:1024" ht="18" customHeight="1" x14ac:dyDescent="0.25">
      <c r="A91" s="38" t="s">
        <v>79</v>
      </c>
      <c r="B91" s="39">
        <f>SUM(B19,B33,B67,B69,B76,B89)</f>
        <v>219848000</v>
      </c>
      <c r="C91" s="39">
        <f>SUM(C19,C33,C67,C69,C76,C89)</f>
        <v>382872000</v>
      </c>
      <c r="D91" s="39">
        <f>SUM(D19,D33,D67,D69,D76,D89)</f>
        <v>382996000</v>
      </c>
      <c r="E91" s="40">
        <f>D91/C91</f>
        <v>1.0003238680290019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</row>
    <row r="92" spans="1:1024" ht="12.75" customHeight="1" x14ac:dyDescent="0.25">
      <c r="A92" s="41"/>
      <c r="B92" s="4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</row>
    <row r="93" spans="1:1024" x14ac:dyDescent="0.25">
      <c r="A93" s="9" t="s">
        <v>80</v>
      </c>
      <c r="B93" s="2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</row>
    <row r="94" spans="1:1024" x14ac:dyDescent="0.25">
      <c r="A94" s="12" t="s">
        <v>81</v>
      </c>
      <c r="B94" s="23"/>
      <c r="C94" s="13"/>
      <c r="D94" s="13"/>
      <c r="E94" s="15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</row>
    <row r="95" spans="1:1024" x14ac:dyDescent="0.25">
      <c r="A95" s="37" t="s">
        <v>75</v>
      </c>
      <c r="B95" s="23">
        <v>0</v>
      </c>
      <c r="C95" s="13">
        <v>1022000</v>
      </c>
      <c r="D95" s="13">
        <v>1022000</v>
      </c>
      <c r="E95" s="15">
        <f t="shared" ref="E95:E100" si="1">D95/C95</f>
        <v>1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</row>
    <row r="96" spans="1:1024" x14ac:dyDescent="0.25">
      <c r="A96" s="37" t="s">
        <v>76</v>
      </c>
      <c r="B96" s="23">
        <v>0</v>
      </c>
      <c r="C96" s="13">
        <v>286000</v>
      </c>
      <c r="D96" s="13">
        <v>286000</v>
      </c>
      <c r="E96" s="15">
        <f t="shared" si="1"/>
        <v>1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</row>
    <row r="97" spans="1:1024" x14ac:dyDescent="0.25">
      <c r="A97" s="43" t="s">
        <v>82</v>
      </c>
      <c r="B97" s="23">
        <v>0</v>
      </c>
      <c r="C97" s="13">
        <v>575000</v>
      </c>
      <c r="D97" s="13">
        <v>575000</v>
      </c>
      <c r="E97" s="15">
        <f t="shared" si="1"/>
        <v>1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</row>
    <row r="98" spans="1:1024" x14ac:dyDescent="0.25">
      <c r="A98" s="43" t="s">
        <v>83</v>
      </c>
      <c r="B98" s="23">
        <v>0</v>
      </c>
      <c r="C98" s="13">
        <v>19913000</v>
      </c>
      <c r="D98" s="13">
        <v>19913000</v>
      </c>
      <c r="E98" s="15">
        <f t="shared" si="1"/>
        <v>1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</row>
    <row r="99" spans="1:1024" x14ac:dyDescent="0.25">
      <c r="A99" s="43" t="s">
        <v>84</v>
      </c>
      <c r="B99" s="33">
        <v>0</v>
      </c>
      <c r="C99" s="18">
        <v>8824000</v>
      </c>
      <c r="D99" s="18">
        <v>8824000</v>
      </c>
      <c r="E99" s="19">
        <f t="shared" si="1"/>
        <v>1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</row>
    <row r="100" spans="1:1024" x14ac:dyDescent="0.25">
      <c r="A100" s="20" t="s">
        <v>85</v>
      </c>
      <c r="B100" s="34">
        <v>0</v>
      </c>
      <c r="C100" s="21">
        <f>SUM(C95:C99)</f>
        <v>30620000</v>
      </c>
      <c r="D100" s="21">
        <f>SUM(D95:D99)</f>
        <v>30620000</v>
      </c>
      <c r="E100" s="22">
        <f t="shared" si="1"/>
        <v>1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</row>
    <row r="101" spans="1:1024" x14ac:dyDescent="0.25">
      <c r="A101" s="9"/>
      <c r="B101" s="23"/>
      <c r="C101"/>
      <c r="D101" s="13"/>
      <c r="E101" s="15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</row>
    <row r="102" spans="1:1024" x14ac:dyDescent="0.25">
      <c r="A102" s="12" t="s">
        <v>86</v>
      </c>
      <c r="B102" s="23">
        <v>0</v>
      </c>
      <c r="C102" s="23">
        <v>0</v>
      </c>
      <c r="D102" s="23">
        <v>0</v>
      </c>
      <c r="E102" s="15">
        <v>0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</row>
    <row r="103" spans="1:1024" x14ac:dyDescent="0.25">
      <c r="A103"/>
      <c r="B103" s="23"/>
      <c r="C103"/>
      <c r="D103" s="13"/>
      <c r="E103" s="15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</row>
    <row r="104" spans="1:1024" x14ac:dyDescent="0.25">
      <c r="A104" s="44" t="s">
        <v>87</v>
      </c>
      <c r="B104" s="45">
        <f>SUM(B100,B102)</f>
        <v>0</v>
      </c>
      <c r="C104" s="39">
        <f>SUM(C100,C102)</f>
        <v>30620000</v>
      </c>
      <c r="D104" s="39">
        <f>SUM(D100,D102)</f>
        <v>30620000</v>
      </c>
      <c r="E104" s="40">
        <f>D104/C104</f>
        <v>1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</row>
    <row r="105" spans="1:1024" x14ac:dyDescent="0.25">
      <c r="A105" s="44"/>
      <c r="B105" s="46"/>
      <c r="C105" s="46"/>
      <c r="D105" s="47"/>
      <c r="E105" s="4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</row>
    <row r="106" spans="1:1024" x14ac:dyDescent="0.25">
      <c r="A106" s="9" t="s">
        <v>88</v>
      </c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</row>
    <row r="107" spans="1:1024" x14ac:dyDescent="0.25">
      <c r="A107" s="42" t="s">
        <v>89</v>
      </c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</row>
    <row r="108" spans="1:1024" x14ac:dyDescent="0.25">
      <c r="A108" s="49" t="s">
        <v>90</v>
      </c>
      <c r="B108" s="13">
        <v>163000000</v>
      </c>
      <c r="C108" s="13">
        <v>163000000</v>
      </c>
      <c r="D108" s="13">
        <v>164553000</v>
      </c>
      <c r="E108" s="15">
        <f>D108/C108</f>
        <v>1.0095276073619632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</row>
    <row r="109" spans="1:1024" x14ac:dyDescent="0.25">
      <c r="A109" s="49" t="s">
        <v>91</v>
      </c>
      <c r="B109" s="13">
        <v>2000000</v>
      </c>
      <c r="C109" s="13">
        <v>2000000</v>
      </c>
      <c r="D109" s="13">
        <v>2362000</v>
      </c>
      <c r="E109" s="15">
        <f>D109/C109</f>
        <v>1.181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</row>
    <row r="110" spans="1:1024" x14ac:dyDescent="0.25">
      <c r="A110" s="42" t="s">
        <v>92</v>
      </c>
      <c r="B110" s="13"/>
      <c r="C110" s="13"/>
      <c r="D110" s="13"/>
      <c r="E110" s="15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</row>
    <row r="111" spans="1:1024" x14ac:dyDescent="0.25">
      <c r="A111" s="49" t="s">
        <v>93</v>
      </c>
      <c r="B111" s="13">
        <v>420000000</v>
      </c>
      <c r="C111" s="13">
        <v>460000000</v>
      </c>
      <c r="D111" s="13">
        <v>819082000</v>
      </c>
      <c r="E111" s="15">
        <f>D111/C111</f>
        <v>1.7806130434782608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</row>
    <row r="112" spans="1:1024" x14ac:dyDescent="0.25">
      <c r="A112" s="1" t="s">
        <v>94</v>
      </c>
      <c r="B112" s="13">
        <v>13000000</v>
      </c>
      <c r="C112" s="13">
        <v>13000000</v>
      </c>
      <c r="D112" s="13">
        <v>15275000</v>
      </c>
      <c r="E112" s="15">
        <f>D112/C112</f>
        <v>1.175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</row>
    <row r="113" spans="1:1024" x14ac:dyDescent="0.25">
      <c r="A113" s="49" t="s">
        <v>95</v>
      </c>
      <c r="B113" s="13">
        <v>8000000</v>
      </c>
      <c r="C113" s="13">
        <v>8000000</v>
      </c>
      <c r="D113" s="13">
        <v>9332000</v>
      </c>
      <c r="E113" s="15">
        <f>D113/C113</f>
        <v>1.1665000000000001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</row>
    <row r="114" spans="1:1024" x14ac:dyDescent="0.25">
      <c r="A114" s="41" t="s">
        <v>96</v>
      </c>
      <c r="B114" s="50">
        <f>SUM(B108:B113)</f>
        <v>606000000</v>
      </c>
      <c r="C114" s="50">
        <f>SUM(C108:C113)</f>
        <v>646000000</v>
      </c>
      <c r="D114" s="50">
        <f>SUM(D108:D113)</f>
        <v>1010604000</v>
      </c>
      <c r="E114" s="48">
        <f>D114/C114</f>
        <v>1.5644024767801858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</row>
    <row r="115" spans="1:1024" x14ac:dyDescent="0.25">
      <c r="A115" s="9" t="s">
        <v>97</v>
      </c>
      <c r="B115" s="42"/>
      <c r="C115"/>
      <c r="D115"/>
      <c r="E115" s="48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</row>
    <row r="116" spans="1:1024" x14ac:dyDescent="0.25">
      <c r="A116" s="49" t="s">
        <v>98</v>
      </c>
      <c r="B116" s="23">
        <v>0</v>
      </c>
      <c r="C116" s="23">
        <v>0</v>
      </c>
      <c r="D116" s="23">
        <v>0</v>
      </c>
      <c r="E116" s="15">
        <v>0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</row>
    <row r="117" spans="1:1024" x14ac:dyDescent="0.25">
      <c r="A117" s="49" t="s">
        <v>99</v>
      </c>
      <c r="B117" s="23">
        <v>0</v>
      </c>
      <c r="C117" s="23">
        <v>0</v>
      </c>
      <c r="D117" s="23">
        <v>0</v>
      </c>
      <c r="E117" s="15">
        <v>0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</row>
    <row r="118" spans="1:1024" x14ac:dyDescent="0.25">
      <c r="A118" s="49" t="s">
        <v>100</v>
      </c>
      <c r="B118" s="23">
        <v>0</v>
      </c>
      <c r="C118" s="23">
        <v>0</v>
      </c>
      <c r="D118" s="13">
        <v>293000</v>
      </c>
      <c r="E118" s="15">
        <v>0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</row>
    <row r="119" spans="1:1024" x14ac:dyDescent="0.25">
      <c r="A119" s="49" t="s">
        <v>101</v>
      </c>
      <c r="B119" s="13">
        <v>500000</v>
      </c>
      <c r="C119" s="13">
        <v>500000</v>
      </c>
      <c r="D119" s="13">
        <v>291000</v>
      </c>
      <c r="E119" s="15">
        <f>D119/C119</f>
        <v>0.58199999999999996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</row>
    <row r="120" spans="1:1024" x14ac:dyDescent="0.25">
      <c r="A120" s="41" t="s">
        <v>102</v>
      </c>
      <c r="B120" s="50">
        <f>SUM(B116:B119)</f>
        <v>500000</v>
      </c>
      <c r="C120" s="50">
        <f>SUM(C116:C119)</f>
        <v>500000</v>
      </c>
      <c r="D120" s="50">
        <f>SUM(D116:D119)</f>
        <v>584000</v>
      </c>
      <c r="E120" s="48">
        <f>D120/C120</f>
        <v>1.1679999999999999</v>
      </c>
      <c r="F120"/>
      <c r="G120"/>
      <c r="H120"/>
      <c r="I120"/>
      <c r="J120"/>
      <c r="K120"/>
      <c r="L120" s="51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</row>
    <row r="121" spans="1:1024" x14ac:dyDescent="0.25">
      <c r="A121" s="12"/>
      <c r="B121" s="13"/>
      <c r="C121"/>
      <c r="D121"/>
      <c r="E121" s="48"/>
      <c r="F121"/>
      <c r="G121"/>
      <c r="H121"/>
      <c r="I121"/>
      <c r="J121"/>
      <c r="K121"/>
      <c r="L121" s="5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</row>
    <row r="122" spans="1:1024" x14ac:dyDescent="0.25">
      <c r="A122" s="52" t="s">
        <v>103</v>
      </c>
      <c r="B122" s="39">
        <f>B114+B120</f>
        <v>606500000</v>
      </c>
      <c r="C122" s="39">
        <f>C114+C120</f>
        <v>646500000</v>
      </c>
      <c r="D122" s="39">
        <f>D114+D120</f>
        <v>1011188000</v>
      </c>
      <c r="E122" s="40">
        <f>D122/C122</f>
        <v>1.5640959010054138</v>
      </c>
      <c r="F122"/>
      <c r="G122"/>
      <c r="H122"/>
      <c r="I122"/>
      <c r="J122"/>
      <c r="K122"/>
      <c r="L122" s="51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</row>
    <row r="123" spans="1:1024" x14ac:dyDescent="0.25">
      <c r="A123" s="9"/>
      <c r="B123" s="53"/>
      <c r="C123"/>
      <c r="D123"/>
      <c r="E123" s="48"/>
      <c r="F123"/>
      <c r="G123"/>
      <c r="H123"/>
      <c r="I123"/>
      <c r="J123"/>
      <c r="K123"/>
      <c r="L123" s="51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</row>
    <row r="124" spans="1:1024" x14ac:dyDescent="0.25">
      <c r="A124" s="9" t="s">
        <v>104</v>
      </c>
      <c r="B124" s="41"/>
      <c r="C124"/>
      <c r="D124"/>
      <c r="E124" s="48"/>
      <c r="F124"/>
      <c r="G124"/>
      <c r="H124"/>
      <c r="I124"/>
      <c r="J124"/>
      <c r="K124"/>
      <c r="L124" s="51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</row>
    <row r="125" spans="1:1024" x14ac:dyDescent="0.25">
      <c r="A125" s="43" t="s">
        <v>105</v>
      </c>
      <c r="B125" s="23">
        <v>0</v>
      </c>
      <c r="C125" s="23">
        <v>0</v>
      </c>
      <c r="D125" s="13">
        <v>47000</v>
      </c>
      <c r="E125" s="15">
        <v>0</v>
      </c>
      <c r="F125"/>
      <c r="G125"/>
      <c r="H125"/>
      <c r="I125"/>
      <c r="J125"/>
      <c r="K125"/>
      <c r="L125" s="51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</row>
    <row r="126" spans="1:1024" x14ac:dyDescent="0.25">
      <c r="A126" s="43" t="s">
        <v>106</v>
      </c>
      <c r="B126" s="13">
        <v>25767000</v>
      </c>
      <c r="C126" s="13">
        <v>26633000</v>
      </c>
      <c r="D126" s="13">
        <v>28660000</v>
      </c>
      <c r="E126" s="15">
        <f>D126/C126</f>
        <v>1.0761085870912026</v>
      </c>
      <c r="F126"/>
      <c r="G126"/>
      <c r="H126"/>
      <c r="I126"/>
      <c r="J126"/>
      <c r="K126"/>
      <c r="L126" s="51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</row>
    <row r="127" spans="1:1024" x14ac:dyDescent="0.25">
      <c r="A127" s="43" t="s">
        <v>107</v>
      </c>
      <c r="B127" s="13"/>
      <c r="C127" s="13"/>
      <c r="D127" s="13"/>
      <c r="E127" s="15"/>
      <c r="F127"/>
      <c r="G127"/>
      <c r="H127"/>
      <c r="I127"/>
      <c r="J127"/>
      <c r="K127"/>
      <c r="L127" s="51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</row>
    <row r="128" spans="1:1024" x14ac:dyDescent="0.25">
      <c r="A128" s="54" t="s">
        <v>108</v>
      </c>
      <c r="B128" s="13">
        <v>1780000</v>
      </c>
      <c r="C128" s="13">
        <v>1780000</v>
      </c>
      <c r="D128" s="13">
        <v>674000</v>
      </c>
      <c r="E128" s="15">
        <f t="shared" ref="E128:E133" si="2">D128/C128</f>
        <v>0.37865168539325844</v>
      </c>
      <c r="F128"/>
      <c r="G128"/>
      <c r="H128"/>
      <c r="I128"/>
      <c r="J128"/>
      <c r="K128"/>
      <c r="L128" s="51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</row>
    <row r="129" spans="1:1024" x14ac:dyDescent="0.25">
      <c r="A129" s="54" t="s">
        <v>109</v>
      </c>
      <c r="B129" s="13">
        <v>4084000</v>
      </c>
      <c r="C129" s="13">
        <v>4084000</v>
      </c>
      <c r="D129" s="13">
        <v>3773000</v>
      </c>
      <c r="E129" s="15">
        <f t="shared" si="2"/>
        <v>0.92384916748285995</v>
      </c>
      <c r="F129"/>
      <c r="G129"/>
      <c r="H129"/>
      <c r="I129"/>
      <c r="J129"/>
      <c r="K129"/>
      <c r="L129" s="51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</row>
    <row r="130" spans="1:1024" x14ac:dyDescent="0.25">
      <c r="A130" s="43" t="s">
        <v>110</v>
      </c>
      <c r="B130" s="13">
        <v>13000000</v>
      </c>
      <c r="C130" s="13">
        <v>17211000</v>
      </c>
      <c r="D130" s="13">
        <v>16596000</v>
      </c>
      <c r="E130" s="15">
        <f t="shared" si="2"/>
        <v>0.96426703852187556</v>
      </c>
      <c r="F130"/>
      <c r="G130"/>
      <c r="H130"/>
      <c r="I130"/>
      <c r="J130"/>
      <c r="K130"/>
      <c r="L130" s="51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</row>
    <row r="131" spans="1:1024" x14ac:dyDescent="0.25">
      <c r="A131" s="43" t="s">
        <v>111</v>
      </c>
      <c r="B131" s="13">
        <v>28900000</v>
      </c>
      <c r="C131" s="13">
        <v>29035000</v>
      </c>
      <c r="D131" s="13">
        <v>32454000</v>
      </c>
      <c r="E131" s="15">
        <f t="shared" si="2"/>
        <v>1.1177544343034269</v>
      </c>
      <c r="F131"/>
      <c r="G131"/>
      <c r="H131"/>
      <c r="I131"/>
      <c r="J131"/>
      <c r="K131"/>
      <c r="L131" s="5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</row>
    <row r="132" spans="1:1024" x14ac:dyDescent="0.25">
      <c r="A132" s="43" t="s">
        <v>112</v>
      </c>
      <c r="B132" s="13">
        <v>18731000</v>
      </c>
      <c r="C132" s="13">
        <v>19071000</v>
      </c>
      <c r="D132" s="13">
        <v>20710000</v>
      </c>
      <c r="E132" s="15">
        <f t="shared" si="2"/>
        <v>1.085942006187405</v>
      </c>
      <c r="F132"/>
      <c r="G132"/>
      <c r="H132"/>
      <c r="I132"/>
      <c r="J132"/>
      <c r="K132"/>
      <c r="L132" s="51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</row>
    <row r="133" spans="1:1024" x14ac:dyDescent="0.25">
      <c r="A133" s="43" t="s">
        <v>113</v>
      </c>
      <c r="B133" s="13">
        <v>1742000</v>
      </c>
      <c r="C133" s="13">
        <v>1742000</v>
      </c>
      <c r="D133" s="13">
        <v>2210000</v>
      </c>
      <c r="E133" s="15">
        <f t="shared" si="2"/>
        <v>1.2686567164179106</v>
      </c>
      <c r="F133"/>
      <c r="G133"/>
      <c r="H133"/>
      <c r="I133"/>
      <c r="J133"/>
      <c r="K133"/>
      <c r="L133" s="51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</row>
    <row r="134" spans="1:1024" x14ac:dyDescent="0.25">
      <c r="A134" s="43" t="s">
        <v>114</v>
      </c>
      <c r="B134" s="23">
        <v>0</v>
      </c>
      <c r="C134" s="23">
        <v>0</v>
      </c>
      <c r="D134" s="13">
        <v>29000</v>
      </c>
      <c r="E134" s="15">
        <v>0</v>
      </c>
      <c r="F134"/>
      <c r="G134"/>
      <c r="H134"/>
      <c r="I134"/>
      <c r="J134"/>
      <c r="K134"/>
      <c r="L134" s="51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</row>
    <row r="135" spans="1:1024" x14ac:dyDescent="0.25">
      <c r="A135" s="43" t="s">
        <v>115</v>
      </c>
      <c r="B135" s="23">
        <v>0</v>
      </c>
      <c r="C135" s="23">
        <v>0</v>
      </c>
      <c r="D135" s="23">
        <v>0</v>
      </c>
      <c r="E135" s="15">
        <v>0</v>
      </c>
      <c r="F135"/>
      <c r="G135"/>
      <c r="H135"/>
      <c r="I135"/>
      <c r="J135"/>
      <c r="K135"/>
      <c r="L135" s="51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</row>
    <row r="136" spans="1:1024" x14ac:dyDescent="0.25">
      <c r="A136" s="43" t="s">
        <v>116</v>
      </c>
      <c r="B136" s="23">
        <v>0</v>
      </c>
      <c r="C136" s="23">
        <v>0</v>
      </c>
      <c r="D136" s="13">
        <v>403000</v>
      </c>
      <c r="E136" s="15">
        <v>0</v>
      </c>
      <c r="F136"/>
      <c r="G136"/>
      <c r="H136"/>
      <c r="I136"/>
      <c r="J136"/>
      <c r="K136"/>
      <c r="L136" s="51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</row>
    <row r="137" spans="1:1024" x14ac:dyDescent="0.25">
      <c r="A137" s="43" t="s">
        <v>117</v>
      </c>
      <c r="B137" s="13">
        <v>485000</v>
      </c>
      <c r="C137" s="13">
        <v>485000</v>
      </c>
      <c r="D137" s="13">
        <v>4449000</v>
      </c>
      <c r="E137" s="15">
        <f>D137/C137</f>
        <v>9.1731958762886592</v>
      </c>
      <c r="F137"/>
      <c r="G137"/>
      <c r="H137"/>
      <c r="I137"/>
      <c r="J137"/>
      <c r="K137"/>
      <c r="L137" s="51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</row>
    <row r="138" spans="1:1024" x14ac:dyDescent="0.25">
      <c r="A138" s="52" t="s">
        <v>118</v>
      </c>
      <c r="B138" s="39">
        <f>SUM(B125:B137)</f>
        <v>94489000</v>
      </c>
      <c r="C138" s="39">
        <f>SUM(C125:C137)</f>
        <v>100041000</v>
      </c>
      <c r="D138" s="39">
        <f>SUM(D125:D137)</f>
        <v>110005000</v>
      </c>
      <c r="E138" s="40">
        <f>D138/C138</f>
        <v>1.0995991643426195</v>
      </c>
      <c r="F138"/>
      <c r="G138"/>
      <c r="H138"/>
      <c r="I138"/>
      <c r="J138"/>
      <c r="K138"/>
      <c r="L138" s="51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</row>
    <row r="139" spans="1:1024" x14ac:dyDescent="0.25">
      <c r="A139" s="55"/>
      <c r="B139" s="53"/>
      <c r="C139"/>
      <c r="D139"/>
      <c r="E139" s="48"/>
      <c r="F139"/>
      <c r="G139"/>
      <c r="H139"/>
      <c r="I139"/>
      <c r="J139"/>
      <c r="K139"/>
      <c r="L139" s="51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</row>
    <row r="140" spans="1:1024" x14ac:dyDescent="0.25">
      <c r="A140" s="9" t="s">
        <v>119</v>
      </c>
      <c r="B140" s="53"/>
      <c r="C140"/>
      <c r="D140"/>
      <c r="E140" s="48"/>
      <c r="F140"/>
      <c r="G140"/>
      <c r="H140"/>
      <c r="I140"/>
      <c r="J140"/>
      <c r="K140"/>
      <c r="L140" s="51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</row>
    <row r="141" spans="1:1024" x14ac:dyDescent="0.25">
      <c r="A141" s="43" t="s">
        <v>120</v>
      </c>
      <c r="B141" s="23">
        <v>0</v>
      </c>
      <c r="C141" s="23">
        <v>0</v>
      </c>
      <c r="D141" s="23">
        <v>0</v>
      </c>
      <c r="E141" s="15">
        <v>0</v>
      </c>
      <c r="F141"/>
      <c r="G141"/>
      <c r="H141"/>
      <c r="I141"/>
      <c r="J141"/>
      <c r="K141"/>
      <c r="L141" s="5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</row>
    <row r="142" spans="1:1024" x14ac:dyDescent="0.25">
      <c r="A142" s="43" t="s">
        <v>121</v>
      </c>
      <c r="B142" s="13">
        <v>100000</v>
      </c>
      <c r="C142" s="13">
        <v>100000</v>
      </c>
      <c r="D142" s="13">
        <v>116000</v>
      </c>
      <c r="E142" s="15">
        <f>D142/C142</f>
        <v>1.1599999999999999</v>
      </c>
      <c r="F142"/>
      <c r="G142"/>
      <c r="H142"/>
      <c r="I142"/>
      <c r="J142"/>
      <c r="K142"/>
      <c r="L142" s="51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  <c r="JS142"/>
      <c r="JT142"/>
      <c r="JU142"/>
      <c r="JV142"/>
      <c r="JW142"/>
      <c r="JX142"/>
      <c r="JY142"/>
      <c r="JZ142"/>
      <c r="KA142"/>
      <c r="KB142"/>
      <c r="KC142"/>
      <c r="KD142"/>
      <c r="KE142"/>
      <c r="KF142"/>
      <c r="KG142"/>
      <c r="KH142"/>
      <c r="KI142"/>
      <c r="KJ142"/>
      <c r="KK142"/>
      <c r="KL142"/>
      <c r="KM142"/>
      <c r="KN142"/>
      <c r="KO142"/>
      <c r="KP142"/>
      <c r="KQ142"/>
      <c r="KR142"/>
      <c r="KS142"/>
      <c r="KT142"/>
      <c r="KU142"/>
      <c r="KV142"/>
      <c r="KW142"/>
      <c r="KX142"/>
      <c r="KY142"/>
      <c r="KZ142"/>
      <c r="LA142"/>
      <c r="LB142"/>
      <c r="LC142"/>
      <c r="LD142"/>
      <c r="LE142"/>
      <c r="LF142"/>
      <c r="LG142"/>
      <c r="LH142"/>
      <c r="LI142"/>
      <c r="LJ142"/>
      <c r="LK142"/>
      <c r="LL142"/>
      <c r="LM142"/>
      <c r="LN142"/>
      <c r="LO142"/>
      <c r="LP142"/>
      <c r="LQ142"/>
      <c r="LR142"/>
      <c r="LS142"/>
      <c r="LT142"/>
      <c r="LU142"/>
      <c r="LV142"/>
      <c r="LW142"/>
      <c r="LX142"/>
      <c r="LY142"/>
      <c r="LZ142"/>
      <c r="MA142"/>
      <c r="MB142"/>
      <c r="MC142"/>
      <c r="MD142"/>
      <c r="ME142"/>
      <c r="MF142"/>
      <c r="MG142"/>
      <c r="MH142"/>
      <c r="MI142"/>
      <c r="MJ142"/>
      <c r="MK142"/>
      <c r="ML142"/>
      <c r="MM142"/>
      <c r="MN142"/>
      <c r="MO142"/>
      <c r="MP142"/>
      <c r="MQ142"/>
      <c r="MR142"/>
      <c r="MS142"/>
      <c r="MT142"/>
      <c r="MU142"/>
      <c r="MV142"/>
      <c r="MW142"/>
      <c r="MX142"/>
      <c r="MY142"/>
      <c r="MZ142"/>
      <c r="NA142"/>
      <c r="NB142"/>
      <c r="NC142"/>
      <c r="ND142"/>
      <c r="NE142"/>
      <c r="NF142"/>
      <c r="NG142"/>
      <c r="NH142"/>
      <c r="NI142"/>
      <c r="NJ142"/>
      <c r="NK142"/>
      <c r="NL142"/>
      <c r="NM142"/>
      <c r="NN142"/>
      <c r="NO142"/>
      <c r="NP142"/>
      <c r="NQ142"/>
      <c r="NR142"/>
      <c r="NS142"/>
      <c r="NT142"/>
      <c r="NU142"/>
      <c r="NV142"/>
      <c r="NW142"/>
      <c r="NX142"/>
      <c r="NY142"/>
      <c r="NZ142"/>
      <c r="OA142"/>
      <c r="OB142"/>
      <c r="OC142"/>
      <c r="OD142"/>
      <c r="OE142"/>
      <c r="OF142"/>
      <c r="OG142"/>
      <c r="OH142"/>
      <c r="OI142"/>
      <c r="OJ142"/>
      <c r="OK142"/>
      <c r="OL142"/>
      <c r="OM142"/>
      <c r="ON142"/>
      <c r="OO142"/>
      <c r="OP142"/>
      <c r="OQ142"/>
      <c r="OR142"/>
      <c r="OS142"/>
      <c r="OT142"/>
      <c r="OU142"/>
      <c r="OV142"/>
      <c r="OW142"/>
      <c r="OX142"/>
      <c r="OY142"/>
      <c r="OZ142"/>
      <c r="PA142"/>
      <c r="PB142"/>
      <c r="PC142"/>
      <c r="PD142"/>
      <c r="PE142"/>
      <c r="PF142"/>
      <c r="PG142"/>
      <c r="PH142"/>
      <c r="PI142"/>
      <c r="PJ142"/>
      <c r="PK142"/>
      <c r="PL142"/>
      <c r="PM142"/>
      <c r="PN142"/>
      <c r="PO142"/>
      <c r="PP142"/>
      <c r="PQ142"/>
      <c r="PR142"/>
      <c r="PS142"/>
      <c r="PT142"/>
      <c r="PU142"/>
      <c r="PV142"/>
      <c r="PW142"/>
      <c r="PX142"/>
      <c r="PY142"/>
      <c r="PZ142"/>
      <c r="QA142"/>
      <c r="QB142"/>
      <c r="QC142"/>
      <c r="QD142"/>
      <c r="QE142"/>
      <c r="QF142"/>
      <c r="QG142"/>
      <c r="QH142"/>
      <c r="QI142"/>
      <c r="QJ142"/>
      <c r="QK142"/>
      <c r="QL142"/>
      <c r="QM142"/>
      <c r="QN142"/>
      <c r="QO142"/>
      <c r="QP142"/>
      <c r="QQ142"/>
      <c r="QR142"/>
      <c r="QS142"/>
      <c r="QT142"/>
      <c r="QU142"/>
      <c r="QV142"/>
      <c r="QW142"/>
      <c r="QX142"/>
      <c r="QY142"/>
      <c r="QZ142"/>
      <c r="RA142"/>
      <c r="RB142"/>
      <c r="RC142"/>
      <c r="RD142"/>
      <c r="RE142"/>
      <c r="RF142"/>
      <c r="RG142"/>
      <c r="RH142"/>
      <c r="RI142"/>
      <c r="RJ142"/>
      <c r="RK142"/>
      <c r="RL142"/>
      <c r="RM142"/>
      <c r="RN142"/>
      <c r="RO142"/>
      <c r="RP142"/>
      <c r="RQ142"/>
      <c r="RR142"/>
      <c r="RS142"/>
      <c r="RT142"/>
      <c r="RU142"/>
      <c r="RV142"/>
      <c r="RW142"/>
      <c r="RX142"/>
      <c r="RY142"/>
      <c r="RZ142"/>
      <c r="SA142"/>
      <c r="SB142"/>
      <c r="SC142"/>
      <c r="SD142"/>
      <c r="SE142"/>
      <c r="SF142"/>
      <c r="SG142"/>
      <c r="SH142"/>
      <c r="SI142"/>
      <c r="SJ142"/>
      <c r="SK142"/>
      <c r="SL142"/>
      <c r="SM142"/>
      <c r="SN142"/>
      <c r="SO142"/>
      <c r="SP142"/>
      <c r="SQ142"/>
      <c r="SR142"/>
      <c r="SS142"/>
      <c r="ST142"/>
      <c r="SU142"/>
      <c r="SV142"/>
      <c r="SW142"/>
      <c r="SX142"/>
      <c r="SY142"/>
      <c r="SZ142"/>
      <c r="TA142"/>
      <c r="TB142"/>
      <c r="TC142"/>
      <c r="TD142"/>
      <c r="TE142"/>
      <c r="TF142"/>
      <c r="TG142"/>
      <c r="TH142"/>
      <c r="TI142"/>
      <c r="TJ142"/>
      <c r="TK142"/>
      <c r="TL142"/>
      <c r="TM142"/>
      <c r="TN142"/>
      <c r="TO142"/>
      <c r="TP142"/>
      <c r="TQ142"/>
      <c r="TR142"/>
      <c r="TS142"/>
      <c r="TT142"/>
      <c r="TU142"/>
      <c r="TV142"/>
      <c r="TW142"/>
      <c r="TX142"/>
      <c r="TY142"/>
      <c r="TZ142"/>
      <c r="UA142"/>
      <c r="UB142"/>
      <c r="UC142"/>
      <c r="UD142"/>
      <c r="UE142"/>
      <c r="UF142"/>
      <c r="UG142"/>
      <c r="UH142"/>
      <c r="UI142"/>
      <c r="UJ142"/>
      <c r="UK142"/>
      <c r="UL142"/>
      <c r="UM142"/>
      <c r="UN142"/>
      <c r="UO142"/>
      <c r="UP142"/>
      <c r="UQ142"/>
      <c r="UR142"/>
      <c r="US142"/>
      <c r="UT142"/>
      <c r="UU142"/>
      <c r="UV142"/>
      <c r="UW142"/>
      <c r="UX142"/>
      <c r="UY142"/>
      <c r="UZ142"/>
      <c r="VA142"/>
      <c r="VB142"/>
      <c r="VC142"/>
      <c r="VD142"/>
      <c r="VE142"/>
      <c r="VF142"/>
      <c r="VG142"/>
      <c r="VH142"/>
      <c r="VI142"/>
      <c r="VJ142"/>
      <c r="VK142"/>
      <c r="VL142"/>
      <c r="VM142"/>
      <c r="VN142"/>
      <c r="VO142"/>
      <c r="VP142"/>
      <c r="VQ142"/>
      <c r="VR142"/>
      <c r="VS142"/>
      <c r="VT142"/>
      <c r="VU142"/>
      <c r="VV142"/>
      <c r="VW142"/>
      <c r="VX142"/>
      <c r="VY142"/>
      <c r="VZ142"/>
      <c r="WA142"/>
      <c r="WB142"/>
      <c r="WC142"/>
      <c r="WD142"/>
      <c r="WE142"/>
      <c r="WF142"/>
      <c r="WG142"/>
      <c r="WH142"/>
      <c r="WI142"/>
      <c r="WJ142"/>
      <c r="WK142"/>
      <c r="WL142"/>
      <c r="WM142"/>
      <c r="WN142"/>
      <c r="WO142"/>
      <c r="WP142"/>
      <c r="WQ142"/>
      <c r="WR142"/>
      <c r="WS142"/>
      <c r="WT142"/>
      <c r="WU142"/>
      <c r="WV142"/>
      <c r="WW142"/>
      <c r="WX142"/>
      <c r="WY142"/>
      <c r="WZ142"/>
      <c r="XA142"/>
      <c r="XB142"/>
      <c r="XC142"/>
      <c r="XD142"/>
      <c r="XE142"/>
      <c r="XF142"/>
      <c r="XG142"/>
      <c r="XH142"/>
      <c r="XI142"/>
      <c r="XJ142"/>
      <c r="XK142"/>
      <c r="XL142"/>
      <c r="XM142"/>
      <c r="XN142"/>
      <c r="XO142"/>
      <c r="XP142"/>
      <c r="XQ142"/>
      <c r="XR142"/>
      <c r="XS142"/>
      <c r="XT142"/>
      <c r="XU142"/>
      <c r="XV142"/>
      <c r="XW142"/>
      <c r="XX142"/>
      <c r="XY142"/>
      <c r="XZ142"/>
      <c r="YA142"/>
      <c r="YB142"/>
      <c r="YC142"/>
      <c r="YD142"/>
      <c r="YE142"/>
      <c r="YF142"/>
      <c r="YG142"/>
      <c r="YH142"/>
      <c r="YI142"/>
      <c r="YJ142"/>
      <c r="YK142"/>
      <c r="YL142"/>
      <c r="YM142"/>
      <c r="YN142"/>
      <c r="YO142"/>
      <c r="YP142"/>
      <c r="YQ142"/>
      <c r="YR142"/>
      <c r="YS142"/>
      <c r="YT142"/>
      <c r="YU142"/>
      <c r="YV142"/>
      <c r="YW142"/>
      <c r="YX142"/>
      <c r="YY142"/>
      <c r="YZ142"/>
      <c r="ZA142"/>
      <c r="ZB142"/>
      <c r="ZC142"/>
      <c r="ZD142"/>
      <c r="ZE142"/>
      <c r="ZF142"/>
      <c r="ZG142"/>
      <c r="ZH142"/>
      <c r="ZI142"/>
      <c r="ZJ142"/>
      <c r="ZK142"/>
      <c r="ZL142"/>
      <c r="ZM142"/>
      <c r="ZN142"/>
      <c r="ZO142"/>
      <c r="ZP142"/>
      <c r="ZQ142"/>
      <c r="ZR142"/>
      <c r="ZS142"/>
      <c r="ZT142"/>
      <c r="ZU142"/>
      <c r="ZV142"/>
      <c r="ZW142"/>
      <c r="ZX142"/>
      <c r="ZY142"/>
      <c r="ZZ142"/>
      <c r="AAA142"/>
      <c r="AAB142"/>
      <c r="AAC142"/>
      <c r="AAD142"/>
      <c r="AAE142"/>
      <c r="AAF142"/>
      <c r="AAG142"/>
      <c r="AAH142"/>
      <c r="AAI142"/>
      <c r="AAJ142"/>
      <c r="AAK142"/>
      <c r="AAL142"/>
      <c r="AAM142"/>
      <c r="AAN142"/>
      <c r="AAO142"/>
      <c r="AAP142"/>
      <c r="AAQ142"/>
      <c r="AAR142"/>
      <c r="AAS142"/>
      <c r="AAT142"/>
      <c r="AAU142"/>
      <c r="AAV142"/>
      <c r="AAW142"/>
      <c r="AAX142"/>
      <c r="AAY142"/>
      <c r="AAZ142"/>
      <c r="ABA142"/>
      <c r="ABB142"/>
      <c r="ABC142"/>
      <c r="ABD142"/>
      <c r="ABE142"/>
      <c r="ABF142"/>
      <c r="ABG142"/>
      <c r="ABH142"/>
      <c r="ABI142"/>
      <c r="ABJ142"/>
      <c r="ABK142"/>
      <c r="ABL142"/>
      <c r="ABM142"/>
      <c r="ABN142"/>
      <c r="ABO142"/>
      <c r="ABP142"/>
      <c r="ABQ142"/>
      <c r="ABR142"/>
      <c r="ABS142"/>
      <c r="ABT142"/>
      <c r="ABU142"/>
      <c r="ABV142"/>
      <c r="ABW142"/>
      <c r="ABX142"/>
      <c r="ABY142"/>
      <c r="ABZ142"/>
      <c r="ACA142"/>
      <c r="ACB142"/>
      <c r="ACC142"/>
      <c r="ACD142"/>
      <c r="ACE142"/>
      <c r="ACF142"/>
      <c r="ACG142"/>
      <c r="ACH142"/>
      <c r="ACI142"/>
      <c r="ACJ142"/>
      <c r="ACK142"/>
      <c r="ACL142"/>
      <c r="ACM142"/>
      <c r="ACN142"/>
      <c r="ACO142"/>
      <c r="ACP142"/>
      <c r="ACQ142"/>
      <c r="ACR142"/>
      <c r="ACS142"/>
      <c r="ACT142"/>
      <c r="ACU142"/>
      <c r="ACV142"/>
      <c r="ACW142"/>
      <c r="ACX142"/>
      <c r="ACY142"/>
      <c r="ACZ142"/>
      <c r="ADA142"/>
      <c r="ADB142"/>
      <c r="ADC142"/>
      <c r="ADD142"/>
      <c r="ADE142"/>
      <c r="ADF142"/>
      <c r="ADG142"/>
      <c r="ADH142"/>
      <c r="ADI142"/>
      <c r="ADJ142"/>
      <c r="ADK142"/>
      <c r="ADL142"/>
      <c r="ADM142"/>
      <c r="ADN142"/>
      <c r="ADO142"/>
      <c r="ADP142"/>
      <c r="ADQ142"/>
      <c r="ADR142"/>
      <c r="ADS142"/>
      <c r="ADT142"/>
      <c r="ADU142"/>
      <c r="ADV142"/>
      <c r="ADW142"/>
      <c r="ADX142"/>
      <c r="ADY142"/>
      <c r="ADZ142"/>
      <c r="AEA142"/>
      <c r="AEB142"/>
      <c r="AEC142"/>
      <c r="AED142"/>
      <c r="AEE142"/>
      <c r="AEF142"/>
      <c r="AEG142"/>
      <c r="AEH142"/>
      <c r="AEI142"/>
      <c r="AEJ142"/>
      <c r="AEK142"/>
      <c r="AEL142"/>
      <c r="AEM142"/>
      <c r="AEN142"/>
      <c r="AEO142"/>
      <c r="AEP142"/>
      <c r="AEQ142"/>
      <c r="AER142"/>
      <c r="AES142"/>
      <c r="AET142"/>
      <c r="AEU142"/>
      <c r="AEV142"/>
      <c r="AEW142"/>
      <c r="AEX142"/>
      <c r="AEY142"/>
      <c r="AEZ142"/>
      <c r="AFA142"/>
      <c r="AFB142"/>
      <c r="AFC142"/>
      <c r="AFD142"/>
      <c r="AFE142"/>
      <c r="AFF142"/>
      <c r="AFG142"/>
      <c r="AFH142"/>
      <c r="AFI142"/>
      <c r="AFJ142"/>
      <c r="AFK142"/>
      <c r="AFL142"/>
      <c r="AFM142"/>
      <c r="AFN142"/>
      <c r="AFO142"/>
      <c r="AFP142"/>
      <c r="AFQ142"/>
      <c r="AFR142"/>
      <c r="AFS142"/>
      <c r="AFT142"/>
      <c r="AFU142"/>
      <c r="AFV142"/>
      <c r="AFW142"/>
      <c r="AFX142"/>
      <c r="AFY142"/>
      <c r="AFZ142"/>
      <c r="AGA142"/>
      <c r="AGB142"/>
      <c r="AGC142"/>
      <c r="AGD142"/>
      <c r="AGE142"/>
      <c r="AGF142"/>
      <c r="AGG142"/>
      <c r="AGH142"/>
      <c r="AGI142"/>
      <c r="AGJ142"/>
      <c r="AGK142"/>
      <c r="AGL142"/>
      <c r="AGM142"/>
      <c r="AGN142"/>
      <c r="AGO142"/>
      <c r="AGP142"/>
      <c r="AGQ142"/>
      <c r="AGR142"/>
      <c r="AGS142"/>
      <c r="AGT142"/>
      <c r="AGU142"/>
      <c r="AGV142"/>
      <c r="AGW142"/>
      <c r="AGX142"/>
      <c r="AGY142"/>
      <c r="AGZ142"/>
      <c r="AHA142"/>
      <c r="AHB142"/>
      <c r="AHC142"/>
      <c r="AHD142"/>
      <c r="AHE142"/>
      <c r="AHF142"/>
      <c r="AHG142"/>
      <c r="AHH142"/>
      <c r="AHI142"/>
      <c r="AHJ142"/>
      <c r="AHK142"/>
      <c r="AHL142"/>
      <c r="AHM142"/>
      <c r="AHN142"/>
      <c r="AHO142"/>
      <c r="AHP142"/>
      <c r="AHQ142"/>
      <c r="AHR142"/>
      <c r="AHS142"/>
      <c r="AHT142"/>
      <c r="AHU142"/>
      <c r="AHV142"/>
      <c r="AHW142"/>
      <c r="AHX142"/>
      <c r="AHY142"/>
      <c r="AHZ142"/>
      <c r="AIA142"/>
      <c r="AIB142"/>
      <c r="AIC142"/>
      <c r="AID142"/>
      <c r="AIE142"/>
      <c r="AIF142"/>
      <c r="AIG142"/>
      <c r="AIH142"/>
      <c r="AII142"/>
      <c r="AIJ142"/>
      <c r="AIK142"/>
      <c r="AIL142"/>
      <c r="AIM142"/>
      <c r="AIN142"/>
      <c r="AIO142"/>
      <c r="AIP142"/>
      <c r="AIQ142"/>
      <c r="AIR142"/>
      <c r="AIS142"/>
      <c r="AIT142"/>
      <c r="AIU142"/>
      <c r="AIV142"/>
      <c r="AIW142"/>
      <c r="AIX142"/>
      <c r="AIY142"/>
      <c r="AIZ142"/>
      <c r="AJA142"/>
      <c r="AJB142"/>
      <c r="AJC142"/>
      <c r="AJD142"/>
      <c r="AJE142"/>
      <c r="AJF142"/>
      <c r="AJG142"/>
      <c r="AJH142"/>
      <c r="AJI142"/>
      <c r="AJJ142"/>
      <c r="AJK142"/>
      <c r="AJL142"/>
      <c r="AJM142"/>
      <c r="AJN142"/>
      <c r="AJO142"/>
      <c r="AJP142"/>
      <c r="AJQ142"/>
      <c r="AJR142"/>
      <c r="AJS142"/>
      <c r="AJT142"/>
      <c r="AJU142"/>
      <c r="AJV142"/>
      <c r="AJW142"/>
      <c r="AJX142"/>
      <c r="AJY142"/>
      <c r="AJZ142"/>
      <c r="AKA142"/>
      <c r="AKB142"/>
      <c r="AKC142"/>
      <c r="AKD142"/>
      <c r="AKE142"/>
      <c r="AKF142"/>
      <c r="AKG142"/>
      <c r="AKH142"/>
      <c r="AKI142"/>
      <c r="AKJ142"/>
      <c r="AKK142"/>
      <c r="AKL142"/>
      <c r="AKM142"/>
      <c r="AKN142"/>
      <c r="AKO142"/>
      <c r="AKP142"/>
      <c r="AKQ142"/>
      <c r="AKR142"/>
      <c r="AKS142"/>
      <c r="AKT142"/>
      <c r="AKU142"/>
      <c r="AKV142"/>
      <c r="AKW142"/>
      <c r="AKX142"/>
      <c r="AKY142"/>
      <c r="AKZ142"/>
      <c r="ALA142"/>
      <c r="ALB142"/>
      <c r="ALC142"/>
      <c r="ALD142"/>
      <c r="ALE142"/>
      <c r="ALF142"/>
      <c r="ALG142"/>
      <c r="ALH142"/>
      <c r="ALI142"/>
      <c r="ALJ142"/>
      <c r="ALK142"/>
      <c r="ALL142"/>
      <c r="ALM142"/>
      <c r="ALN142"/>
      <c r="ALO142"/>
      <c r="ALP142"/>
      <c r="ALQ142"/>
      <c r="ALR142"/>
      <c r="ALS142"/>
      <c r="ALT142"/>
      <c r="ALU142"/>
      <c r="ALV142"/>
      <c r="ALW142"/>
      <c r="ALX142"/>
      <c r="ALY142"/>
      <c r="ALZ142"/>
      <c r="AMA142"/>
      <c r="AMB142"/>
      <c r="AMC142"/>
      <c r="AMD142"/>
      <c r="AME142"/>
      <c r="AMF142"/>
      <c r="AMG142"/>
      <c r="AMH142"/>
      <c r="AMI142"/>
      <c r="AMJ142"/>
    </row>
    <row r="143" spans="1:1024" x14ac:dyDescent="0.25">
      <c r="A143" s="43" t="s">
        <v>122</v>
      </c>
      <c r="B143" s="23">
        <v>0</v>
      </c>
      <c r="C143" s="23">
        <v>0</v>
      </c>
      <c r="D143" s="13">
        <v>439000</v>
      </c>
      <c r="E143" s="15">
        <v>0</v>
      </c>
      <c r="F143"/>
      <c r="G143"/>
      <c r="H143"/>
      <c r="I143"/>
      <c r="J143"/>
      <c r="K143"/>
      <c r="L143" s="51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  <c r="JS143"/>
      <c r="JT143"/>
      <c r="JU143"/>
      <c r="JV143"/>
      <c r="JW143"/>
      <c r="JX143"/>
      <c r="JY143"/>
      <c r="JZ143"/>
      <c r="KA143"/>
      <c r="KB143"/>
      <c r="KC143"/>
      <c r="KD143"/>
      <c r="KE143"/>
      <c r="KF143"/>
      <c r="KG143"/>
      <c r="KH143"/>
      <c r="KI143"/>
      <c r="KJ143"/>
      <c r="KK143"/>
      <c r="KL143"/>
      <c r="KM143"/>
      <c r="KN143"/>
      <c r="KO143"/>
      <c r="KP143"/>
      <c r="KQ143"/>
      <c r="KR143"/>
      <c r="KS143"/>
      <c r="KT143"/>
      <c r="KU143"/>
      <c r="KV143"/>
      <c r="KW143"/>
      <c r="KX143"/>
      <c r="KY143"/>
      <c r="KZ143"/>
      <c r="LA143"/>
      <c r="LB143"/>
      <c r="LC143"/>
      <c r="LD143"/>
      <c r="LE143"/>
      <c r="LF143"/>
      <c r="LG143"/>
      <c r="LH143"/>
      <c r="LI143"/>
      <c r="LJ143"/>
      <c r="LK143"/>
      <c r="LL143"/>
      <c r="LM143"/>
      <c r="LN143"/>
      <c r="LO143"/>
      <c r="LP143"/>
      <c r="LQ143"/>
      <c r="LR143"/>
      <c r="LS143"/>
      <c r="LT143"/>
      <c r="LU143"/>
      <c r="LV143"/>
      <c r="LW143"/>
      <c r="LX143"/>
      <c r="LY143"/>
      <c r="LZ143"/>
      <c r="MA143"/>
      <c r="MB143"/>
      <c r="MC143"/>
      <c r="MD143"/>
      <c r="ME143"/>
      <c r="MF143"/>
      <c r="MG143"/>
      <c r="MH143"/>
      <c r="MI143"/>
      <c r="MJ143"/>
      <c r="MK143"/>
      <c r="ML143"/>
      <c r="MM143"/>
      <c r="MN143"/>
      <c r="MO143"/>
      <c r="MP143"/>
      <c r="MQ143"/>
      <c r="MR143"/>
      <c r="MS143"/>
      <c r="MT143"/>
      <c r="MU143"/>
      <c r="MV143"/>
      <c r="MW143"/>
      <c r="MX143"/>
      <c r="MY143"/>
      <c r="MZ143"/>
      <c r="NA143"/>
      <c r="NB143"/>
      <c r="NC143"/>
      <c r="ND143"/>
      <c r="NE143"/>
      <c r="NF143"/>
      <c r="NG143"/>
      <c r="NH143"/>
      <c r="NI143"/>
      <c r="NJ143"/>
      <c r="NK143"/>
      <c r="NL143"/>
      <c r="NM143"/>
      <c r="NN143"/>
      <c r="NO143"/>
      <c r="NP143"/>
      <c r="NQ143"/>
      <c r="NR143"/>
      <c r="NS143"/>
      <c r="NT143"/>
      <c r="NU143"/>
      <c r="NV143"/>
      <c r="NW143"/>
      <c r="NX143"/>
      <c r="NY143"/>
      <c r="NZ143"/>
      <c r="OA143"/>
      <c r="OB143"/>
      <c r="OC143"/>
      <c r="OD143"/>
      <c r="OE143"/>
      <c r="OF143"/>
      <c r="OG143"/>
      <c r="OH143"/>
      <c r="OI143"/>
      <c r="OJ143"/>
      <c r="OK143"/>
      <c r="OL143"/>
      <c r="OM143"/>
      <c r="ON143"/>
      <c r="OO143"/>
      <c r="OP143"/>
      <c r="OQ143"/>
      <c r="OR143"/>
      <c r="OS143"/>
      <c r="OT143"/>
      <c r="OU143"/>
      <c r="OV143"/>
      <c r="OW143"/>
      <c r="OX143"/>
      <c r="OY143"/>
      <c r="OZ143"/>
      <c r="PA143"/>
      <c r="PB143"/>
      <c r="PC143"/>
      <c r="PD143"/>
      <c r="PE143"/>
      <c r="PF143"/>
      <c r="PG143"/>
      <c r="PH143"/>
      <c r="PI143"/>
      <c r="PJ143"/>
      <c r="PK143"/>
      <c r="PL143"/>
      <c r="PM143"/>
      <c r="PN143"/>
      <c r="PO143"/>
      <c r="PP143"/>
      <c r="PQ143"/>
      <c r="PR143"/>
      <c r="PS143"/>
      <c r="PT143"/>
      <c r="PU143"/>
      <c r="PV143"/>
      <c r="PW143"/>
      <c r="PX143"/>
      <c r="PY143"/>
      <c r="PZ143"/>
      <c r="QA143"/>
      <c r="QB143"/>
      <c r="QC143"/>
      <c r="QD143"/>
      <c r="QE143"/>
      <c r="QF143"/>
      <c r="QG143"/>
      <c r="QH143"/>
      <c r="QI143"/>
      <c r="QJ143"/>
      <c r="QK143"/>
      <c r="QL143"/>
      <c r="QM143"/>
      <c r="QN143"/>
      <c r="QO143"/>
      <c r="QP143"/>
      <c r="QQ143"/>
      <c r="QR143"/>
      <c r="QS143"/>
      <c r="QT143"/>
      <c r="QU143"/>
      <c r="QV143"/>
      <c r="QW143"/>
      <c r="QX143"/>
      <c r="QY143"/>
      <c r="QZ143"/>
      <c r="RA143"/>
      <c r="RB143"/>
      <c r="RC143"/>
      <c r="RD143"/>
      <c r="RE143"/>
      <c r="RF143"/>
      <c r="RG143"/>
      <c r="RH143"/>
      <c r="RI143"/>
      <c r="RJ143"/>
      <c r="RK143"/>
      <c r="RL143"/>
      <c r="RM143"/>
      <c r="RN143"/>
      <c r="RO143"/>
      <c r="RP143"/>
      <c r="RQ143"/>
      <c r="RR143"/>
      <c r="RS143"/>
      <c r="RT143"/>
      <c r="RU143"/>
      <c r="RV143"/>
      <c r="RW143"/>
      <c r="RX143"/>
      <c r="RY143"/>
      <c r="RZ143"/>
      <c r="SA143"/>
      <c r="SB143"/>
      <c r="SC143"/>
      <c r="SD143"/>
      <c r="SE143"/>
      <c r="SF143"/>
      <c r="SG143"/>
      <c r="SH143"/>
      <c r="SI143"/>
      <c r="SJ143"/>
      <c r="SK143"/>
      <c r="SL143"/>
      <c r="SM143"/>
      <c r="SN143"/>
      <c r="SO143"/>
      <c r="SP143"/>
      <c r="SQ143"/>
      <c r="SR143"/>
      <c r="SS143"/>
      <c r="ST143"/>
      <c r="SU143"/>
      <c r="SV143"/>
      <c r="SW143"/>
      <c r="SX143"/>
      <c r="SY143"/>
      <c r="SZ143"/>
      <c r="TA143"/>
      <c r="TB143"/>
      <c r="TC143"/>
      <c r="TD143"/>
      <c r="TE143"/>
      <c r="TF143"/>
      <c r="TG143"/>
      <c r="TH143"/>
      <c r="TI143"/>
      <c r="TJ143"/>
      <c r="TK143"/>
      <c r="TL143"/>
      <c r="TM143"/>
      <c r="TN143"/>
      <c r="TO143"/>
      <c r="TP143"/>
      <c r="TQ143"/>
      <c r="TR143"/>
      <c r="TS143"/>
      <c r="TT143"/>
      <c r="TU143"/>
      <c r="TV143"/>
      <c r="TW143"/>
      <c r="TX143"/>
      <c r="TY143"/>
      <c r="TZ143"/>
      <c r="UA143"/>
      <c r="UB143"/>
      <c r="UC143"/>
      <c r="UD143"/>
      <c r="UE143"/>
      <c r="UF143"/>
      <c r="UG143"/>
      <c r="UH143"/>
      <c r="UI143"/>
      <c r="UJ143"/>
      <c r="UK143"/>
      <c r="UL143"/>
      <c r="UM143"/>
      <c r="UN143"/>
      <c r="UO143"/>
      <c r="UP143"/>
      <c r="UQ143"/>
      <c r="UR143"/>
      <c r="US143"/>
      <c r="UT143"/>
      <c r="UU143"/>
      <c r="UV143"/>
      <c r="UW143"/>
      <c r="UX143"/>
      <c r="UY143"/>
      <c r="UZ143"/>
      <c r="VA143"/>
      <c r="VB143"/>
      <c r="VC143"/>
      <c r="VD143"/>
      <c r="VE143"/>
      <c r="VF143"/>
      <c r="VG143"/>
      <c r="VH143"/>
      <c r="VI143"/>
      <c r="VJ143"/>
      <c r="VK143"/>
      <c r="VL143"/>
      <c r="VM143"/>
      <c r="VN143"/>
      <c r="VO143"/>
      <c r="VP143"/>
      <c r="VQ143"/>
      <c r="VR143"/>
      <c r="VS143"/>
      <c r="VT143"/>
      <c r="VU143"/>
      <c r="VV143"/>
      <c r="VW143"/>
      <c r="VX143"/>
      <c r="VY143"/>
      <c r="VZ143"/>
      <c r="WA143"/>
      <c r="WB143"/>
      <c r="WC143"/>
      <c r="WD143"/>
      <c r="WE143"/>
      <c r="WF143"/>
      <c r="WG143"/>
      <c r="WH143"/>
      <c r="WI143"/>
      <c r="WJ143"/>
      <c r="WK143"/>
      <c r="WL143"/>
      <c r="WM143"/>
      <c r="WN143"/>
      <c r="WO143"/>
      <c r="WP143"/>
      <c r="WQ143"/>
      <c r="WR143"/>
      <c r="WS143"/>
      <c r="WT143"/>
      <c r="WU143"/>
      <c r="WV143"/>
      <c r="WW143"/>
      <c r="WX143"/>
      <c r="WY143"/>
      <c r="WZ143"/>
      <c r="XA143"/>
      <c r="XB143"/>
      <c r="XC143"/>
      <c r="XD143"/>
      <c r="XE143"/>
      <c r="XF143"/>
      <c r="XG143"/>
      <c r="XH143"/>
      <c r="XI143"/>
      <c r="XJ143"/>
      <c r="XK143"/>
      <c r="XL143"/>
      <c r="XM143"/>
      <c r="XN143"/>
      <c r="XO143"/>
      <c r="XP143"/>
      <c r="XQ143"/>
      <c r="XR143"/>
      <c r="XS143"/>
      <c r="XT143"/>
      <c r="XU143"/>
      <c r="XV143"/>
      <c r="XW143"/>
      <c r="XX143"/>
      <c r="XY143"/>
      <c r="XZ143"/>
      <c r="YA143"/>
      <c r="YB143"/>
      <c r="YC143"/>
      <c r="YD143"/>
      <c r="YE143"/>
      <c r="YF143"/>
      <c r="YG143"/>
      <c r="YH143"/>
      <c r="YI143"/>
      <c r="YJ143"/>
      <c r="YK143"/>
      <c r="YL143"/>
      <c r="YM143"/>
      <c r="YN143"/>
      <c r="YO143"/>
      <c r="YP143"/>
      <c r="YQ143"/>
      <c r="YR143"/>
      <c r="YS143"/>
      <c r="YT143"/>
      <c r="YU143"/>
      <c r="YV143"/>
      <c r="YW143"/>
      <c r="YX143"/>
      <c r="YY143"/>
      <c r="YZ143"/>
      <c r="ZA143"/>
      <c r="ZB143"/>
      <c r="ZC143"/>
      <c r="ZD143"/>
      <c r="ZE143"/>
      <c r="ZF143"/>
      <c r="ZG143"/>
      <c r="ZH143"/>
      <c r="ZI143"/>
      <c r="ZJ143"/>
      <c r="ZK143"/>
      <c r="ZL143"/>
      <c r="ZM143"/>
      <c r="ZN143"/>
      <c r="ZO143"/>
      <c r="ZP143"/>
      <c r="ZQ143"/>
      <c r="ZR143"/>
      <c r="ZS143"/>
      <c r="ZT143"/>
      <c r="ZU143"/>
      <c r="ZV143"/>
      <c r="ZW143"/>
      <c r="ZX143"/>
      <c r="ZY143"/>
      <c r="ZZ143"/>
      <c r="AAA143"/>
      <c r="AAB143"/>
      <c r="AAC143"/>
      <c r="AAD143"/>
      <c r="AAE143"/>
      <c r="AAF143"/>
      <c r="AAG143"/>
      <c r="AAH143"/>
      <c r="AAI143"/>
      <c r="AAJ143"/>
      <c r="AAK143"/>
      <c r="AAL143"/>
      <c r="AAM143"/>
      <c r="AAN143"/>
      <c r="AAO143"/>
      <c r="AAP143"/>
      <c r="AAQ143"/>
      <c r="AAR143"/>
      <c r="AAS143"/>
      <c r="AAT143"/>
      <c r="AAU143"/>
      <c r="AAV143"/>
      <c r="AAW143"/>
      <c r="AAX143"/>
      <c r="AAY143"/>
      <c r="AAZ143"/>
      <c r="ABA143"/>
      <c r="ABB143"/>
      <c r="ABC143"/>
      <c r="ABD143"/>
      <c r="ABE143"/>
      <c r="ABF143"/>
      <c r="ABG143"/>
      <c r="ABH143"/>
      <c r="ABI143"/>
      <c r="ABJ143"/>
      <c r="ABK143"/>
      <c r="ABL143"/>
      <c r="ABM143"/>
      <c r="ABN143"/>
      <c r="ABO143"/>
      <c r="ABP143"/>
      <c r="ABQ143"/>
      <c r="ABR143"/>
      <c r="ABS143"/>
      <c r="ABT143"/>
      <c r="ABU143"/>
      <c r="ABV143"/>
      <c r="ABW143"/>
      <c r="ABX143"/>
      <c r="ABY143"/>
      <c r="ABZ143"/>
      <c r="ACA143"/>
      <c r="ACB143"/>
      <c r="ACC143"/>
      <c r="ACD143"/>
      <c r="ACE143"/>
      <c r="ACF143"/>
      <c r="ACG143"/>
      <c r="ACH143"/>
      <c r="ACI143"/>
      <c r="ACJ143"/>
      <c r="ACK143"/>
      <c r="ACL143"/>
      <c r="ACM143"/>
      <c r="ACN143"/>
      <c r="ACO143"/>
      <c r="ACP143"/>
      <c r="ACQ143"/>
      <c r="ACR143"/>
      <c r="ACS143"/>
      <c r="ACT143"/>
      <c r="ACU143"/>
      <c r="ACV143"/>
      <c r="ACW143"/>
      <c r="ACX143"/>
      <c r="ACY143"/>
      <c r="ACZ143"/>
      <c r="ADA143"/>
      <c r="ADB143"/>
      <c r="ADC143"/>
      <c r="ADD143"/>
      <c r="ADE143"/>
      <c r="ADF143"/>
      <c r="ADG143"/>
      <c r="ADH143"/>
      <c r="ADI143"/>
      <c r="ADJ143"/>
      <c r="ADK143"/>
      <c r="ADL143"/>
      <c r="ADM143"/>
      <c r="ADN143"/>
      <c r="ADO143"/>
      <c r="ADP143"/>
      <c r="ADQ143"/>
      <c r="ADR143"/>
      <c r="ADS143"/>
      <c r="ADT143"/>
      <c r="ADU143"/>
      <c r="ADV143"/>
      <c r="ADW143"/>
      <c r="ADX143"/>
      <c r="ADY143"/>
      <c r="ADZ143"/>
      <c r="AEA143"/>
      <c r="AEB143"/>
      <c r="AEC143"/>
      <c r="AED143"/>
      <c r="AEE143"/>
      <c r="AEF143"/>
      <c r="AEG143"/>
      <c r="AEH143"/>
      <c r="AEI143"/>
      <c r="AEJ143"/>
      <c r="AEK143"/>
      <c r="AEL143"/>
      <c r="AEM143"/>
      <c r="AEN143"/>
      <c r="AEO143"/>
      <c r="AEP143"/>
      <c r="AEQ143"/>
      <c r="AER143"/>
      <c r="AES143"/>
      <c r="AET143"/>
      <c r="AEU143"/>
      <c r="AEV143"/>
      <c r="AEW143"/>
      <c r="AEX143"/>
      <c r="AEY143"/>
      <c r="AEZ143"/>
      <c r="AFA143"/>
      <c r="AFB143"/>
      <c r="AFC143"/>
      <c r="AFD143"/>
      <c r="AFE143"/>
      <c r="AFF143"/>
      <c r="AFG143"/>
      <c r="AFH143"/>
      <c r="AFI143"/>
      <c r="AFJ143"/>
      <c r="AFK143"/>
      <c r="AFL143"/>
      <c r="AFM143"/>
      <c r="AFN143"/>
      <c r="AFO143"/>
      <c r="AFP143"/>
      <c r="AFQ143"/>
      <c r="AFR143"/>
      <c r="AFS143"/>
      <c r="AFT143"/>
      <c r="AFU143"/>
      <c r="AFV143"/>
      <c r="AFW143"/>
      <c r="AFX143"/>
      <c r="AFY143"/>
      <c r="AFZ143"/>
      <c r="AGA143"/>
      <c r="AGB143"/>
      <c r="AGC143"/>
      <c r="AGD143"/>
      <c r="AGE143"/>
      <c r="AGF143"/>
      <c r="AGG143"/>
      <c r="AGH143"/>
      <c r="AGI143"/>
      <c r="AGJ143"/>
      <c r="AGK143"/>
      <c r="AGL143"/>
      <c r="AGM143"/>
      <c r="AGN143"/>
      <c r="AGO143"/>
      <c r="AGP143"/>
      <c r="AGQ143"/>
      <c r="AGR143"/>
      <c r="AGS143"/>
      <c r="AGT143"/>
      <c r="AGU143"/>
      <c r="AGV143"/>
      <c r="AGW143"/>
      <c r="AGX143"/>
      <c r="AGY143"/>
      <c r="AGZ143"/>
      <c r="AHA143"/>
      <c r="AHB143"/>
      <c r="AHC143"/>
      <c r="AHD143"/>
      <c r="AHE143"/>
      <c r="AHF143"/>
      <c r="AHG143"/>
      <c r="AHH143"/>
      <c r="AHI143"/>
      <c r="AHJ143"/>
      <c r="AHK143"/>
      <c r="AHL143"/>
      <c r="AHM143"/>
      <c r="AHN143"/>
      <c r="AHO143"/>
      <c r="AHP143"/>
      <c r="AHQ143"/>
      <c r="AHR143"/>
      <c r="AHS143"/>
      <c r="AHT143"/>
      <c r="AHU143"/>
      <c r="AHV143"/>
      <c r="AHW143"/>
      <c r="AHX143"/>
      <c r="AHY143"/>
      <c r="AHZ143"/>
      <c r="AIA143"/>
      <c r="AIB143"/>
      <c r="AIC143"/>
      <c r="AID143"/>
      <c r="AIE143"/>
      <c r="AIF143"/>
      <c r="AIG143"/>
      <c r="AIH143"/>
      <c r="AII143"/>
      <c r="AIJ143"/>
      <c r="AIK143"/>
      <c r="AIL143"/>
      <c r="AIM143"/>
      <c r="AIN143"/>
      <c r="AIO143"/>
      <c r="AIP143"/>
      <c r="AIQ143"/>
      <c r="AIR143"/>
      <c r="AIS143"/>
      <c r="AIT143"/>
      <c r="AIU143"/>
      <c r="AIV143"/>
      <c r="AIW143"/>
      <c r="AIX143"/>
      <c r="AIY143"/>
      <c r="AIZ143"/>
      <c r="AJA143"/>
      <c r="AJB143"/>
      <c r="AJC143"/>
      <c r="AJD143"/>
      <c r="AJE143"/>
      <c r="AJF143"/>
      <c r="AJG143"/>
      <c r="AJH143"/>
      <c r="AJI143"/>
      <c r="AJJ143"/>
      <c r="AJK143"/>
      <c r="AJL143"/>
      <c r="AJM143"/>
      <c r="AJN143"/>
      <c r="AJO143"/>
      <c r="AJP143"/>
      <c r="AJQ143"/>
      <c r="AJR143"/>
      <c r="AJS143"/>
      <c r="AJT143"/>
      <c r="AJU143"/>
      <c r="AJV143"/>
      <c r="AJW143"/>
      <c r="AJX143"/>
      <c r="AJY143"/>
      <c r="AJZ143"/>
      <c r="AKA143"/>
      <c r="AKB143"/>
      <c r="AKC143"/>
      <c r="AKD143"/>
      <c r="AKE143"/>
      <c r="AKF143"/>
      <c r="AKG143"/>
      <c r="AKH143"/>
      <c r="AKI143"/>
      <c r="AKJ143"/>
      <c r="AKK143"/>
      <c r="AKL143"/>
      <c r="AKM143"/>
      <c r="AKN143"/>
      <c r="AKO143"/>
      <c r="AKP143"/>
      <c r="AKQ143"/>
      <c r="AKR143"/>
      <c r="AKS143"/>
      <c r="AKT143"/>
      <c r="AKU143"/>
      <c r="AKV143"/>
      <c r="AKW143"/>
      <c r="AKX143"/>
      <c r="AKY143"/>
      <c r="AKZ143"/>
      <c r="ALA143"/>
      <c r="ALB143"/>
      <c r="ALC143"/>
      <c r="ALD143"/>
      <c r="ALE143"/>
      <c r="ALF143"/>
      <c r="ALG143"/>
      <c r="ALH143"/>
      <c r="ALI143"/>
      <c r="ALJ143"/>
      <c r="ALK143"/>
      <c r="ALL143"/>
      <c r="ALM143"/>
      <c r="ALN143"/>
      <c r="ALO143"/>
      <c r="ALP143"/>
      <c r="ALQ143"/>
      <c r="ALR143"/>
      <c r="ALS143"/>
      <c r="ALT143"/>
      <c r="ALU143"/>
      <c r="ALV143"/>
      <c r="ALW143"/>
      <c r="ALX143"/>
      <c r="ALY143"/>
      <c r="ALZ143"/>
      <c r="AMA143"/>
      <c r="AMB143"/>
      <c r="AMC143"/>
      <c r="AMD143"/>
      <c r="AME143"/>
      <c r="AMF143"/>
      <c r="AMG143"/>
      <c r="AMH143"/>
      <c r="AMI143"/>
      <c r="AMJ143"/>
    </row>
    <row r="144" spans="1:1024" x14ac:dyDescent="0.25">
      <c r="A144" s="56"/>
      <c r="B144" s="13"/>
      <c r="C144" s="13"/>
      <c r="D144" s="13"/>
      <c r="E144" s="48"/>
      <c r="F144"/>
      <c r="G144"/>
      <c r="H144"/>
      <c r="I144"/>
      <c r="J144"/>
      <c r="K144"/>
      <c r="L144" s="51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  <c r="JS144"/>
      <c r="JT144"/>
      <c r="JU144"/>
      <c r="JV144"/>
      <c r="JW144"/>
      <c r="JX144"/>
      <c r="JY144"/>
      <c r="JZ144"/>
      <c r="KA144"/>
      <c r="KB144"/>
      <c r="KC144"/>
      <c r="KD144"/>
      <c r="KE144"/>
      <c r="KF144"/>
      <c r="KG144"/>
      <c r="KH144"/>
      <c r="KI144"/>
      <c r="KJ144"/>
      <c r="KK144"/>
      <c r="KL144"/>
      <c r="KM144"/>
      <c r="KN144"/>
      <c r="KO144"/>
      <c r="KP144"/>
      <c r="KQ144"/>
      <c r="KR144"/>
      <c r="KS144"/>
      <c r="KT144"/>
      <c r="KU144"/>
      <c r="KV144"/>
      <c r="KW144"/>
      <c r="KX144"/>
      <c r="KY144"/>
      <c r="KZ144"/>
      <c r="LA144"/>
      <c r="LB144"/>
      <c r="LC144"/>
      <c r="LD144"/>
      <c r="LE144"/>
      <c r="LF144"/>
      <c r="LG144"/>
      <c r="LH144"/>
      <c r="LI144"/>
      <c r="LJ144"/>
      <c r="LK144"/>
      <c r="LL144"/>
      <c r="LM144"/>
      <c r="LN144"/>
      <c r="LO144"/>
      <c r="LP144"/>
      <c r="LQ144"/>
      <c r="LR144"/>
      <c r="LS144"/>
      <c r="LT144"/>
      <c r="LU144"/>
      <c r="LV144"/>
      <c r="LW144"/>
      <c r="LX144"/>
      <c r="LY144"/>
      <c r="LZ144"/>
      <c r="MA144"/>
      <c r="MB144"/>
      <c r="MC144"/>
      <c r="MD144"/>
      <c r="ME144"/>
      <c r="MF144"/>
      <c r="MG144"/>
      <c r="MH144"/>
      <c r="MI144"/>
      <c r="MJ144"/>
      <c r="MK144"/>
      <c r="ML144"/>
      <c r="MM144"/>
      <c r="MN144"/>
      <c r="MO144"/>
      <c r="MP144"/>
      <c r="MQ144"/>
      <c r="MR144"/>
      <c r="MS144"/>
      <c r="MT144"/>
      <c r="MU144"/>
      <c r="MV144"/>
      <c r="MW144"/>
      <c r="MX144"/>
      <c r="MY144"/>
      <c r="MZ144"/>
      <c r="NA144"/>
      <c r="NB144"/>
      <c r="NC144"/>
      <c r="ND144"/>
      <c r="NE144"/>
      <c r="NF144"/>
      <c r="NG144"/>
      <c r="NH144"/>
      <c r="NI144"/>
      <c r="NJ144"/>
      <c r="NK144"/>
      <c r="NL144"/>
      <c r="NM144"/>
      <c r="NN144"/>
      <c r="NO144"/>
      <c r="NP144"/>
      <c r="NQ144"/>
      <c r="NR144"/>
      <c r="NS144"/>
      <c r="NT144"/>
      <c r="NU144"/>
      <c r="NV144"/>
      <c r="NW144"/>
      <c r="NX144"/>
      <c r="NY144"/>
      <c r="NZ144"/>
      <c r="OA144"/>
      <c r="OB144"/>
      <c r="OC144"/>
      <c r="OD144"/>
      <c r="OE144"/>
      <c r="OF144"/>
      <c r="OG144"/>
      <c r="OH144"/>
      <c r="OI144"/>
      <c r="OJ144"/>
      <c r="OK144"/>
      <c r="OL144"/>
      <c r="OM144"/>
      <c r="ON144"/>
      <c r="OO144"/>
      <c r="OP144"/>
      <c r="OQ144"/>
      <c r="OR144"/>
      <c r="OS144"/>
      <c r="OT144"/>
      <c r="OU144"/>
      <c r="OV144"/>
      <c r="OW144"/>
      <c r="OX144"/>
      <c r="OY144"/>
      <c r="OZ144"/>
      <c r="PA144"/>
      <c r="PB144"/>
      <c r="PC144"/>
      <c r="PD144"/>
      <c r="PE144"/>
      <c r="PF144"/>
      <c r="PG144"/>
      <c r="PH144"/>
      <c r="PI144"/>
      <c r="PJ144"/>
      <c r="PK144"/>
      <c r="PL144"/>
      <c r="PM144"/>
      <c r="PN144"/>
      <c r="PO144"/>
      <c r="PP144"/>
      <c r="PQ144"/>
      <c r="PR144"/>
      <c r="PS144"/>
      <c r="PT144"/>
      <c r="PU144"/>
      <c r="PV144"/>
      <c r="PW144"/>
      <c r="PX144"/>
      <c r="PY144"/>
      <c r="PZ144"/>
      <c r="QA144"/>
      <c r="QB144"/>
      <c r="QC144"/>
      <c r="QD144"/>
      <c r="QE144"/>
      <c r="QF144"/>
      <c r="QG144"/>
      <c r="QH144"/>
      <c r="QI144"/>
      <c r="QJ144"/>
      <c r="QK144"/>
      <c r="QL144"/>
      <c r="QM144"/>
      <c r="QN144"/>
      <c r="QO144"/>
      <c r="QP144"/>
      <c r="QQ144"/>
      <c r="QR144"/>
      <c r="QS144"/>
      <c r="QT144"/>
      <c r="QU144"/>
      <c r="QV144"/>
      <c r="QW144"/>
      <c r="QX144"/>
      <c r="QY144"/>
      <c r="QZ144"/>
      <c r="RA144"/>
      <c r="RB144"/>
      <c r="RC144"/>
      <c r="RD144"/>
      <c r="RE144"/>
      <c r="RF144"/>
      <c r="RG144"/>
      <c r="RH144"/>
      <c r="RI144"/>
      <c r="RJ144"/>
      <c r="RK144"/>
      <c r="RL144"/>
      <c r="RM144"/>
      <c r="RN144"/>
      <c r="RO144"/>
      <c r="RP144"/>
      <c r="RQ144"/>
      <c r="RR144"/>
      <c r="RS144"/>
      <c r="RT144"/>
      <c r="RU144"/>
      <c r="RV144"/>
      <c r="RW144"/>
      <c r="RX144"/>
      <c r="RY144"/>
      <c r="RZ144"/>
      <c r="SA144"/>
      <c r="SB144"/>
      <c r="SC144"/>
      <c r="SD144"/>
      <c r="SE144"/>
      <c r="SF144"/>
      <c r="SG144"/>
      <c r="SH144"/>
      <c r="SI144"/>
      <c r="SJ144"/>
      <c r="SK144"/>
      <c r="SL144"/>
      <c r="SM144"/>
      <c r="SN144"/>
      <c r="SO144"/>
      <c r="SP144"/>
      <c r="SQ144"/>
      <c r="SR144"/>
      <c r="SS144"/>
      <c r="ST144"/>
      <c r="SU144"/>
      <c r="SV144"/>
      <c r="SW144"/>
      <c r="SX144"/>
      <c r="SY144"/>
      <c r="SZ144"/>
      <c r="TA144"/>
      <c r="TB144"/>
      <c r="TC144"/>
      <c r="TD144"/>
      <c r="TE144"/>
      <c r="TF144"/>
      <c r="TG144"/>
      <c r="TH144"/>
      <c r="TI144"/>
      <c r="TJ144"/>
      <c r="TK144"/>
      <c r="TL144"/>
      <c r="TM144"/>
      <c r="TN144"/>
      <c r="TO144"/>
      <c r="TP144"/>
      <c r="TQ144"/>
      <c r="TR144"/>
      <c r="TS144"/>
      <c r="TT144"/>
      <c r="TU144"/>
      <c r="TV144"/>
      <c r="TW144"/>
      <c r="TX144"/>
      <c r="TY144"/>
      <c r="TZ144"/>
      <c r="UA144"/>
      <c r="UB144"/>
      <c r="UC144"/>
      <c r="UD144"/>
      <c r="UE144"/>
      <c r="UF144"/>
      <c r="UG144"/>
      <c r="UH144"/>
      <c r="UI144"/>
      <c r="UJ144"/>
      <c r="UK144"/>
      <c r="UL144"/>
      <c r="UM144"/>
      <c r="UN144"/>
      <c r="UO144"/>
      <c r="UP144"/>
      <c r="UQ144"/>
      <c r="UR144"/>
      <c r="US144"/>
      <c r="UT144"/>
      <c r="UU144"/>
      <c r="UV144"/>
      <c r="UW144"/>
      <c r="UX144"/>
      <c r="UY144"/>
      <c r="UZ144"/>
      <c r="VA144"/>
      <c r="VB144"/>
      <c r="VC144"/>
      <c r="VD144"/>
      <c r="VE144"/>
      <c r="VF144"/>
      <c r="VG144"/>
      <c r="VH144"/>
      <c r="VI144"/>
      <c r="VJ144"/>
      <c r="VK144"/>
      <c r="VL144"/>
      <c r="VM144"/>
      <c r="VN144"/>
      <c r="VO144"/>
      <c r="VP144"/>
      <c r="VQ144"/>
      <c r="VR144"/>
      <c r="VS144"/>
      <c r="VT144"/>
      <c r="VU144"/>
      <c r="VV144"/>
      <c r="VW144"/>
      <c r="VX144"/>
      <c r="VY144"/>
      <c r="VZ144"/>
      <c r="WA144"/>
      <c r="WB144"/>
      <c r="WC144"/>
      <c r="WD144"/>
      <c r="WE144"/>
      <c r="WF144"/>
      <c r="WG144"/>
      <c r="WH144"/>
      <c r="WI144"/>
      <c r="WJ144"/>
      <c r="WK144"/>
      <c r="WL144"/>
      <c r="WM144"/>
      <c r="WN144"/>
      <c r="WO144"/>
      <c r="WP144"/>
      <c r="WQ144"/>
      <c r="WR144"/>
      <c r="WS144"/>
      <c r="WT144"/>
      <c r="WU144"/>
      <c r="WV144"/>
      <c r="WW144"/>
      <c r="WX144"/>
      <c r="WY144"/>
      <c r="WZ144"/>
      <c r="XA144"/>
      <c r="XB144"/>
      <c r="XC144"/>
      <c r="XD144"/>
      <c r="XE144"/>
      <c r="XF144"/>
      <c r="XG144"/>
      <c r="XH144"/>
      <c r="XI144"/>
      <c r="XJ144"/>
      <c r="XK144"/>
      <c r="XL144"/>
      <c r="XM144"/>
      <c r="XN144"/>
      <c r="XO144"/>
      <c r="XP144"/>
      <c r="XQ144"/>
      <c r="XR144"/>
      <c r="XS144"/>
      <c r="XT144"/>
      <c r="XU144"/>
      <c r="XV144"/>
      <c r="XW144"/>
      <c r="XX144"/>
      <c r="XY144"/>
      <c r="XZ144"/>
      <c r="YA144"/>
      <c r="YB144"/>
      <c r="YC144"/>
      <c r="YD144"/>
      <c r="YE144"/>
      <c r="YF144"/>
      <c r="YG144"/>
      <c r="YH144"/>
      <c r="YI144"/>
      <c r="YJ144"/>
      <c r="YK144"/>
      <c r="YL144"/>
      <c r="YM144"/>
      <c r="YN144"/>
      <c r="YO144"/>
      <c r="YP144"/>
      <c r="YQ144"/>
      <c r="YR144"/>
      <c r="YS144"/>
      <c r="YT144"/>
      <c r="YU144"/>
      <c r="YV144"/>
      <c r="YW144"/>
      <c r="YX144"/>
      <c r="YY144"/>
      <c r="YZ144"/>
      <c r="ZA144"/>
      <c r="ZB144"/>
      <c r="ZC144"/>
      <c r="ZD144"/>
      <c r="ZE144"/>
      <c r="ZF144"/>
      <c r="ZG144"/>
      <c r="ZH144"/>
      <c r="ZI144"/>
      <c r="ZJ144"/>
      <c r="ZK144"/>
      <c r="ZL144"/>
      <c r="ZM144"/>
      <c r="ZN144"/>
      <c r="ZO144"/>
      <c r="ZP144"/>
      <c r="ZQ144"/>
      <c r="ZR144"/>
      <c r="ZS144"/>
      <c r="ZT144"/>
      <c r="ZU144"/>
      <c r="ZV144"/>
      <c r="ZW144"/>
      <c r="ZX144"/>
      <c r="ZY144"/>
      <c r="ZZ144"/>
      <c r="AAA144"/>
      <c r="AAB144"/>
      <c r="AAC144"/>
      <c r="AAD144"/>
      <c r="AAE144"/>
      <c r="AAF144"/>
      <c r="AAG144"/>
      <c r="AAH144"/>
      <c r="AAI144"/>
      <c r="AAJ144"/>
      <c r="AAK144"/>
      <c r="AAL144"/>
      <c r="AAM144"/>
      <c r="AAN144"/>
      <c r="AAO144"/>
      <c r="AAP144"/>
      <c r="AAQ144"/>
      <c r="AAR144"/>
      <c r="AAS144"/>
      <c r="AAT144"/>
      <c r="AAU144"/>
      <c r="AAV144"/>
      <c r="AAW144"/>
      <c r="AAX144"/>
      <c r="AAY144"/>
      <c r="AAZ144"/>
      <c r="ABA144"/>
      <c r="ABB144"/>
      <c r="ABC144"/>
      <c r="ABD144"/>
      <c r="ABE144"/>
      <c r="ABF144"/>
      <c r="ABG144"/>
      <c r="ABH144"/>
      <c r="ABI144"/>
      <c r="ABJ144"/>
      <c r="ABK144"/>
      <c r="ABL144"/>
      <c r="ABM144"/>
      <c r="ABN144"/>
      <c r="ABO144"/>
      <c r="ABP144"/>
      <c r="ABQ144"/>
      <c r="ABR144"/>
      <c r="ABS144"/>
      <c r="ABT144"/>
      <c r="ABU144"/>
      <c r="ABV144"/>
      <c r="ABW144"/>
      <c r="ABX144"/>
      <c r="ABY144"/>
      <c r="ABZ144"/>
      <c r="ACA144"/>
      <c r="ACB144"/>
      <c r="ACC144"/>
      <c r="ACD144"/>
      <c r="ACE144"/>
      <c r="ACF144"/>
      <c r="ACG144"/>
      <c r="ACH144"/>
      <c r="ACI144"/>
      <c r="ACJ144"/>
      <c r="ACK144"/>
      <c r="ACL144"/>
      <c r="ACM144"/>
      <c r="ACN144"/>
      <c r="ACO144"/>
      <c r="ACP144"/>
      <c r="ACQ144"/>
      <c r="ACR144"/>
      <c r="ACS144"/>
      <c r="ACT144"/>
      <c r="ACU144"/>
      <c r="ACV144"/>
      <c r="ACW144"/>
      <c r="ACX144"/>
      <c r="ACY144"/>
      <c r="ACZ144"/>
      <c r="ADA144"/>
      <c r="ADB144"/>
      <c r="ADC144"/>
      <c r="ADD144"/>
      <c r="ADE144"/>
      <c r="ADF144"/>
      <c r="ADG144"/>
      <c r="ADH144"/>
      <c r="ADI144"/>
      <c r="ADJ144"/>
      <c r="ADK144"/>
      <c r="ADL144"/>
      <c r="ADM144"/>
      <c r="ADN144"/>
      <c r="ADO144"/>
      <c r="ADP144"/>
      <c r="ADQ144"/>
      <c r="ADR144"/>
      <c r="ADS144"/>
      <c r="ADT144"/>
      <c r="ADU144"/>
      <c r="ADV144"/>
      <c r="ADW144"/>
      <c r="ADX144"/>
      <c r="ADY144"/>
      <c r="ADZ144"/>
      <c r="AEA144"/>
      <c r="AEB144"/>
      <c r="AEC144"/>
      <c r="AED144"/>
      <c r="AEE144"/>
      <c r="AEF144"/>
      <c r="AEG144"/>
      <c r="AEH144"/>
      <c r="AEI144"/>
      <c r="AEJ144"/>
      <c r="AEK144"/>
      <c r="AEL144"/>
      <c r="AEM144"/>
      <c r="AEN144"/>
      <c r="AEO144"/>
      <c r="AEP144"/>
      <c r="AEQ144"/>
      <c r="AER144"/>
      <c r="AES144"/>
      <c r="AET144"/>
      <c r="AEU144"/>
      <c r="AEV144"/>
      <c r="AEW144"/>
      <c r="AEX144"/>
      <c r="AEY144"/>
      <c r="AEZ144"/>
      <c r="AFA144"/>
      <c r="AFB144"/>
      <c r="AFC144"/>
      <c r="AFD144"/>
      <c r="AFE144"/>
      <c r="AFF144"/>
      <c r="AFG144"/>
      <c r="AFH144"/>
      <c r="AFI144"/>
      <c r="AFJ144"/>
      <c r="AFK144"/>
      <c r="AFL144"/>
      <c r="AFM144"/>
      <c r="AFN144"/>
      <c r="AFO144"/>
      <c r="AFP144"/>
      <c r="AFQ144"/>
      <c r="AFR144"/>
      <c r="AFS144"/>
      <c r="AFT144"/>
      <c r="AFU144"/>
      <c r="AFV144"/>
      <c r="AFW144"/>
      <c r="AFX144"/>
      <c r="AFY144"/>
      <c r="AFZ144"/>
      <c r="AGA144"/>
      <c r="AGB144"/>
      <c r="AGC144"/>
      <c r="AGD144"/>
      <c r="AGE144"/>
      <c r="AGF144"/>
      <c r="AGG144"/>
      <c r="AGH144"/>
      <c r="AGI144"/>
      <c r="AGJ144"/>
      <c r="AGK144"/>
      <c r="AGL144"/>
      <c r="AGM144"/>
      <c r="AGN144"/>
      <c r="AGO144"/>
      <c r="AGP144"/>
      <c r="AGQ144"/>
      <c r="AGR144"/>
      <c r="AGS144"/>
      <c r="AGT144"/>
      <c r="AGU144"/>
      <c r="AGV144"/>
      <c r="AGW144"/>
      <c r="AGX144"/>
      <c r="AGY144"/>
      <c r="AGZ144"/>
      <c r="AHA144"/>
      <c r="AHB144"/>
      <c r="AHC144"/>
      <c r="AHD144"/>
      <c r="AHE144"/>
      <c r="AHF144"/>
      <c r="AHG144"/>
      <c r="AHH144"/>
      <c r="AHI144"/>
      <c r="AHJ144"/>
      <c r="AHK144"/>
      <c r="AHL144"/>
      <c r="AHM144"/>
      <c r="AHN144"/>
      <c r="AHO144"/>
      <c r="AHP144"/>
      <c r="AHQ144"/>
      <c r="AHR144"/>
      <c r="AHS144"/>
      <c r="AHT144"/>
      <c r="AHU144"/>
      <c r="AHV144"/>
      <c r="AHW144"/>
      <c r="AHX144"/>
      <c r="AHY144"/>
      <c r="AHZ144"/>
      <c r="AIA144"/>
      <c r="AIB144"/>
      <c r="AIC144"/>
      <c r="AID144"/>
      <c r="AIE144"/>
      <c r="AIF144"/>
      <c r="AIG144"/>
      <c r="AIH144"/>
      <c r="AII144"/>
      <c r="AIJ144"/>
      <c r="AIK144"/>
      <c r="AIL144"/>
      <c r="AIM144"/>
      <c r="AIN144"/>
      <c r="AIO144"/>
      <c r="AIP144"/>
      <c r="AIQ144"/>
      <c r="AIR144"/>
      <c r="AIS144"/>
      <c r="AIT144"/>
      <c r="AIU144"/>
      <c r="AIV144"/>
      <c r="AIW144"/>
      <c r="AIX144"/>
      <c r="AIY144"/>
      <c r="AIZ144"/>
      <c r="AJA144"/>
      <c r="AJB144"/>
      <c r="AJC144"/>
      <c r="AJD144"/>
      <c r="AJE144"/>
      <c r="AJF144"/>
      <c r="AJG144"/>
      <c r="AJH144"/>
      <c r="AJI144"/>
      <c r="AJJ144"/>
      <c r="AJK144"/>
      <c r="AJL144"/>
      <c r="AJM144"/>
      <c r="AJN144"/>
      <c r="AJO144"/>
      <c r="AJP144"/>
      <c r="AJQ144"/>
      <c r="AJR144"/>
      <c r="AJS144"/>
      <c r="AJT144"/>
      <c r="AJU144"/>
      <c r="AJV144"/>
      <c r="AJW144"/>
      <c r="AJX144"/>
      <c r="AJY144"/>
      <c r="AJZ144"/>
      <c r="AKA144"/>
      <c r="AKB144"/>
      <c r="AKC144"/>
      <c r="AKD144"/>
      <c r="AKE144"/>
      <c r="AKF144"/>
      <c r="AKG144"/>
      <c r="AKH144"/>
      <c r="AKI144"/>
      <c r="AKJ144"/>
      <c r="AKK144"/>
      <c r="AKL144"/>
      <c r="AKM144"/>
      <c r="AKN144"/>
      <c r="AKO144"/>
      <c r="AKP144"/>
      <c r="AKQ144"/>
      <c r="AKR144"/>
      <c r="AKS144"/>
      <c r="AKT144"/>
      <c r="AKU144"/>
      <c r="AKV144"/>
      <c r="AKW144"/>
      <c r="AKX144"/>
      <c r="AKY144"/>
      <c r="AKZ144"/>
      <c r="ALA144"/>
      <c r="ALB144"/>
      <c r="ALC144"/>
      <c r="ALD144"/>
      <c r="ALE144"/>
      <c r="ALF144"/>
      <c r="ALG144"/>
      <c r="ALH144"/>
      <c r="ALI144"/>
      <c r="ALJ144"/>
      <c r="ALK144"/>
      <c r="ALL144"/>
      <c r="ALM144"/>
      <c r="ALN144"/>
      <c r="ALO144"/>
      <c r="ALP144"/>
      <c r="ALQ144"/>
      <c r="ALR144"/>
      <c r="ALS144"/>
      <c r="ALT144"/>
      <c r="ALU144"/>
      <c r="ALV144"/>
      <c r="ALW144"/>
      <c r="ALX144"/>
      <c r="ALY144"/>
      <c r="ALZ144"/>
      <c r="AMA144"/>
      <c r="AMB144"/>
      <c r="AMC144"/>
      <c r="AMD144"/>
      <c r="AME144"/>
      <c r="AMF144"/>
      <c r="AMG144"/>
      <c r="AMH144"/>
      <c r="AMI144"/>
      <c r="AMJ144"/>
    </row>
    <row r="145" spans="1:1024" x14ac:dyDescent="0.25">
      <c r="A145" s="44" t="s">
        <v>123</v>
      </c>
      <c r="B145" s="39">
        <f>SUM(B141:B144)</f>
        <v>100000</v>
      </c>
      <c r="C145" s="39">
        <f>SUM(C141:C144)</f>
        <v>100000</v>
      </c>
      <c r="D145" s="39">
        <f>SUM(D141:D144)</f>
        <v>555000</v>
      </c>
      <c r="E145" s="40">
        <f>D145/C145</f>
        <v>5.55</v>
      </c>
      <c r="F145"/>
      <c r="G145"/>
      <c r="H145"/>
      <c r="I145"/>
      <c r="J145"/>
      <c r="K145"/>
      <c r="L145" s="51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  <c r="OB145"/>
      <c r="OC145"/>
      <c r="OD145"/>
      <c r="OE145"/>
      <c r="OF145"/>
      <c r="OG145"/>
      <c r="OH145"/>
      <c r="OI145"/>
      <c r="OJ145"/>
      <c r="OK145"/>
      <c r="OL145"/>
      <c r="OM145"/>
      <c r="ON145"/>
      <c r="OO145"/>
      <c r="OP145"/>
      <c r="OQ145"/>
      <c r="OR145"/>
      <c r="OS145"/>
      <c r="OT145"/>
      <c r="OU145"/>
      <c r="OV145"/>
      <c r="OW145"/>
      <c r="OX145"/>
      <c r="OY145"/>
      <c r="OZ145"/>
      <c r="PA145"/>
      <c r="PB145"/>
      <c r="PC145"/>
      <c r="PD145"/>
      <c r="PE145"/>
      <c r="PF145"/>
      <c r="PG145"/>
      <c r="PH145"/>
      <c r="PI145"/>
      <c r="PJ145"/>
      <c r="PK145"/>
      <c r="PL145"/>
      <c r="PM145"/>
      <c r="PN145"/>
      <c r="PO145"/>
      <c r="PP145"/>
      <c r="PQ145"/>
      <c r="PR145"/>
      <c r="PS145"/>
      <c r="PT145"/>
      <c r="PU145"/>
      <c r="PV145"/>
      <c r="PW145"/>
      <c r="PX145"/>
      <c r="PY145"/>
      <c r="PZ145"/>
      <c r="QA145"/>
      <c r="QB145"/>
      <c r="QC145"/>
      <c r="QD145"/>
      <c r="QE145"/>
      <c r="QF145"/>
      <c r="QG145"/>
      <c r="QH145"/>
      <c r="QI145"/>
      <c r="QJ145"/>
      <c r="QK145"/>
      <c r="QL145"/>
      <c r="QM145"/>
      <c r="QN145"/>
      <c r="QO145"/>
      <c r="QP145"/>
      <c r="QQ145"/>
      <c r="QR145"/>
      <c r="QS145"/>
      <c r="QT145"/>
      <c r="QU145"/>
      <c r="QV145"/>
      <c r="QW145"/>
      <c r="QX145"/>
      <c r="QY145"/>
      <c r="QZ145"/>
      <c r="RA145"/>
      <c r="RB145"/>
      <c r="RC145"/>
      <c r="RD145"/>
      <c r="RE145"/>
      <c r="RF145"/>
      <c r="RG145"/>
      <c r="RH145"/>
      <c r="RI145"/>
      <c r="RJ145"/>
      <c r="RK145"/>
      <c r="RL145"/>
      <c r="RM145"/>
      <c r="RN145"/>
      <c r="RO145"/>
      <c r="RP145"/>
      <c r="RQ145"/>
      <c r="RR145"/>
      <c r="RS145"/>
      <c r="RT145"/>
      <c r="RU145"/>
      <c r="RV145"/>
      <c r="RW145"/>
      <c r="RX145"/>
      <c r="RY145"/>
      <c r="RZ145"/>
      <c r="SA145"/>
      <c r="SB145"/>
      <c r="SC145"/>
      <c r="SD145"/>
      <c r="SE145"/>
      <c r="SF145"/>
      <c r="SG145"/>
      <c r="SH145"/>
      <c r="SI145"/>
      <c r="SJ145"/>
      <c r="SK145"/>
      <c r="SL145"/>
      <c r="SM145"/>
      <c r="SN145"/>
      <c r="SO145"/>
      <c r="SP145"/>
      <c r="SQ145"/>
      <c r="SR145"/>
      <c r="SS145"/>
      <c r="ST145"/>
      <c r="SU145"/>
      <c r="SV145"/>
      <c r="SW145"/>
      <c r="SX145"/>
      <c r="SY145"/>
      <c r="SZ145"/>
      <c r="TA145"/>
      <c r="TB145"/>
      <c r="TC145"/>
      <c r="TD145"/>
      <c r="TE145"/>
      <c r="TF145"/>
      <c r="TG145"/>
      <c r="TH145"/>
      <c r="TI145"/>
      <c r="TJ145"/>
      <c r="TK145"/>
      <c r="TL145"/>
      <c r="TM145"/>
      <c r="TN145"/>
      <c r="TO145"/>
      <c r="TP145"/>
      <c r="TQ145"/>
      <c r="TR145"/>
      <c r="TS145"/>
      <c r="TT145"/>
      <c r="TU145"/>
      <c r="TV145"/>
      <c r="TW145"/>
      <c r="TX145"/>
      <c r="TY145"/>
      <c r="TZ145"/>
      <c r="UA145"/>
      <c r="UB145"/>
      <c r="UC145"/>
      <c r="UD145"/>
      <c r="UE145"/>
      <c r="UF145"/>
      <c r="UG145"/>
      <c r="UH145"/>
      <c r="UI145"/>
      <c r="UJ145"/>
      <c r="UK145"/>
      <c r="UL145"/>
      <c r="UM145"/>
      <c r="UN145"/>
      <c r="UO145"/>
      <c r="UP145"/>
      <c r="UQ145"/>
      <c r="UR145"/>
      <c r="US145"/>
      <c r="UT145"/>
      <c r="UU145"/>
      <c r="UV145"/>
      <c r="UW145"/>
      <c r="UX145"/>
      <c r="UY145"/>
      <c r="UZ145"/>
      <c r="VA145"/>
      <c r="VB145"/>
      <c r="VC145"/>
      <c r="VD145"/>
      <c r="VE145"/>
      <c r="VF145"/>
      <c r="VG145"/>
      <c r="VH145"/>
      <c r="VI145"/>
      <c r="VJ145"/>
      <c r="VK145"/>
      <c r="VL145"/>
      <c r="VM145"/>
      <c r="VN145"/>
      <c r="VO145"/>
      <c r="VP145"/>
      <c r="VQ145"/>
      <c r="VR145"/>
      <c r="VS145"/>
      <c r="VT145"/>
      <c r="VU145"/>
      <c r="VV145"/>
      <c r="VW145"/>
      <c r="VX145"/>
      <c r="VY145"/>
      <c r="VZ145"/>
      <c r="WA145"/>
      <c r="WB145"/>
      <c r="WC145"/>
      <c r="WD145"/>
      <c r="WE145"/>
      <c r="WF145"/>
      <c r="WG145"/>
      <c r="WH145"/>
      <c r="WI145"/>
      <c r="WJ145"/>
      <c r="WK145"/>
      <c r="WL145"/>
      <c r="WM145"/>
      <c r="WN145"/>
      <c r="WO145"/>
      <c r="WP145"/>
      <c r="WQ145"/>
      <c r="WR145"/>
      <c r="WS145"/>
      <c r="WT145"/>
      <c r="WU145"/>
      <c r="WV145"/>
      <c r="WW145"/>
      <c r="WX145"/>
      <c r="WY145"/>
      <c r="WZ145"/>
      <c r="XA145"/>
      <c r="XB145"/>
      <c r="XC145"/>
      <c r="XD145"/>
      <c r="XE145"/>
      <c r="XF145"/>
      <c r="XG145"/>
      <c r="XH145"/>
      <c r="XI145"/>
      <c r="XJ145"/>
      <c r="XK145"/>
      <c r="XL145"/>
      <c r="XM145"/>
      <c r="XN145"/>
      <c r="XO145"/>
      <c r="XP145"/>
      <c r="XQ145"/>
      <c r="XR145"/>
      <c r="XS145"/>
      <c r="XT145"/>
      <c r="XU145"/>
      <c r="XV145"/>
      <c r="XW145"/>
      <c r="XX145"/>
      <c r="XY145"/>
      <c r="XZ145"/>
      <c r="YA145"/>
      <c r="YB145"/>
      <c r="YC145"/>
      <c r="YD145"/>
      <c r="YE145"/>
      <c r="YF145"/>
      <c r="YG145"/>
      <c r="YH145"/>
      <c r="YI145"/>
      <c r="YJ145"/>
      <c r="YK145"/>
      <c r="YL145"/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/>
      <c r="ACD145"/>
      <c r="ACE145"/>
      <c r="ACF145"/>
      <c r="ACG145"/>
      <c r="ACH145"/>
      <c r="ACI145"/>
      <c r="ACJ145"/>
      <c r="ACK145"/>
      <c r="ACL145"/>
      <c r="ACM145"/>
      <c r="ACN145"/>
      <c r="ACO145"/>
      <c r="ACP145"/>
      <c r="ACQ145"/>
      <c r="ACR145"/>
      <c r="ACS145"/>
      <c r="ACT145"/>
      <c r="ACU145"/>
      <c r="ACV145"/>
      <c r="ACW145"/>
      <c r="ACX145"/>
      <c r="ACY145"/>
      <c r="ACZ145"/>
      <c r="ADA145"/>
      <c r="ADB145"/>
      <c r="ADC145"/>
      <c r="ADD145"/>
      <c r="ADE145"/>
      <c r="ADF145"/>
      <c r="ADG145"/>
      <c r="ADH145"/>
      <c r="ADI145"/>
      <c r="ADJ145"/>
      <c r="ADK145"/>
      <c r="ADL145"/>
      <c r="ADM145"/>
      <c r="ADN145"/>
      <c r="ADO145"/>
      <c r="ADP145"/>
      <c r="ADQ145"/>
      <c r="ADR145"/>
      <c r="ADS145"/>
      <c r="ADT145"/>
      <c r="ADU145"/>
      <c r="ADV145"/>
      <c r="ADW145"/>
      <c r="ADX145"/>
      <c r="ADY145"/>
      <c r="ADZ145"/>
      <c r="AEA145"/>
      <c r="AEB145"/>
      <c r="AEC145"/>
      <c r="AED145"/>
      <c r="AEE145"/>
      <c r="AEF145"/>
      <c r="AEG145"/>
      <c r="AEH145"/>
      <c r="AEI145"/>
      <c r="AEJ145"/>
      <c r="AEK145"/>
      <c r="AEL145"/>
      <c r="AEM145"/>
      <c r="AEN145"/>
      <c r="AEO145"/>
      <c r="AEP145"/>
      <c r="AEQ145"/>
      <c r="AER145"/>
      <c r="AES145"/>
      <c r="AET145"/>
      <c r="AEU145"/>
      <c r="AEV145"/>
      <c r="AEW145"/>
      <c r="AEX145"/>
      <c r="AEY145"/>
      <c r="AEZ145"/>
      <c r="AFA145"/>
      <c r="AFB145"/>
      <c r="AFC145"/>
      <c r="AFD145"/>
      <c r="AFE145"/>
      <c r="AFF145"/>
      <c r="AFG145"/>
      <c r="AFH145"/>
      <c r="AFI145"/>
      <c r="AFJ145"/>
      <c r="AFK145"/>
      <c r="AFL145"/>
      <c r="AFM145"/>
      <c r="AFN145"/>
      <c r="AFO145"/>
      <c r="AFP145"/>
      <c r="AFQ145"/>
      <c r="AFR145"/>
      <c r="AFS145"/>
      <c r="AFT145"/>
      <c r="AFU145"/>
      <c r="AFV145"/>
      <c r="AFW145"/>
      <c r="AFX145"/>
      <c r="AFY145"/>
      <c r="AFZ145"/>
      <c r="AGA145"/>
      <c r="AGB145"/>
      <c r="AGC145"/>
      <c r="AGD145"/>
      <c r="AGE145"/>
      <c r="AGF145"/>
      <c r="AGG145"/>
      <c r="AGH145"/>
      <c r="AGI145"/>
      <c r="AGJ145"/>
      <c r="AGK145"/>
      <c r="AGL145"/>
      <c r="AGM145"/>
      <c r="AGN145"/>
      <c r="AGO145"/>
      <c r="AGP145"/>
      <c r="AGQ145"/>
      <c r="AGR145"/>
      <c r="AGS145"/>
      <c r="AGT145"/>
      <c r="AGU145"/>
      <c r="AGV145"/>
      <c r="AGW145"/>
      <c r="AGX145"/>
      <c r="AGY145"/>
      <c r="AGZ145"/>
      <c r="AHA145"/>
      <c r="AHB145"/>
      <c r="AHC145"/>
      <c r="AHD145"/>
      <c r="AHE145"/>
      <c r="AHF145"/>
      <c r="AHG145"/>
      <c r="AHH145"/>
      <c r="AHI145"/>
      <c r="AHJ145"/>
      <c r="AHK145"/>
      <c r="AHL145"/>
      <c r="AHM145"/>
      <c r="AHN145"/>
      <c r="AHO145"/>
      <c r="AHP145"/>
      <c r="AHQ145"/>
      <c r="AHR145"/>
      <c r="AHS145"/>
      <c r="AHT145"/>
      <c r="AHU145"/>
      <c r="AHV145"/>
      <c r="AHW145"/>
      <c r="AHX145"/>
      <c r="AHY145"/>
      <c r="AHZ145"/>
      <c r="AIA145"/>
      <c r="AIB145"/>
      <c r="AIC145"/>
      <c r="AID145"/>
      <c r="AIE145"/>
      <c r="AIF145"/>
      <c r="AIG145"/>
      <c r="AIH145"/>
      <c r="AII145"/>
      <c r="AIJ145"/>
      <c r="AIK145"/>
      <c r="AIL145"/>
      <c r="AIM145"/>
      <c r="AIN145"/>
      <c r="AIO145"/>
      <c r="AIP145"/>
      <c r="AIQ145"/>
      <c r="AIR145"/>
      <c r="AIS145"/>
      <c r="AIT145"/>
      <c r="AIU145"/>
      <c r="AIV145"/>
      <c r="AIW145"/>
      <c r="AIX145"/>
      <c r="AIY145"/>
      <c r="AIZ145"/>
      <c r="AJA145"/>
      <c r="AJB145"/>
      <c r="AJC145"/>
      <c r="AJD145"/>
      <c r="AJE145"/>
      <c r="AJF145"/>
      <c r="AJG145"/>
      <c r="AJH145"/>
      <c r="AJI145"/>
      <c r="AJJ145"/>
      <c r="AJK145"/>
      <c r="AJL145"/>
      <c r="AJM145"/>
      <c r="AJN145"/>
      <c r="AJO145"/>
      <c r="AJP145"/>
      <c r="AJQ145"/>
      <c r="AJR145"/>
      <c r="AJS145"/>
      <c r="AJT145"/>
      <c r="AJU145"/>
      <c r="AJV145"/>
      <c r="AJW145"/>
      <c r="AJX145"/>
      <c r="AJY145"/>
      <c r="AJZ145"/>
      <c r="AKA145"/>
      <c r="AKB145"/>
      <c r="AKC145"/>
      <c r="AKD145"/>
      <c r="AKE145"/>
      <c r="AKF145"/>
      <c r="AKG145"/>
      <c r="AKH145"/>
      <c r="AKI145"/>
      <c r="AKJ145"/>
      <c r="AKK145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</row>
    <row r="146" spans="1:1024" x14ac:dyDescent="0.25">
      <c r="A146" s="56"/>
      <c r="B146"/>
      <c r="C146"/>
      <c r="D146"/>
      <c r="E146" s="48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  <c r="KF146"/>
      <c r="KG146"/>
      <c r="KH146"/>
      <c r="KI146"/>
      <c r="KJ146"/>
      <c r="KK146"/>
      <c r="KL146"/>
      <c r="KM146"/>
      <c r="KN146"/>
      <c r="KO146"/>
      <c r="KP146"/>
      <c r="KQ146"/>
      <c r="KR146"/>
      <c r="KS146"/>
      <c r="KT146"/>
      <c r="KU146"/>
      <c r="KV146"/>
      <c r="KW146"/>
      <c r="KX146"/>
      <c r="KY146"/>
      <c r="KZ146"/>
      <c r="LA146"/>
      <c r="LB146"/>
      <c r="LC146"/>
      <c r="LD146"/>
      <c r="LE146"/>
      <c r="LF146"/>
      <c r="LG146"/>
      <c r="LH146"/>
      <c r="LI146"/>
      <c r="LJ146"/>
      <c r="LK146"/>
      <c r="LL146"/>
      <c r="LM146"/>
      <c r="LN146"/>
      <c r="LO146"/>
      <c r="LP146"/>
      <c r="LQ146"/>
      <c r="LR146"/>
      <c r="LS146"/>
      <c r="LT146"/>
      <c r="LU146"/>
      <c r="LV146"/>
      <c r="LW146"/>
      <c r="LX146"/>
      <c r="LY146"/>
      <c r="LZ146"/>
      <c r="MA146"/>
      <c r="MB146"/>
      <c r="MC146"/>
      <c r="MD146"/>
      <c r="ME146"/>
      <c r="MF146"/>
      <c r="MG146"/>
      <c r="MH146"/>
      <c r="MI146"/>
      <c r="MJ146"/>
      <c r="MK146"/>
      <c r="ML146"/>
      <c r="MM146"/>
      <c r="MN146"/>
      <c r="MO146"/>
      <c r="MP146"/>
      <c r="MQ146"/>
      <c r="MR146"/>
      <c r="MS146"/>
      <c r="MT146"/>
      <c r="MU146"/>
      <c r="MV146"/>
      <c r="MW146"/>
      <c r="MX146"/>
      <c r="MY146"/>
      <c r="MZ146"/>
      <c r="NA146"/>
      <c r="NB146"/>
      <c r="NC146"/>
      <c r="ND146"/>
      <c r="NE146"/>
      <c r="NF146"/>
      <c r="NG146"/>
      <c r="NH146"/>
      <c r="NI146"/>
      <c r="NJ146"/>
      <c r="NK146"/>
      <c r="NL146"/>
      <c r="NM146"/>
      <c r="NN146"/>
      <c r="NO146"/>
      <c r="NP146"/>
      <c r="NQ146"/>
      <c r="NR146"/>
      <c r="NS146"/>
      <c r="NT146"/>
      <c r="NU146"/>
      <c r="NV146"/>
      <c r="NW146"/>
      <c r="NX146"/>
      <c r="NY146"/>
      <c r="NZ146"/>
      <c r="OA146"/>
      <c r="OB146"/>
      <c r="OC146"/>
      <c r="OD146"/>
      <c r="OE146"/>
      <c r="OF146"/>
      <c r="OG146"/>
      <c r="OH146"/>
      <c r="OI146"/>
      <c r="OJ146"/>
      <c r="OK146"/>
      <c r="OL146"/>
      <c r="OM146"/>
      <c r="ON146"/>
      <c r="OO146"/>
      <c r="OP146"/>
      <c r="OQ146"/>
      <c r="OR146"/>
      <c r="OS146"/>
      <c r="OT146"/>
      <c r="OU146"/>
      <c r="OV146"/>
      <c r="OW146"/>
      <c r="OX146"/>
      <c r="OY146"/>
      <c r="OZ146"/>
      <c r="PA146"/>
      <c r="PB146"/>
      <c r="PC146"/>
      <c r="PD146"/>
      <c r="PE146"/>
      <c r="PF146"/>
      <c r="PG146"/>
      <c r="PH146"/>
      <c r="PI146"/>
      <c r="PJ146"/>
      <c r="PK146"/>
      <c r="PL146"/>
      <c r="PM146"/>
      <c r="PN146"/>
      <c r="PO146"/>
      <c r="PP146"/>
      <c r="PQ146"/>
      <c r="PR146"/>
      <c r="PS146"/>
      <c r="PT146"/>
      <c r="PU146"/>
      <c r="PV146"/>
      <c r="PW146"/>
      <c r="PX146"/>
      <c r="PY146"/>
      <c r="PZ146"/>
      <c r="QA146"/>
      <c r="QB146"/>
      <c r="QC146"/>
      <c r="QD146"/>
      <c r="QE146"/>
      <c r="QF146"/>
      <c r="QG146"/>
      <c r="QH146"/>
      <c r="QI146"/>
      <c r="QJ146"/>
      <c r="QK146"/>
      <c r="QL146"/>
      <c r="QM146"/>
      <c r="QN146"/>
      <c r="QO146"/>
      <c r="QP146"/>
      <c r="QQ146"/>
      <c r="QR146"/>
      <c r="QS146"/>
      <c r="QT146"/>
      <c r="QU146"/>
      <c r="QV146"/>
      <c r="QW146"/>
      <c r="QX146"/>
      <c r="QY146"/>
      <c r="QZ146"/>
      <c r="RA146"/>
      <c r="RB146"/>
      <c r="RC146"/>
      <c r="RD146"/>
      <c r="RE146"/>
      <c r="RF146"/>
      <c r="RG146"/>
      <c r="RH146"/>
      <c r="RI146"/>
      <c r="RJ146"/>
      <c r="RK146"/>
      <c r="RL146"/>
      <c r="RM146"/>
      <c r="RN146"/>
      <c r="RO146"/>
      <c r="RP146"/>
      <c r="RQ146"/>
      <c r="RR146"/>
      <c r="RS146"/>
      <c r="RT146"/>
      <c r="RU146"/>
      <c r="RV146"/>
      <c r="RW146"/>
      <c r="RX146"/>
      <c r="RY146"/>
      <c r="RZ146"/>
      <c r="SA146"/>
      <c r="SB146"/>
      <c r="SC146"/>
      <c r="SD146"/>
      <c r="SE146"/>
      <c r="SF146"/>
      <c r="SG146"/>
      <c r="SH146"/>
      <c r="SI146"/>
      <c r="SJ146"/>
      <c r="SK146"/>
      <c r="SL146"/>
      <c r="SM146"/>
      <c r="SN146"/>
      <c r="SO146"/>
      <c r="SP146"/>
      <c r="SQ146"/>
      <c r="SR146"/>
      <c r="SS146"/>
      <c r="ST146"/>
      <c r="SU146"/>
      <c r="SV146"/>
      <c r="SW146"/>
      <c r="SX146"/>
      <c r="SY146"/>
      <c r="SZ146"/>
      <c r="TA146"/>
      <c r="TB146"/>
      <c r="TC146"/>
      <c r="TD146"/>
      <c r="TE146"/>
      <c r="TF146"/>
      <c r="TG146"/>
      <c r="TH146"/>
      <c r="TI146"/>
      <c r="TJ146"/>
      <c r="TK146"/>
      <c r="TL146"/>
      <c r="TM146"/>
      <c r="TN146"/>
      <c r="TO146"/>
      <c r="TP146"/>
      <c r="TQ146"/>
      <c r="TR146"/>
      <c r="TS146"/>
      <c r="TT146"/>
      <c r="TU146"/>
      <c r="TV146"/>
      <c r="TW146"/>
      <c r="TX146"/>
      <c r="TY146"/>
      <c r="TZ146"/>
      <c r="UA146"/>
      <c r="UB146"/>
      <c r="UC146"/>
      <c r="UD146"/>
      <c r="UE146"/>
      <c r="UF146"/>
      <c r="UG146"/>
      <c r="UH146"/>
      <c r="UI146"/>
      <c r="UJ146"/>
      <c r="UK146"/>
      <c r="UL146"/>
      <c r="UM146"/>
      <c r="UN146"/>
      <c r="UO146"/>
      <c r="UP146"/>
      <c r="UQ146"/>
      <c r="UR146"/>
      <c r="US146"/>
      <c r="UT146"/>
      <c r="UU146"/>
      <c r="UV146"/>
      <c r="UW146"/>
      <c r="UX146"/>
      <c r="UY146"/>
      <c r="UZ146"/>
      <c r="VA146"/>
      <c r="VB146"/>
      <c r="VC146"/>
      <c r="VD146"/>
      <c r="VE146"/>
      <c r="VF146"/>
      <c r="VG146"/>
      <c r="VH146"/>
      <c r="VI146"/>
      <c r="VJ146"/>
      <c r="VK146"/>
      <c r="VL146"/>
      <c r="VM146"/>
      <c r="VN146"/>
      <c r="VO146"/>
      <c r="VP146"/>
      <c r="VQ146"/>
      <c r="VR146"/>
      <c r="VS146"/>
      <c r="VT146"/>
      <c r="VU146"/>
      <c r="VV146"/>
      <c r="VW146"/>
      <c r="VX146"/>
      <c r="VY146"/>
      <c r="VZ146"/>
      <c r="WA146"/>
      <c r="WB146"/>
      <c r="WC146"/>
      <c r="WD146"/>
      <c r="WE146"/>
      <c r="WF146"/>
      <c r="WG146"/>
      <c r="WH146"/>
      <c r="WI146"/>
      <c r="WJ146"/>
      <c r="WK146"/>
      <c r="WL146"/>
      <c r="WM146"/>
      <c r="WN146"/>
      <c r="WO146"/>
      <c r="WP146"/>
      <c r="WQ146"/>
      <c r="WR146"/>
      <c r="WS146"/>
      <c r="WT146"/>
      <c r="WU146"/>
      <c r="WV146"/>
      <c r="WW146"/>
      <c r="WX146"/>
      <c r="WY146"/>
      <c r="WZ146"/>
      <c r="XA146"/>
      <c r="XB146"/>
      <c r="XC146"/>
      <c r="XD146"/>
      <c r="XE146"/>
      <c r="XF146"/>
      <c r="XG146"/>
      <c r="XH146"/>
      <c r="XI146"/>
      <c r="XJ146"/>
      <c r="XK146"/>
      <c r="XL146"/>
      <c r="XM146"/>
      <c r="XN146"/>
      <c r="XO146"/>
      <c r="XP146"/>
      <c r="XQ146"/>
      <c r="XR146"/>
      <c r="XS146"/>
      <c r="XT146"/>
      <c r="XU146"/>
      <c r="XV146"/>
      <c r="XW146"/>
      <c r="XX146"/>
      <c r="XY146"/>
      <c r="XZ146"/>
      <c r="YA146"/>
      <c r="YB146"/>
      <c r="YC146"/>
      <c r="YD146"/>
      <c r="YE146"/>
      <c r="YF146"/>
      <c r="YG146"/>
      <c r="YH146"/>
      <c r="YI146"/>
      <c r="YJ146"/>
      <c r="YK146"/>
      <c r="YL146"/>
      <c r="YM146"/>
      <c r="YN146"/>
      <c r="YO146"/>
      <c r="YP146"/>
      <c r="YQ146"/>
      <c r="YR146"/>
      <c r="YS146"/>
      <c r="YT146"/>
      <c r="YU146"/>
      <c r="YV146"/>
      <c r="YW146"/>
      <c r="YX146"/>
      <c r="YY146"/>
      <c r="YZ146"/>
      <c r="ZA146"/>
      <c r="ZB146"/>
      <c r="ZC146"/>
      <c r="ZD146"/>
      <c r="ZE146"/>
      <c r="ZF146"/>
      <c r="ZG146"/>
      <c r="ZH146"/>
      <c r="ZI146"/>
      <c r="ZJ146"/>
      <c r="ZK146"/>
      <c r="ZL146"/>
      <c r="ZM146"/>
      <c r="ZN146"/>
      <c r="ZO146"/>
      <c r="ZP146"/>
      <c r="ZQ146"/>
      <c r="ZR146"/>
      <c r="ZS146"/>
      <c r="ZT146"/>
      <c r="ZU146"/>
      <c r="ZV146"/>
      <c r="ZW146"/>
      <c r="ZX146"/>
      <c r="ZY146"/>
      <c r="ZZ146"/>
      <c r="AAA146"/>
      <c r="AAB146"/>
      <c r="AAC146"/>
      <c r="AAD146"/>
      <c r="AAE146"/>
      <c r="AAF146"/>
      <c r="AAG146"/>
      <c r="AAH146"/>
      <c r="AAI146"/>
      <c r="AAJ146"/>
      <c r="AAK146"/>
      <c r="AAL146"/>
      <c r="AAM146"/>
      <c r="AAN146"/>
      <c r="AAO146"/>
      <c r="AAP146"/>
      <c r="AAQ146"/>
      <c r="AAR146"/>
      <c r="AAS146"/>
      <c r="AAT146"/>
      <c r="AAU146"/>
      <c r="AAV146"/>
      <c r="AAW146"/>
      <c r="AAX146"/>
      <c r="AAY146"/>
      <c r="AAZ146"/>
      <c r="ABA146"/>
      <c r="ABB146"/>
      <c r="ABC146"/>
      <c r="ABD146"/>
      <c r="ABE146"/>
      <c r="ABF146"/>
      <c r="ABG146"/>
      <c r="ABH146"/>
      <c r="ABI146"/>
      <c r="ABJ146"/>
      <c r="ABK146"/>
      <c r="ABL146"/>
      <c r="ABM146"/>
      <c r="ABN146"/>
      <c r="ABO146"/>
      <c r="ABP146"/>
      <c r="ABQ146"/>
      <c r="ABR146"/>
      <c r="ABS146"/>
      <c r="ABT146"/>
      <c r="ABU146"/>
      <c r="ABV146"/>
      <c r="ABW146"/>
      <c r="ABX146"/>
      <c r="ABY146"/>
      <c r="ABZ146"/>
      <c r="ACA146"/>
      <c r="ACB146"/>
      <c r="ACC146"/>
      <c r="ACD146"/>
      <c r="ACE146"/>
      <c r="ACF146"/>
      <c r="ACG146"/>
      <c r="ACH146"/>
      <c r="ACI146"/>
      <c r="ACJ146"/>
      <c r="ACK146"/>
      <c r="ACL146"/>
      <c r="ACM146"/>
      <c r="ACN146"/>
      <c r="ACO146"/>
      <c r="ACP146"/>
      <c r="ACQ146"/>
      <c r="ACR146"/>
      <c r="ACS146"/>
      <c r="ACT146"/>
      <c r="ACU146"/>
      <c r="ACV146"/>
      <c r="ACW146"/>
      <c r="ACX146"/>
      <c r="ACY146"/>
      <c r="ACZ146"/>
      <c r="ADA146"/>
      <c r="ADB146"/>
      <c r="ADC146"/>
      <c r="ADD146"/>
      <c r="ADE146"/>
      <c r="ADF146"/>
      <c r="ADG146"/>
      <c r="ADH146"/>
      <c r="ADI146"/>
      <c r="ADJ146"/>
      <c r="ADK146"/>
      <c r="ADL146"/>
      <c r="ADM146"/>
      <c r="ADN146"/>
      <c r="ADO146"/>
      <c r="ADP146"/>
      <c r="ADQ146"/>
      <c r="ADR146"/>
      <c r="ADS146"/>
      <c r="ADT146"/>
      <c r="ADU146"/>
      <c r="ADV146"/>
      <c r="ADW146"/>
      <c r="ADX146"/>
      <c r="ADY146"/>
      <c r="ADZ146"/>
      <c r="AEA146"/>
      <c r="AEB146"/>
      <c r="AEC146"/>
      <c r="AED146"/>
      <c r="AEE146"/>
      <c r="AEF146"/>
      <c r="AEG146"/>
      <c r="AEH146"/>
      <c r="AEI146"/>
      <c r="AEJ146"/>
      <c r="AEK146"/>
      <c r="AEL146"/>
      <c r="AEM146"/>
      <c r="AEN146"/>
      <c r="AEO146"/>
      <c r="AEP146"/>
      <c r="AEQ146"/>
      <c r="AER146"/>
      <c r="AES146"/>
      <c r="AET146"/>
      <c r="AEU146"/>
      <c r="AEV146"/>
      <c r="AEW146"/>
      <c r="AEX146"/>
      <c r="AEY146"/>
      <c r="AEZ146"/>
      <c r="AFA146"/>
      <c r="AFB146"/>
      <c r="AFC146"/>
      <c r="AFD146"/>
      <c r="AFE146"/>
      <c r="AFF146"/>
      <c r="AFG146"/>
      <c r="AFH146"/>
      <c r="AFI146"/>
      <c r="AFJ146"/>
      <c r="AFK146"/>
      <c r="AFL146"/>
      <c r="AFM146"/>
      <c r="AFN146"/>
      <c r="AFO146"/>
      <c r="AFP146"/>
      <c r="AFQ146"/>
      <c r="AFR146"/>
      <c r="AFS146"/>
      <c r="AFT146"/>
      <c r="AFU146"/>
      <c r="AFV146"/>
      <c r="AFW146"/>
      <c r="AFX146"/>
      <c r="AFY146"/>
      <c r="AFZ146"/>
      <c r="AGA146"/>
      <c r="AGB146"/>
      <c r="AGC146"/>
      <c r="AGD146"/>
      <c r="AGE146"/>
      <c r="AGF146"/>
      <c r="AGG146"/>
      <c r="AGH146"/>
      <c r="AGI146"/>
      <c r="AGJ146"/>
      <c r="AGK146"/>
      <c r="AGL146"/>
      <c r="AGM146"/>
      <c r="AGN146"/>
      <c r="AGO146"/>
      <c r="AGP146"/>
      <c r="AGQ146"/>
      <c r="AGR146"/>
      <c r="AGS146"/>
      <c r="AGT146"/>
      <c r="AGU146"/>
      <c r="AGV146"/>
      <c r="AGW146"/>
      <c r="AGX146"/>
      <c r="AGY146"/>
      <c r="AGZ146"/>
      <c r="AHA146"/>
      <c r="AHB146"/>
      <c r="AHC146"/>
      <c r="AHD146"/>
      <c r="AHE146"/>
      <c r="AHF146"/>
      <c r="AHG146"/>
      <c r="AHH146"/>
      <c r="AHI146"/>
      <c r="AHJ146"/>
      <c r="AHK146"/>
      <c r="AHL146"/>
      <c r="AHM146"/>
      <c r="AHN146"/>
      <c r="AHO146"/>
      <c r="AHP146"/>
      <c r="AHQ146"/>
      <c r="AHR146"/>
      <c r="AHS146"/>
      <c r="AHT146"/>
      <c r="AHU146"/>
      <c r="AHV146"/>
      <c r="AHW146"/>
      <c r="AHX146"/>
      <c r="AHY146"/>
      <c r="AHZ146"/>
      <c r="AIA146"/>
      <c r="AIB146"/>
      <c r="AIC146"/>
      <c r="AID146"/>
      <c r="AIE146"/>
      <c r="AIF146"/>
      <c r="AIG146"/>
      <c r="AIH146"/>
      <c r="AII146"/>
      <c r="AIJ146"/>
      <c r="AIK146"/>
      <c r="AIL146"/>
      <c r="AIM146"/>
      <c r="AIN146"/>
      <c r="AIO146"/>
      <c r="AIP146"/>
      <c r="AIQ146"/>
      <c r="AIR146"/>
      <c r="AIS146"/>
      <c r="AIT146"/>
      <c r="AIU146"/>
      <c r="AIV146"/>
      <c r="AIW146"/>
      <c r="AIX146"/>
      <c r="AIY146"/>
      <c r="AIZ146"/>
      <c r="AJA146"/>
      <c r="AJB146"/>
      <c r="AJC146"/>
      <c r="AJD146"/>
      <c r="AJE146"/>
      <c r="AJF146"/>
      <c r="AJG146"/>
      <c r="AJH146"/>
      <c r="AJI146"/>
      <c r="AJJ146"/>
      <c r="AJK146"/>
      <c r="AJL146"/>
      <c r="AJM146"/>
      <c r="AJN146"/>
      <c r="AJO146"/>
      <c r="AJP146"/>
      <c r="AJQ146"/>
      <c r="AJR146"/>
      <c r="AJS146"/>
      <c r="AJT146"/>
      <c r="AJU146"/>
      <c r="AJV146"/>
      <c r="AJW146"/>
      <c r="AJX146"/>
      <c r="AJY146"/>
      <c r="AJZ146"/>
      <c r="AKA146"/>
      <c r="AKB146"/>
      <c r="AKC146"/>
      <c r="AKD146"/>
      <c r="AKE146"/>
      <c r="AKF146"/>
      <c r="AKG146"/>
      <c r="AKH146"/>
      <c r="AKI146"/>
      <c r="AKJ146"/>
      <c r="AKK146"/>
      <c r="AKL146"/>
      <c r="AKM146"/>
      <c r="AKN146"/>
      <c r="AKO146"/>
      <c r="AKP146"/>
      <c r="AKQ146"/>
      <c r="AKR146"/>
      <c r="AKS146"/>
      <c r="AKT146"/>
      <c r="AKU146"/>
      <c r="AKV146"/>
      <c r="AKW146"/>
      <c r="AKX146"/>
      <c r="AKY146"/>
      <c r="AKZ146"/>
      <c r="ALA146"/>
      <c r="ALB146"/>
      <c r="ALC146"/>
      <c r="ALD146"/>
      <c r="ALE146"/>
      <c r="ALF146"/>
      <c r="ALG146"/>
      <c r="ALH146"/>
      <c r="ALI146"/>
      <c r="ALJ146"/>
      <c r="ALK146"/>
      <c r="ALL146"/>
      <c r="ALM146"/>
      <c r="ALN146"/>
      <c r="ALO146"/>
      <c r="ALP146"/>
      <c r="ALQ146"/>
      <c r="ALR146"/>
      <c r="ALS146"/>
      <c r="ALT146"/>
      <c r="ALU146"/>
      <c r="ALV146"/>
      <c r="ALW146"/>
      <c r="ALX146"/>
      <c r="ALY146"/>
      <c r="ALZ146"/>
      <c r="AMA146"/>
      <c r="AMB146"/>
      <c r="AMC146"/>
      <c r="AMD146"/>
      <c r="AME146"/>
      <c r="AMF146"/>
      <c r="AMG146"/>
      <c r="AMH146"/>
      <c r="AMI146"/>
      <c r="AMJ146"/>
    </row>
    <row r="147" spans="1:1024" x14ac:dyDescent="0.25">
      <c r="A147" s="9" t="s">
        <v>124</v>
      </c>
      <c r="B147" s="23"/>
      <c r="C147" s="13"/>
      <c r="D147" s="13"/>
      <c r="E147" s="15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  <c r="OB147"/>
      <c r="OC147"/>
      <c r="OD147"/>
      <c r="OE147"/>
      <c r="OF147"/>
      <c r="OG147"/>
      <c r="OH147"/>
      <c r="OI147"/>
      <c r="OJ147"/>
      <c r="OK147"/>
      <c r="OL147"/>
      <c r="OM147"/>
      <c r="ON147"/>
      <c r="OO147"/>
      <c r="OP147"/>
      <c r="OQ147"/>
      <c r="OR147"/>
      <c r="OS147"/>
      <c r="OT147"/>
      <c r="OU147"/>
      <c r="OV147"/>
      <c r="OW147"/>
      <c r="OX147"/>
      <c r="OY147"/>
      <c r="OZ147"/>
      <c r="PA147"/>
      <c r="PB147"/>
      <c r="PC147"/>
      <c r="PD147"/>
      <c r="PE147"/>
      <c r="PF147"/>
      <c r="PG147"/>
      <c r="PH147"/>
      <c r="PI147"/>
      <c r="PJ147"/>
      <c r="PK147"/>
      <c r="PL147"/>
      <c r="PM147"/>
      <c r="PN147"/>
      <c r="PO147"/>
      <c r="PP147"/>
      <c r="PQ147"/>
      <c r="PR147"/>
      <c r="PS147"/>
      <c r="PT147"/>
      <c r="PU147"/>
      <c r="PV147"/>
      <c r="PW147"/>
      <c r="PX147"/>
      <c r="PY147"/>
      <c r="PZ147"/>
      <c r="QA147"/>
      <c r="QB147"/>
      <c r="QC147"/>
      <c r="QD147"/>
      <c r="QE147"/>
      <c r="QF147"/>
      <c r="QG147"/>
      <c r="QH147"/>
      <c r="QI147"/>
      <c r="QJ147"/>
      <c r="QK147"/>
      <c r="QL147"/>
      <c r="QM147"/>
      <c r="QN147"/>
      <c r="QO147"/>
      <c r="QP147"/>
      <c r="QQ147"/>
      <c r="QR147"/>
      <c r="QS147"/>
      <c r="QT147"/>
      <c r="QU147"/>
      <c r="QV147"/>
      <c r="QW147"/>
      <c r="QX147"/>
      <c r="QY147"/>
      <c r="QZ147"/>
      <c r="RA147"/>
      <c r="RB147"/>
      <c r="RC147"/>
      <c r="RD147"/>
      <c r="RE147"/>
      <c r="RF147"/>
      <c r="RG147"/>
      <c r="RH147"/>
      <c r="RI147"/>
      <c r="RJ147"/>
      <c r="RK147"/>
      <c r="RL147"/>
      <c r="RM147"/>
      <c r="RN147"/>
      <c r="RO147"/>
      <c r="RP147"/>
      <c r="RQ147"/>
      <c r="RR147"/>
      <c r="RS147"/>
      <c r="RT147"/>
      <c r="RU147"/>
      <c r="RV147"/>
      <c r="RW147"/>
      <c r="RX147"/>
      <c r="RY147"/>
      <c r="RZ147"/>
      <c r="SA147"/>
      <c r="SB147"/>
      <c r="SC147"/>
      <c r="SD147"/>
      <c r="SE147"/>
      <c r="SF147"/>
      <c r="SG147"/>
      <c r="SH147"/>
      <c r="SI147"/>
      <c r="SJ147"/>
      <c r="SK147"/>
      <c r="SL147"/>
      <c r="SM147"/>
      <c r="SN147"/>
      <c r="SO147"/>
      <c r="SP147"/>
      <c r="SQ147"/>
      <c r="SR147"/>
      <c r="SS147"/>
      <c r="ST147"/>
      <c r="SU147"/>
      <c r="SV147"/>
      <c r="SW147"/>
      <c r="SX147"/>
      <c r="SY147"/>
      <c r="SZ147"/>
      <c r="TA147"/>
      <c r="TB147"/>
      <c r="TC147"/>
      <c r="TD147"/>
      <c r="TE147"/>
      <c r="TF147"/>
      <c r="TG147"/>
      <c r="TH147"/>
      <c r="TI147"/>
      <c r="TJ147"/>
      <c r="TK147"/>
      <c r="TL147"/>
      <c r="TM147"/>
      <c r="TN147"/>
      <c r="TO147"/>
      <c r="TP147"/>
      <c r="TQ147"/>
      <c r="TR147"/>
      <c r="TS147"/>
      <c r="TT147"/>
      <c r="TU147"/>
      <c r="TV147"/>
      <c r="TW147"/>
      <c r="TX147"/>
      <c r="TY147"/>
      <c r="TZ147"/>
      <c r="UA147"/>
      <c r="UB147"/>
      <c r="UC147"/>
      <c r="UD147"/>
      <c r="UE147"/>
      <c r="UF147"/>
      <c r="UG147"/>
      <c r="UH147"/>
      <c r="UI147"/>
      <c r="UJ147"/>
      <c r="UK147"/>
      <c r="UL147"/>
      <c r="UM147"/>
      <c r="UN147"/>
      <c r="UO147"/>
      <c r="UP147"/>
      <c r="UQ147"/>
      <c r="UR147"/>
      <c r="US147"/>
      <c r="UT147"/>
      <c r="UU147"/>
      <c r="UV147"/>
      <c r="UW147"/>
      <c r="UX147"/>
      <c r="UY147"/>
      <c r="UZ147"/>
      <c r="VA147"/>
      <c r="VB147"/>
      <c r="VC147"/>
      <c r="VD147"/>
      <c r="VE147"/>
      <c r="VF147"/>
      <c r="VG147"/>
      <c r="VH147"/>
      <c r="VI147"/>
      <c r="VJ147"/>
      <c r="VK147"/>
      <c r="VL147"/>
      <c r="VM147"/>
      <c r="VN147"/>
      <c r="VO147"/>
      <c r="VP147"/>
      <c r="VQ147"/>
      <c r="VR147"/>
      <c r="VS147"/>
      <c r="VT147"/>
      <c r="VU147"/>
      <c r="VV147"/>
      <c r="VW147"/>
      <c r="VX147"/>
      <c r="VY147"/>
      <c r="VZ147"/>
      <c r="WA147"/>
      <c r="WB147"/>
      <c r="WC147"/>
      <c r="WD147"/>
      <c r="WE147"/>
      <c r="WF147"/>
      <c r="WG147"/>
      <c r="WH147"/>
      <c r="WI147"/>
      <c r="WJ147"/>
      <c r="WK147"/>
      <c r="WL147"/>
      <c r="WM147"/>
      <c r="WN147"/>
      <c r="WO147"/>
      <c r="WP147"/>
      <c r="WQ147"/>
      <c r="WR147"/>
      <c r="WS147"/>
      <c r="WT147"/>
      <c r="WU147"/>
      <c r="WV147"/>
      <c r="WW147"/>
      <c r="WX147"/>
      <c r="WY147"/>
      <c r="WZ147"/>
      <c r="XA147"/>
      <c r="XB147"/>
      <c r="XC147"/>
      <c r="XD147"/>
      <c r="XE147"/>
      <c r="XF147"/>
      <c r="XG147"/>
      <c r="XH147"/>
      <c r="XI147"/>
      <c r="XJ147"/>
      <c r="XK147"/>
      <c r="XL147"/>
      <c r="XM147"/>
      <c r="XN147"/>
      <c r="XO147"/>
      <c r="XP147"/>
      <c r="XQ147"/>
      <c r="XR147"/>
      <c r="XS147"/>
      <c r="XT147"/>
      <c r="XU147"/>
      <c r="XV147"/>
      <c r="XW147"/>
      <c r="XX147"/>
      <c r="XY147"/>
      <c r="XZ147"/>
      <c r="YA147"/>
      <c r="YB147"/>
      <c r="YC147"/>
      <c r="YD147"/>
      <c r="YE147"/>
      <c r="YF147"/>
      <c r="YG147"/>
      <c r="YH147"/>
      <c r="YI147"/>
      <c r="YJ147"/>
      <c r="YK147"/>
      <c r="YL147"/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/>
      <c r="ACD147"/>
      <c r="ACE147"/>
      <c r="ACF147"/>
      <c r="ACG147"/>
      <c r="ACH147"/>
      <c r="ACI147"/>
      <c r="ACJ147"/>
      <c r="ACK147"/>
      <c r="ACL147"/>
      <c r="ACM147"/>
      <c r="ACN147"/>
      <c r="ACO147"/>
      <c r="ACP147"/>
      <c r="ACQ147"/>
      <c r="ACR147"/>
      <c r="ACS147"/>
      <c r="ACT147"/>
      <c r="ACU147"/>
      <c r="ACV147"/>
      <c r="ACW147"/>
      <c r="ACX147"/>
      <c r="ACY147"/>
      <c r="ACZ147"/>
      <c r="ADA147"/>
      <c r="ADB147"/>
      <c r="ADC147"/>
      <c r="ADD147"/>
      <c r="ADE147"/>
      <c r="ADF147"/>
      <c r="ADG147"/>
      <c r="ADH147"/>
      <c r="ADI147"/>
      <c r="ADJ147"/>
      <c r="ADK147"/>
      <c r="ADL147"/>
      <c r="ADM147"/>
      <c r="ADN147"/>
      <c r="ADO147"/>
      <c r="ADP147"/>
      <c r="ADQ147"/>
      <c r="ADR147"/>
      <c r="ADS147"/>
      <c r="ADT147"/>
      <c r="ADU147"/>
      <c r="ADV147"/>
      <c r="ADW147"/>
      <c r="ADX147"/>
      <c r="ADY147"/>
      <c r="ADZ147"/>
      <c r="AEA147"/>
      <c r="AEB147"/>
      <c r="AEC147"/>
      <c r="AED147"/>
      <c r="AEE147"/>
      <c r="AEF147"/>
      <c r="AEG147"/>
      <c r="AEH147"/>
      <c r="AEI147"/>
      <c r="AEJ147"/>
      <c r="AEK147"/>
      <c r="AEL147"/>
      <c r="AEM147"/>
      <c r="AEN147"/>
      <c r="AEO147"/>
      <c r="AEP147"/>
      <c r="AEQ147"/>
      <c r="AER147"/>
      <c r="AES147"/>
      <c r="AET147"/>
      <c r="AEU147"/>
      <c r="AEV147"/>
      <c r="AEW147"/>
      <c r="AEX147"/>
      <c r="AEY147"/>
      <c r="AEZ147"/>
      <c r="AFA147"/>
      <c r="AFB147"/>
      <c r="AFC147"/>
      <c r="AFD147"/>
      <c r="AFE147"/>
      <c r="AFF147"/>
      <c r="AFG147"/>
      <c r="AFH147"/>
      <c r="AFI147"/>
      <c r="AFJ147"/>
      <c r="AFK147"/>
      <c r="AFL147"/>
      <c r="AFM147"/>
      <c r="AFN147"/>
      <c r="AFO147"/>
      <c r="AFP147"/>
      <c r="AFQ147"/>
      <c r="AFR147"/>
      <c r="AFS147"/>
      <c r="AFT147"/>
      <c r="AFU147"/>
      <c r="AFV147"/>
      <c r="AFW147"/>
      <c r="AFX147"/>
      <c r="AFY147"/>
      <c r="AFZ147"/>
      <c r="AGA147"/>
      <c r="AGB147"/>
      <c r="AGC147"/>
      <c r="AGD147"/>
      <c r="AGE147"/>
      <c r="AGF147"/>
      <c r="AGG147"/>
      <c r="AGH147"/>
      <c r="AGI147"/>
      <c r="AGJ147"/>
      <c r="AGK147"/>
      <c r="AGL147"/>
      <c r="AGM147"/>
      <c r="AGN147"/>
      <c r="AGO147"/>
      <c r="AGP147"/>
      <c r="AGQ147"/>
      <c r="AGR147"/>
      <c r="AGS147"/>
      <c r="AGT147"/>
      <c r="AGU147"/>
      <c r="AGV147"/>
      <c r="AGW147"/>
      <c r="AGX147"/>
      <c r="AGY147"/>
      <c r="AGZ147"/>
      <c r="AHA147"/>
      <c r="AHB147"/>
      <c r="AHC147"/>
      <c r="AHD147"/>
      <c r="AHE147"/>
      <c r="AHF147"/>
      <c r="AHG147"/>
      <c r="AHH147"/>
      <c r="AHI147"/>
      <c r="AHJ147"/>
      <c r="AHK147"/>
      <c r="AHL147"/>
      <c r="AHM147"/>
      <c r="AHN147"/>
      <c r="AHO147"/>
      <c r="AHP147"/>
      <c r="AHQ147"/>
      <c r="AHR147"/>
      <c r="AHS147"/>
      <c r="AHT147"/>
      <c r="AHU147"/>
      <c r="AHV147"/>
      <c r="AHW147"/>
      <c r="AHX147"/>
      <c r="AHY147"/>
      <c r="AHZ147"/>
      <c r="AIA147"/>
      <c r="AIB147"/>
      <c r="AIC147"/>
      <c r="AID147"/>
      <c r="AIE147"/>
      <c r="AIF147"/>
      <c r="AIG147"/>
      <c r="AIH147"/>
      <c r="AII147"/>
      <c r="AIJ147"/>
      <c r="AIK147"/>
      <c r="AIL147"/>
      <c r="AIM147"/>
      <c r="AIN147"/>
      <c r="AIO147"/>
      <c r="AIP147"/>
      <c r="AIQ147"/>
      <c r="AIR147"/>
      <c r="AIS147"/>
      <c r="AIT147"/>
      <c r="AIU147"/>
      <c r="AIV147"/>
      <c r="AIW147"/>
      <c r="AIX147"/>
      <c r="AIY147"/>
      <c r="AIZ147"/>
      <c r="AJA147"/>
      <c r="AJB147"/>
      <c r="AJC147"/>
      <c r="AJD147"/>
      <c r="AJE147"/>
      <c r="AJF147"/>
      <c r="AJG147"/>
      <c r="AJH147"/>
      <c r="AJI147"/>
      <c r="AJJ147"/>
      <c r="AJK147"/>
      <c r="AJL147"/>
      <c r="AJM147"/>
      <c r="AJN147"/>
      <c r="AJO147"/>
      <c r="AJP147"/>
      <c r="AJQ147"/>
      <c r="AJR147"/>
      <c r="AJS147"/>
      <c r="AJT147"/>
      <c r="AJU147"/>
      <c r="AJV147"/>
      <c r="AJW147"/>
      <c r="AJX147"/>
      <c r="AJY147"/>
      <c r="AJZ147"/>
      <c r="AKA147"/>
      <c r="AKB147"/>
      <c r="AKC147"/>
      <c r="AKD147"/>
      <c r="AKE147"/>
      <c r="AKF147"/>
      <c r="AKG147"/>
      <c r="AKH147"/>
      <c r="AKI147"/>
      <c r="AKJ147"/>
      <c r="AKK147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</row>
    <row r="148" spans="1:1024" x14ac:dyDescent="0.25">
      <c r="A148" s="1" t="s">
        <v>125</v>
      </c>
      <c r="B148" s="23">
        <v>0</v>
      </c>
      <c r="C148" s="13">
        <v>80000</v>
      </c>
      <c r="D148" s="13">
        <v>408000</v>
      </c>
      <c r="E148" s="15">
        <f>D148/C148</f>
        <v>5.0999999999999996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  <c r="OB148"/>
      <c r="OC148"/>
      <c r="OD148"/>
      <c r="OE148"/>
      <c r="OF148"/>
      <c r="OG148"/>
      <c r="OH148"/>
      <c r="OI148"/>
      <c r="OJ148"/>
      <c r="OK148"/>
      <c r="OL148"/>
      <c r="OM148"/>
      <c r="ON148"/>
      <c r="OO148"/>
      <c r="OP148"/>
      <c r="OQ148"/>
      <c r="OR148"/>
      <c r="OS148"/>
      <c r="OT148"/>
      <c r="OU148"/>
      <c r="OV148"/>
      <c r="OW148"/>
      <c r="OX148"/>
      <c r="OY148"/>
      <c r="OZ148"/>
      <c r="PA148"/>
      <c r="PB148"/>
      <c r="PC148"/>
      <c r="PD148"/>
      <c r="PE148"/>
      <c r="PF148"/>
      <c r="PG148"/>
      <c r="PH148"/>
      <c r="PI148"/>
      <c r="PJ148"/>
      <c r="PK148"/>
      <c r="PL148"/>
      <c r="PM148"/>
      <c r="PN148"/>
      <c r="PO148"/>
      <c r="PP148"/>
      <c r="PQ148"/>
      <c r="PR148"/>
      <c r="PS148"/>
      <c r="PT148"/>
      <c r="PU148"/>
      <c r="PV148"/>
      <c r="PW148"/>
      <c r="PX148"/>
      <c r="PY148"/>
      <c r="PZ148"/>
      <c r="QA148"/>
      <c r="QB148"/>
      <c r="QC148"/>
      <c r="QD148"/>
      <c r="QE148"/>
      <c r="QF148"/>
      <c r="QG148"/>
      <c r="QH148"/>
      <c r="QI148"/>
      <c r="QJ148"/>
      <c r="QK148"/>
      <c r="QL148"/>
      <c r="QM148"/>
      <c r="QN148"/>
      <c r="QO148"/>
      <c r="QP148"/>
      <c r="QQ148"/>
      <c r="QR148"/>
      <c r="QS148"/>
      <c r="QT148"/>
      <c r="QU148"/>
      <c r="QV148"/>
      <c r="QW148"/>
      <c r="QX148"/>
      <c r="QY148"/>
      <c r="QZ148"/>
      <c r="RA148"/>
      <c r="RB148"/>
      <c r="RC148"/>
      <c r="RD148"/>
      <c r="RE148"/>
      <c r="RF148"/>
      <c r="RG148"/>
      <c r="RH148"/>
      <c r="RI148"/>
      <c r="RJ148"/>
      <c r="RK148"/>
      <c r="RL148"/>
      <c r="RM148"/>
      <c r="RN148"/>
      <c r="RO148"/>
      <c r="RP148"/>
      <c r="RQ148"/>
      <c r="RR148"/>
      <c r="RS148"/>
      <c r="RT148"/>
      <c r="RU148"/>
      <c r="RV148"/>
      <c r="RW148"/>
      <c r="RX148"/>
      <c r="RY148"/>
      <c r="RZ148"/>
      <c r="SA148"/>
      <c r="SB148"/>
      <c r="SC148"/>
      <c r="SD148"/>
      <c r="SE148"/>
      <c r="SF148"/>
      <c r="SG148"/>
      <c r="SH148"/>
      <c r="SI148"/>
      <c r="SJ148"/>
      <c r="SK148"/>
      <c r="SL148"/>
      <c r="SM148"/>
      <c r="SN148"/>
      <c r="SO148"/>
      <c r="SP148"/>
      <c r="SQ148"/>
      <c r="SR148"/>
      <c r="SS148"/>
      <c r="ST148"/>
      <c r="SU148"/>
      <c r="SV148"/>
      <c r="SW148"/>
      <c r="SX148"/>
      <c r="SY148"/>
      <c r="SZ148"/>
      <c r="TA148"/>
      <c r="TB148"/>
      <c r="TC148"/>
      <c r="TD148"/>
      <c r="TE148"/>
      <c r="TF148"/>
      <c r="TG148"/>
      <c r="TH148"/>
      <c r="TI148"/>
      <c r="TJ148"/>
      <c r="TK148"/>
      <c r="TL148"/>
      <c r="TM148"/>
      <c r="TN148"/>
      <c r="TO148"/>
      <c r="TP148"/>
      <c r="TQ148"/>
      <c r="TR148"/>
      <c r="TS148"/>
      <c r="TT148"/>
      <c r="TU148"/>
      <c r="TV148"/>
      <c r="TW148"/>
      <c r="TX148"/>
      <c r="TY148"/>
      <c r="TZ148"/>
      <c r="UA148"/>
      <c r="UB148"/>
      <c r="UC148"/>
      <c r="UD148"/>
      <c r="UE148"/>
      <c r="UF148"/>
      <c r="UG148"/>
      <c r="UH148"/>
      <c r="UI148"/>
      <c r="UJ148"/>
      <c r="UK148"/>
      <c r="UL148"/>
      <c r="UM148"/>
      <c r="UN148"/>
      <c r="UO148"/>
      <c r="UP148"/>
      <c r="UQ148"/>
      <c r="UR148"/>
      <c r="US148"/>
      <c r="UT148"/>
      <c r="UU148"/>
      <c r="UV148"/>
      <c r="UW148"/>
      <c r="UX148"/>
      <c r="UY148"/>
      <c r="UZ148"/>
      <c r="VA148"/>
      <c r="VB148"/>
      <c r="VC148"/>
      <c r="VD148"/>
      <c r="VE148"/>
      <c r="VF148"/>
      <c r="VG148"/>
      <c r="VH148"/>
      <c r="VI148"/>
      <c r="VJ148"/>
      <c r="VK148"/>
      <c r="VL148"/>
      <c r="VM148"/>
      <c r="VN148"/>
      <c r="VO148"/>
      <c r="VP148"/>
      <c r="VQ148"/>
      <c r="VR148"/>
      <c r="VS148"/>
      <c r="VT148"/>
      <c r="VU148"/>
      <c r="VV148"/>
      <c r="VW148"/>
      <c r="VX148"/>
      <c r="VY148"/>
      <c r="VZ148"/>
      <c r="WA148"/>
      <c r="WB148"/>
      <c r="WC148"/>
      <c r="WD148"/>
      <c r="WE148"/>
      <c r="WF148"/>
      <c r="WG148"/>
      <c r="WH148"/>
      <c r="WI148"/>
      <c r="WJ148"/>
      <c r="WK148"/>
      <c r="WL148"/>
      <c r="WM148"/>
      <c r="WN148"/>
      <c r="WO148"/>
      <c r="WP148"/>
      <c r="WQ148"/>
      <c r="WR148"/>
      <c r="WS148"/>
      <c r="WT148"/>
      <c r="WU148"/>
      <c r="WV148"/>
      <c r="WW148"/>
      <c r="WX148"/>
      <c r="WY148"/>
      <c r="WZ148"/>
      <c r="XA148"/>
      <c r="XB148"/>
      <c r="XC148"/>
      <c r="XD148"/>
      <c r="XE148"/>
      <c r="XF148"/>
      <c r="XG148"/>
      <c r="XH148"/>
      <c r="XI148"/>
      <c r="XJ148"/>
      <c r="XK148"/>
      <c r="XL148"/>
      <c r="XM148"/>
      <c r="XN148"/>
      <c r="XO148"/>
      <c r="XP148"/>
      <c r="XQ148"/>
      <c r="XR148"/>
      <c r="XS148"/>
      <c r="XT148"/>
      <c r="XU148"/>
      <c r="XV148"/>
      <c r="XW148"/>
      <c r="XX148"/>
      <c r="XY148"/>
      <c r="XZ148"/>
      <c r="YA148"/>
      <c r="YB148"/>
      <c r="YC148"/>
      <c r="YD148"/>
      <c r="YE148"/>
      <c r="YF148"/>
      <c r="YG148"/>
      <c r="YH148"/>
      <c r="YI148"/>
      <c r="YJ148"/>
      <c r="YK148"/>
      <c r="YL148"/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/>
      <c r="ACD148"/>
      <c r="ACE148"/>
      <c r="ACF148"/>
      <c r="ACG148"/>
      <c r="ACH148"/>
      <c r="ACI148"/>
      <c r="ACJ148"/>
      <c r="ACK148"/>
      <c r="ACL148"/>
      <c r="ACM148"/>
      <c r="ACN148"/>
      <c r="ACO148"/>
      <c r="ACP148"/>
      <c r="ACQ148"/>
      <c r="ACR148"/>
      <c r="ACS148"/>
      <c r="ACT148"/>
      <c r="ACU148"/>
      <c r="ACV148"/>
      <c r="ACW148"/>
      <c r="ACX148"/>
      <c r="ACY148"/>
      <c r="ACZ148"/>
      <c r="ADA148"/>
      <c r="ADB148"/>
      <c r="ADC148"/>
      <c r="ADD148"/>
      <c r="ADE148"/>
      <c r="ADF148"/>
      <c r="ADG148"/>
      <c r="ADH148"/>
      <c r="ADI148"/>
      <c r="ADJ148"/>
      <c r="ADK148"/>
      <c r="ADL148"/>
      <c r="ADM148"/>
      <c r="ADN148"/>
      <c r="ADO148"/>
      <c r="ADP148"/>
      <c r="ADQ148"/>
      <c r="ADR148"/>
      <c r="ADS148"/>
      <c r="ADT148"/>
      <c r="ADU148"/>
      <c r="ADV148"/>
      <c r="ADW148"/>
      <c r="ADX148"/>
      <c r="ADY148"/>
      <c r="ADZ148"/>
      <c r="AEA148"/>
      <c r="AEB148"/>
      <c r="AEC148"/>
      <c r="AED148"/>
      <c r="AEE148"/>
      <c r="AEF148"/>
      <c r="AEG148"/>
      <c r="AEH148"/>
      <c r="AEI148"/>
      <c r="AEJ148"/>
      <c r="AEK148"/>
      <c r="AEL148"/>
      <c r="AEM148"/>
      <c r="AEN148"/>
      <c r="AEO148"/>
      <c r="AEP148"/>
      <c r="AEQ148"/>
      <c r="AER148"/>
      <c r="AES148"/>
      <c r="AET148"/>
      <c r="AEU148"/>
      <c r="AEV148"/>
      <c r="AEW148"/>
      <c r="AEX148"/>
      <c r="AEY148"/>
      <c r="AEZ148"/>
      <c r="AFA148"/>
      <c r="AFB148"/>
      <c r="AFC148"/>
      <c r="AFD148"/>
      <c r="AFE148"/>
      <c r="AFF148"/>
      <c r="AFG148"/>
      <c r="AFH148"/>
      <c r="AFI148"/>
      <c r="AFJ148"/>
      <c r="AFK148"/>
      <c r="AFL148"/>
      <c r="AFM148"/>
      <c r="AFN148"/>
      <c r="AFO148"/>
      <c r="AFP148"/>
      <c r="AFQ148"/>
      <c r="AFR148"/>
      <c r="AFS148"/>
      <c r="AFT148"/>
      <c r="AFU148"/>
      <c r="AFV148"/>
      <c r="AFW148"/>
      <c r="AFX148"/>
      <c r="AFY148"/>
      <c r="AFZ148"/>
      <c r="AGA148"/>
      <c r="AGB148"/>
      <c r="AGC148"/>
      <c r="AGD148"/>
      <c r="AGE148"/>
      <c r="AGF148"/>
      <c r="AGG148"/>
      <c r="AGH148"/>
      <c r="AGI148"/>
      <c r="AGJ148"/>
      <c r="AGK148"/>
      <c r="AGL148"/>
      <c r="AGM148"/>
      <c r="AGN148"/>
      <c r="AGO148"/>
      <c r="AGP148"/>
      <c r="AGQ148"/>
      <c r="AGR148"/>
      <c r="AGS148"/>
      <c r="AGT148"/>
      <c r="AGU148"/>
      <c r="AGV148"/>
      <c r="AGW148"/>
      <c r="AGX148"/>
      <c r="AGY148"/>
      <c r="AGZ148"/>
      <c r="AHA148"/>
      <c r="AHB148"/>
      <c r="AHC148"/>
      <c r="AHD148"/>
      <c r="AHE148"/>
      <c r="AHF148"/>
      <c r="AHG148"/>
      <c r="AHH148"/>
      <c r="AHI148"/>
      <c r="AHJ148"/>
      <c r="AHK148"/>
      <c r="AHL148"/>
      <c r="AHM148"/>
      <c r="AHN148"/>
      <c r="AHO148"/>
      <c r="AHP148"/>
      <c r="AHQ148"/>
      <c r="AHR148"/>
      <c r="AHS148"/>
      <c r="AHT148"/>
      <c r="AHU148"/>
      <c r="AHV148"/>
      <c r="AHW148"/>
      <c r="AHX148"/>
      <c r="AHY148"/>
      <c r="AHZ148"/>
      <c r="AIA148"/>
      <c r="AIB148"/>
      <c r="AIC148"/>
      <c r="AID148"/>
      <c r="AIE148"/>
      <c r="AIF148"/>
      <c r="AIG148"/>
      <c r="AIH148"/>
      <c r="AII148"/>
      <c r="AIJ148"/>
      <c r="AIK148"/>
      <c r="AIL148"/>
      <c r="AIM148"/>
      <c r="AIN148"/>
      <c r="AIO148"/>
      <c r="AIP148"/>
      <c r="AIQ148"/>
      <c r="AIR148"/>
      <c r="AIS148"/>
      <c r="AIT148"/>
      <c r="AIU148"/>
      <c r="AIV148"/>
      <c r="AIW148"/>
      <c r="AIX148"/>
      <c r="AIY148"/>
      <c r="AIZ148"/>
      <c r="AJA148"/>
      <c r="AJB148"/>
      <c r="AJC148"/>
      <c r="AJD148"/>
      <c r="AJE148"/>
      <c r="AJF148"/>
      <c r="AJG148"/>
      <c r="AJH148"/>
      <c r="AJI148"/>
      <c r="AJJ148"/>
      <c r="AJK148"/>
      <c r="AJL148"/>
      <c r="AJM148"/>
      <c r="AJN148"/>
      <c r="AJO148"/>
      <c r="AJP148"/>
      <c r="AJQ148"/>
      <c r="AJR148"/>
      <c r="AJS148"/>
      <c r="AJT148"/>
      <c r="AJU148"/>
      <c r="AJV148"/>
      <c r="AJW148"/>
      <c r="AJX148"/>
      <c r="AJY148"/>
      <c r="AJZ148"/>
      <c r="AKA148"/>
      <c r="AKB148"/>
      <c r="AKC148"/>
      <c r="AKD148"/>
      <c r="AKE148"/>
      <c r="AKF148"/>
      <c r="AKG148"/>
      <c r="AKH148"/>
      <c r="AKI148"/>
      <c r="AKJ148"/>
      <c r="AKK148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</row>
    <row r="149" spans="1:1024" x14ac:dyDescent="0.25">
      <c r="A149" s="1" t="s">
        <v>126</v>
      </c>
      <c r="B149" s="23">
        <v>0</v>
      </c>
      <c r="C149" s="13">
        <v>200000</v>
      </c>
      <c r="D149" s="13">
        <v>200000</v>
      </c>
      <c r="E149" s="15">
        <f>D149/C149</f>
        <v>1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  <c r="KF149"/>
      <c r="KG149"/>
      <c r="KH149"/>
      <c r="KI149"/>
      <c r="KJ149"/>
      <c r="KK149"/>
      <c r="KL149"/>
      <c r="KM149"/>
      <c r="KN149"/>
      <c r="KO149"/>
      <c r="KP149"/>
      <c r="KQ149"/>
      <c r="KR149"/>
      <c r="KS149"/>
      <c r="KT149"/>
      <c r="KU149"/>
      <c r="KV149"/>
      <c r="KW149"/>
      <c r="KX149"/>
      <c r="KY149"/>
      <c r="KZ149"/>
      <c r="LA149"/>
      <c r="LB149"/>
      <c r="LC149"/>
      <c r="LD149"/>
      <c r="LE149"/>
      <c r="LF149"/>
      <c r="LG149"/>
      <c r="LH149"/>
      <c r="LI149"/>
      <c r="LJ149"/>
      <c r="LK149"/>
      <c r="LL149"/>
      <c r="LM149"/>
      <c r="LN149"/>
      <c r="LO149"/>
      <c r="LP149"/>
      <c r="LQ149"/>
      <c r="LR149"/>
      <c r="LS149"/>
      <c r="LT149"/>
      <c r="LU149"/>
      <c r="LV149"/>
      <c r="LW149"/>
      <c r="LX149"/>
      <c r="LY149"/>
      <c r="LZ149"/>
      <c r="MA149"/>
      <c r="MB149"/>
      <c r="MC149"/>
      <c r="MD149"/>
      <c r="ME149"/>
      <c r="MF149"/>
      <c r="MG149"/>
      <c r="MH149"/>
      <c r="MI149"/>
      <c r="MJ149"/>
      <c r="MK149"/>
      <c r="ML149"/>
      <c r="MM149"/>
      <c r="MN149"/>
      <c r="MO149"/>
      <c r="MP149"/>
      <c r="MQ149"/>
      <c r="MR149"/>
      <c r="MS149"/>
      <c r="MT149"/>
      <c r="MU149"/>
      <c r="MV149"/>
      <c r="MW149"/>
      <c r="MX149"/>
      <c r="MY149"/>
      <c r="MZ149"/>
      <c r="NA149"/>
      <c r="NB149"/>
      <c r="NC149"/>
      <c r="ND149"/>
      <c r="NE149"/>
      <c r="NF149"/>
      <c r="NG149"/>
      <c r="NH149"/>
      <c r="NI149"/>
      <c r="NJ149"/>
      <c r="NK149"/>
      <c r="NL149"/>
      <c r="NM149"/>
      <c r="NN149"/>
      <c r="NO149"/>
      <c r="NP149"/>
      <c r="NQ149"/>
      <c r="NR149"/>
      <c r="NS149"/>
      <c r="NT149"/>
      <c r="NU149"/>
      <c r="NV149"/>
      <c r="NW149"/>
      <c r="NX149"/>
      <c r="NY149"/>
      <c r="NZ149"/>
      <c r="OA149"/>
      <c r="OB149"/>
      <c r="OC149"/>
      <c r="OD149"/>
      <c r="OE149"/>
      <c r="OF149"/>
      <c r="OG149"/>
      <c r="OH149"/>
      <c r="OI149"/>
      <c r="OJ149"/>
      <c r="OK149"/>
      <c r="OL149"/>
      <c r="OM149"/>
      <c r="ON149"/>
      <c r="OO149"/>
      <c r="OP149"/>
      <c r="OQ149"/>
      <c r="OR149"/>
      <c r="OS149"/>
      <c r="OT149"/>
      <c r="OU149"/>
      <c r="OV149"/>
      <c r="OW149"/>
      <c r="OX149"/>
      <c r="OY149"/>
      <c r="OZ149"/>
      <c r="PA149"/>
      <c r="PB149"/>
      <c r="PC149"/>
      <c r="PD149"/>
      <c r="PE149"/>
      <c r="PF149"/>
      <c r="PG149"/>
      <c r="PH149"/>
      <c r="PI149"/>
      <c r="PJ149"/>
      <c r="PK149"/>
      <c r="PL149"/>
      <c r="PM149"/>
      <c r="PN149"/>
      <c r="PO149"/>
      <c r="PP149"/>
      <c r="PQ149"/>
      <c r="PR149"/>
      <c r="PS149"/>
      <c r="PT149"/>
      <c r="PU149"/>
      <c r="PV149"/>
      <c r="PW149"/>
      <c r="PX149"/>
      <c r="PY149"/>
      <c r="PZ149"/>
      <c r="QA149"/>
      <c r="QB149"/>
      <c r="QC149"/>
      <c r="QD149"/>
      <c r="QE149"/>
      <c r="QF149"/>
      <c r="QG149"/>
      <c r="QH149"/>
      <c r="QI149"/>
      <c r="QJ149"/>
      <c r="QK149"/>
      <c r="QL149"/>
      <c r="QM149"/>
      <c r="QN149"/>
      <c r="QO149"/>
      <c r="QP149"/>
      <c r="QQ149"/>
      <c r="QR149"/>
      <c r="QS149"/>
      <c r="QT149"/>
      <c r="QU149"/>
      <c r="QV149"/>
      <c r="QW149"/>
      <c r="QX149"/>
      <c r="QY149"/>
      <c r="QZ149"/>
      <c r="RA149"/>
      <c r="RB149"/>
      <c r="RC149"/>
      <c r="RD149"/>
      <c r="RE149"/>
      <c r="RF149"/>
      <c r="RG149"/>
      <c r="RH149"/>
      <c r="RI149"/>
      <c r="RJ149"/>
      <c r="RK149"/>
      <c r="RL149"/>
      <c r="RM149"/>
      <c r="RN149"/>
      <c r="RO149"/>
      <c r="RP149"/>
      <c r="RQ149"/>
      <c r="RR149"/>
      <c r="RS149"/>
      <c r="RT149"/>
      <c r="RU149"/>
      <c r="RV149"/>
      <c r="RW149"/>
      <c r="RX149"/>
      <c r="RY149"/>
      <c r="RZ149"/>
      <c r="SA149"/>
      <c r="SB149"/>
      <c r="SC149"/>
      <c r="SD149"/>
      <c r="SE149"/>
      <c r="SF149"/>
      <c r="SG149"/>
      <c r="SH149"/>
      <c r="SI149"/>
      <c r="SJ149"/>
      <c r="SK149"/>
      <c r="SL149"/>
      <c r="SM149"/>
      <c r="SN149"/>
      <c r="SO149"/>
      <c r="SP149"/>
      <c r="SQ149"/>
      <c r="SR149"/>
      <c r="SS149"/>
      <c r="ST149"/>
      <c r="SU149"/>
      <c r="SV149"/>
      <c r="SW149"/>
      <c r="SX149"/>
      <c r="SY149"/>
      <c r="SZ149"/>
      <c r="TA149"/>
      <c r="TB149"/>
      <c r="TC149"/>
      <c r="TD149"/>
      <c r="TE149"/>
      <c r="TF149"/>
      <c r="TG149"/>
      <c r="TH149"/>
      <c r="TI149"/>
      <c r="TJ149"/>
      <c r="TK149"/>
      <c r="TL149"/>
      <c r="TM149"/>
      <c r="TN149"/>
      <c r="TO149"/>
      <c r="TP149"/>
      <c r="TQ149"/>
      <c r="TR149"/>
      <c r="TS149"/>
      <c r="TT149"/>
      <c r="TU149"/>
      <c r="TV149"/>
      <c r="TW149"/>
      <c r="TX149"/>
      <c r="TY149"/>
      <c r="TZ149"/>
      <c r="UA149"/>
      <c r="UB149"/>
      <c r="UC149"/>
      <c r="UD149"/>
      <c r="UE149"/>
      <c r="UF149"/>
      <c r="UG149"/>
      <c r="UH149"/>
      <c r="UI149"/>
      <c r="UJ149"/>
      <c r="UK149"/>
      <c r="UL149"/>
      <c r="UM149"/>
      <c r="UN149"/>
      <c r="UO149"/>
      <c r="UP149"/>
      <c r="UQ149"/>
      <c r="UR149"/>
      <c r="US149"/>
      <c r="UT149"/>
      <c r="UU149"/>
      <c r="UV149"/>
      <c r="UW149"/>
      <c r="UX149"/>
      <c r="UY149"/>
      <c r="UZ149"/>
      <c r="VA149"/>
      <c r="VB149"/>
      <c r="VC149"/>
      <c r="VD149"/>
      <c r="VE149"/>
      <c r="VF149"/>
      <c r="VG149"/>
      <c r="VH149"/>
      <c r="VI149"/>
      <c r="VJ149"/>
      <c r="VK149"/>
      <c r="VL149"/>
      <c r="VM149"/>
      <c r="VN149"/>
      <c r="VO149"/>
      <c r="VP149"/>
      <c r="VQ149"/>
      <c r="VR149"/>
      <c r="VS149"/>
      <c r="VT149"/>
      <c r="VU149"/>
      <c r="VV149"/>
      <c r="VW149"/>
      <c r="VX149"/>
      <c r="VY149"/>
      <c r="VZ149"/>
      <c r="WA149"/>
      <c r="WB149"/>
      <c r="WC149"/>
      <c r="WD149"/>
      <c r="WE149"/>
      <c r="WF149"/>
      <c r="WG149"/>
      <c r="WH149"/>
      <c r="WI149"/>
      <c r="WJ149"/>
      <c r="WK149"/>
      <c r="WL149"/>
      <c r="WM149"/>
      <c r="WN149"/>
      <c r="WO149"/>
      <c r="WP149"/>
      <c r="WQ149"/>
      <c r="WR149"/>
      <c r="WS149"/>
      <c r="WT149"/>
      <c r="WU149"/>
      <c r="WV149"/>
      <c r="WW149"/>
      <c r="WX149"/>
      <c r="WY149"/>
      <c r="WZ149"/>
      <c r="XA149"/>
      <c r="XB149"/>
      <c r="XC149"/>
      <c r="XD149"/>
      <c r="XE149"/>
      <c r="XF149"/>
      <c r="XG149"/>
      <c r="XH149"/>
      <c r="XI149"/>
      <c r="XJ149"/>
      <c r="XK149"/>
      <c r="XL149"/>
      <c r="XM149"/>
      <c r="XN149"/>
      <c r="XO149"/>
      <c r="XP149"/>
      <c r="XQ149"/>
      <c r="XR149"/>
      <c r="XS149"/>
      <c r="XT149"/>
      <c r="XU149"/>
      <c r="XV149"/>
      <c r="XW149"/>
      <c r="XX149"/>
      <c r="XY149"/>
      <c r="XZ149"/>
      <c r="YA149"/>
      <c r="YB149"/>
      <c r="YC149"/>
      <c r="YD149"/>
      <c r="YE149"/>
      <c r="YF149"/>
      <c r="YG149"/>
      <c r="YH149"/>
      <c r="YI149"/>
      <c r="YJ149"/>
      <c r="YK149"/>
      <c r="YL149"/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/>
      <c r="ACD149"/>
      <c r="ACE149"/>
      <c r="ACF149"/>
      <c r="ACG149"/>
      <c r="ACH149"/>
      <c r="ACI149"/>
      <c r="ACJ149"/>
      <c r="ACK149"/>
      <c r="ACL149"/>
      <c r="ACM149"/>
      <c r="ACN149"/>
      <c r="ACO149"/>
      <c r="ACP149"/>
      <c r="ACQ149"/>
      <c r="ACR149"/>
      <c r="ACS149"/>
      <c r="ACT149"/>
      <c r="ACU149"/>
      <c r="ACV149"/>
      <c r="ACW149"/>
      <c r="ACX149"/>
      <c r="ACY149"/>
      <c r="ACZ149"/>
      <c r="ADA149"/>
      <c r="ADB149"/>
      <c r="ADC149"/>
      <c r="ADD149"/>
      <c r="ADE149"/>
      <c r="ADF149"/>
      <c r="ADG149"/>
      <c r="ADH149"/>
      <c r="ADI149"/>
      <c r="ADJ149"/>
      <c r="ADK149"/>
      <c r="ADL149"/>
      <c r="ADM149"/>
      <c r="ADN149"/>
      <c r="ADO149"/>
      <c r="ADP149"/>
      <c r="ADQ149"/>
      <c r="ADR149"/>
      <c r="ADS149"/>
      <c r="ADT149"/>
      <c r="ADU149"/>
      <c r="ADV149"/>
      <c r="ADW149"/>
      <c r="ADX149"/>
      <c r="ADY149"/>
      <c r="ADZ149"/>
      <c r="AEA149"/>
      <c r="AEB149"/>
      <c r="AEC149"/>
      <c r="AED149"/>
      <c r="AEE149"/>
      <c r="AEF149"/>
      <c r="AEG149"/>
      <c r="AEH149"/>
      <c r="AEI149"/>
      <c r="AEJ149"/>
      <c r="AEK149"/>
      <c r="AEL149"/>
      <c r="AEM149"/>
      <c r="AEN149"/>
      <c r="AEO149"/>
      <c r="AEP149"/>
      <c r="AEQ149"/>
      <c r="AER149"/>
      <c r="AES149"/>
      <c r="AET149"/>
      <c r="AEU149"/>
      <c r="AEV149"/>
      <c r="AEW149"/>
      <c r="AEX149"/>
      <c r="AEY149"/>
      <c r="AEZ149"/>
      <c r="AFA149"/>
      <c r="AFB149"/>
      <c r="AFC149"/>
      <c r="AFD149"/>
      <c r="AFE149"/>
      <c r="AFF149"/>
      <c r="AFG149"/>
      <c r="AFH149"/>
      <c r="AFI149"/>
      <c r="AFJ149"/>
      <c r="AFK149"/>
      <c r="AFL149"/>
      <c r="AFM149"/>
      <c r="AFN149"/>
      <c r="AFO149"/>
      <c r="AFP149"/>
      <c r="AFQ149"/>
      <c r="AFR149"/>
      <c r="AFS149"/>
      <c r="AFT149"/>
      <c r="AFU149"/>
      <c r="AFV149"/>
      <c r="AFW149"/>
      <c r="AFX149"/>
      <c r="AFY149"/>
      <c r="AFZ149"/>
      <c r="AGA149"/>
      <c r="AGB149"/>
      <c r="AGC149"/>
      <c r="AGD149"/>
      <c r="AGE149"/>
      <c r="AGF149"/>
      <c r="AGG149"/>
      <c r="AGH149"/>
      <c r="AGI149"/>
      <c r="AGJ149"/>
      <c r="AGK149"/>
      <c r="AGL149"/>
      <c r="AGM149"/>
      <c r="AGN149"/>
      <c r="AGO149"/>
      <c r="AGP149"/>
      <c r="AGQ149"/>
      <c r="AGR149"/>
      <c r="AGS149"/>
      <c r="AGT149"/>
      <c r="AGU149"/>
      <c r="AGV149"/>
      <c r="AGW149"/>
      <c r="AGX149"/>
      <c r="AGY149"/>
      <c r="AGZ149"/>
      <c r="AHA149"/>
      <c r="AHB149"/>
      <c r="AHC149"/>
      <c r="AHD149"/>
      <c r="AHE149"/>
      <c r="AHF149"/>
      <c r="AHG149"/>
      <c r="AHH149"/>
      <c r="AHI149"/>
      <c r="AHJ149"/>
      <c r="AHK149"/>
      <c r="AHL149"/>
      <c r="AHM149"/>
      <c r="AHN149"/>
      <c r="AHO149"/>
      <c r="AHP149"/>
      <c r="AHQ149"/>
      <c r="AHR149"/>
      <c r="AHS149"/>
      <c r="AHT149"/>
      <c r="AHU149"/>
      <c r="AHV149"/>
      <c r="AHW149"/>
      <c r="AHX149"/>
      <c r="AHY149"/>
      <c r="AHZ149"/>
      <c r="AIA149"/>
      <c r="AIB149"/>
      <c r="AIC149"/>
      <c r="AID149"/>
      <c r="AIE149"/>
      <c r="AIF149"/>
      <c r="AIG149"/>
      <c r="AIH149"/>
      <c r="AII149"/>
      <c r="AIJ149"/>
      <c r="AIK149"/>
      <c r="AIL149"/>
      <c r="AIM149"/>
      <c r="AIN149"/>
      <c r="AIO149"/>
      <c r="AIP149"/>
      <c r="AIQ149"/>
      <c r="AIR149"/>
      <c r="AIS149"/>
      <c r="AIT149"/>
      <c r="AIU149"/>
      <c r="AIV149"/>
      <c r="AIW149"/>
      <c r="AIX149"/>
      <c r="AIY149"/>
      <c r="AIZ149"/>
      <c r="AJA149"/>
      <c r="AJB149"/>
      <c r="AJC149"/>
      <c r="AJD149"/>
      <c r="AJE149"/>
      <c r="AJF149"/>
      <c r="AJG149"/>
      <c r="AJH149"/>
      <c r="AJI149"/>
      <c r="AJJ149"/>
      <c r="AJK149"/>
      <c r="AJL149"/>
      <c r="AJM149"/>
      <c r="AJN149"/>
      <c r="AJO149"/>
      <c r="AJP149"/>
      <c r="AJQ149"/>
      <c r="AJR149"/>
      <c r="AJS149"/>
      <c r="AJT149"/>
      <c r="AJU149"/>
      <c r="AJV149"/>
      <c r="AJW149"/>
      <c r="AJX149"/>
      <c r="AJY149"/>
      <c r="AJZ149"/>
      <c r="AKA149"/>
      <c r="AKB149"/>
      <c r="AKC149"/>
      <c r="AKD149"/>
      <c r="AKE149"/>
      <c r="AKF149"/>
      <c r="AKG149"/>
      <c r="AKH149"/>
      <c r="AKI149"/>
      <c r="AKJ149"/>
      <c r="AKK149"/>
      <c r="AKL149"/>
      <c r="AKM149"/>
      <c r="AKN149"/>
      <c r="AKO149"/>
      <c r="AKP149"/>
      <c r="AKQ149"/>
      <c r="AKR149"/>
      <c r="AKS149"/>
      <c r="AKT149"/>
      <c r="AKU149"/>
      <c r="AKV149"/>
      <c r="AKW149"/>
      <c r="AKX149"/>
      <c r="AKY149"/>
      <c r="AKZ149"/>
      <c r="AL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</row>
    <row r="150" spans="1:1024" x14ac:dyDescent="0.25">
      <c r="A150" s="1" t="s">
        <v>127</v>
      </c>
      <c r="B150" s="23">
        <v>0</v>
      </c>
      <c r="C150" s="23">
        <v>0</v>
      </c>
      <c r="D150" s="23">
        <v>0</v>
      </c>
      <c r="E150" s="15">
        <v>0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  <c r="KF150"/>
      <c r="KG150"/>
      <c r="KH150"/>
      <c r="KI150"/>
      <c r="KJ150"/>
      <c r="KK150"/>
      <c r="KL150"/>
      <c r="KM150"/>
      <c r="KN150"/>
      <c r="KO150"/>
      <c r="KP150"/>
      <c r="KQ150"/>
      <c r="KR150"/>
      <c r="KS150"/>
      <c r="KT150"/>
      <c r="KU150"/>
      <c r="KV150"/>
      <c r="KW150"/>
      <c r="KX150"/>
      <c r="KY150"/>
      <c r="KZ150"/>
      <c r="LA150"/>
      <c r="LB150"/>
      <c r="LC150"/>
      <c r="LD150"/>
      <c r="LE150"/>
      <c r="LF150"/>
      <c r="LG150"/>
      <c r="LH150"/>
      <c r="LI150"/>
      <c r="LJ150"/>
      <c r="LK150"/>
      <c r="LL150"/>
      <c r="LM150"/>
      <c r="LN150"/>
      <c r="LO150"/>
      <c r="LP150"/>
      <c r="LQ150"/>
      <c r="LR150"/>
      <c r="LS150"/>
      <c r="LT150"/>
      <c r="LU150"/>
      <c r="LV150"/>
      <c r="LW150"/>
      <c r="LX150"/>
      <c r="LY150"/>
      <c r="LZ150"/>
      <c r="MA150"/>
      <c r="MB150"/>
      <c r="MC150"/>
      <c r="MD150"/>
      <c r="ME150"/>
      <c r="MF150"/>
      <c r="MG150"/>
      <c r="MH150"/>
      <c r="MI150"/>
      <c r="MJ150"/>
      <c r="MK150"/>
      <c r="ML150"/>
      <c r="MM150"/>
      <c r="MN150"/>
      <c r="MO150"/>
      <c r="MP150"/>
      <c r="MQ150"/>
      <c r="MR150"/>
      <c r="MS150"/>
      <c r="MT150"/>
      <c r="MU150"/>
      <c r="MV150"/>
      <c r="MW150"/>
      <c r="MX150"/>
      <c r="MY150"/>
      <c r="MZ150"/>
      <c r="NA150"/>
      <c r="NB150"/>
      <c r="NC150"/>
      <c r="ND150"/>
      <c r="NE150"/>
      <c r="NF150"/>
      <c r="NG150"/>
      <c r="NH150"/>
      <c r="NI150"/>
      <c r="NJ150"/>
      <c r="NK150"/>
      <c r="NL150"/>
      <c r="NM150"/>
      <c r="NN150"/>
      <c r="NO150"/>
      <c r="NP150"/>
      <c r="NQ150"/>
      <c r="NR150"/>
      <c r="NS150"/>
      <c r="NT150"/>
      <c r="NU150"/>
      <c r="NV150"/>
      <c r="NW150"/>
      <c r="NX150"/>
      <c r="NY150"/>
      <c r="NZ150"/>
      <c r="OA150"/>
      <c r="OB150"/>
      <c r="OC150"/>
      <c r="OD150"/>
      <c r="OE150"/>
      <c r="OF150"/>
      <c r="OG150"/>
      <c r="OH150"/>
      <c r="OI150"/>
      <c r="OJ150"/>
      <c r="OK150"/>
      <c r="OL150"/>
      <c r="OM150"/>
      <c r="ON150"/>
      <c r="OO150"/>
      <c r="OP150"/>
      <c r="OQ150"/>
      <c r="OR150"/>
      <c r="OS150"/>
      <c r="OT150"/>
      <c r="OU150"/>
      <c r="OV150"/>
      <c r="OW150"/>
      <c r="OX150"/>
      <c r="OY150"/>
      <c r="OZ150"/>
      <c r="PA150"/>
      <c r="PB150"/>
      <c r="PC150"/>
      <c r="PD150"/>
      <c r="PE150"/>
      <c r="PF150"/>
      <c r="PG150"/>
      <c r="PH150"/>
      <c r="PI150"/>
      <c r="PJ150"/>
      <c r="PK150"/>
      <c r="PL150"/>
      <c r="PM150"/>
      <c r="PN150"/>
      <c r="PO150"/>
      <c r="PP150"/>
      <c r="PQ150"/>
      <c r="PR150"/>
      <c r="PS150"/>
      <c r="PT150"/>
      <c r="PU150"/>
      <c r="PV150"/>
      <c r="PW150"/>
      <c r="PX150"/>
      <c r="PY150"/>
      <c r="PZ150"/>
      <c r="QA150"/>
      <c r="QB150"/>
      <c r="QC150"/>
      <c r="QD150"/>
      <c r="QE150"/>
      <c r="QF150"/>
      <c r="QG150"/>
      <c r="QH150"/>
      <c r="QI150"/>
      <c r="QJ150"/>
      <c r="QK150"/>
      <c r="QL150"/>
      <c r="QM150"/>
      <c r="QN150"/>
      <c r="QO150"/>
      <c r="QP150"/>
      <c r="QQ150"/>
      <c r="QR150"/>
      <c r="QS150"/>
      <c r="QT150"/>
      <c r="QU150"/>
      <c r="QV150"/>
      <c r="QW150"/>
      <c r="QX150"/>
      <c r="QY150"/>
      <c r="QZ150"/>
      <c r="RA150"/>
      <c r="RB150"/>
      <c r="RC150"/>
      <c r="RD150"/>
      <c r="RE150"/>
      <c r="RF150"/>
      <c r="RG150"/>
      <c r="RH150"/>
      <c r="RI150"/>
      <c r="RJ150"/>
      <c r="RK150"/>
      <c r="RL150"/>
      <c r="RM150"/>
      <c r="RN150"/>
      <c r="RO150"/>
      <c r="RP150"/>
      <c r="RQ150"/>
      <c r="RR150"/>
      <c r="RS150"/>
      <c r="RT150"/>
      <c r="RU150"/>
      <c r="RV150"/>
      <c r="RW150"/>
      <c r="RX150"/>
      <c r="RY150"/>
      <c r="RZ150"/>
      <c r="SA150"/>
      <c r="SB150"/>
      <c r="SC150"/>
      <c r="SD150"/>
      <c r="SE150"/>
      <c r="SF150"/>
      <c r="SG150"/>
      <c r="SH150"/>
      <c r="SI150"/>
      <c r="SJ150"/>
      <c r="SK150"/>
      <c r="SL150"/>
      <c r="SM150"/>
      <c r="SN150"/>
      <c r="SO150"/>
      <c r="SP150"/>
      <c r="SQ150"/>
      <c r="SR150"/>
      <c r="SS150"/>
      <c r="ST150"/>
      <c r="SU150"/>
      <c r="SV150"/>
      <c r="SW150"/>
      <c r="SX150"/>
      <c r="SY150"/>
      <c r="SZ150"/>
      <c r="TA150"/>
      <c r="TB150"/>
      <c r="TC150"/>
      <c r="TD150"/>
      <c r="TE150"/>
      <c r="TF150"/>
      <c r="TG150"/>
      <c r="TH150"/>
      <c r="TI150"/>
      <c r="TJ150"/>
      <c r="TK150"/>
      <c r="TL150"/>
      <c r="TM150"/>
      <c r="TN150"/>
      <c r="TO150"/>
      <c r="TP150"/>
      <c r="TQ150"/>
      <c r="TR150"/>
      <c r="TS150"/>
      <c r="TT150"/>
      <c r="TU150"/>
      <c r="TV150"/>
      <c r="TW150"/>
      <c r="TX150"/>
      <c r="TY150"/>
      <c r="TZ150"/>
      <c r="UA150"/>
      <c r="UB150"/>
      <c r="UC150"/>
      <c r="UD150"/>
      <c r="UE150"/>
      <c r="UF150"/>
      <c r="UG150"/>
      <c r="UH150"/>
      <c r="UI150"/>
      <c r="UJ150"/>
      <c r="UK150"/>
      <c r="UL150"/>
      <c r="UM150"/>
      <c r="UN150"/>
      <c r="UO150"/>
      <c r="UP150"/>
      <c r="UQ150"/>
      <c r="UR150"/>
      <c r="US150"/>
      <c r="UT150"/>
      <c r="UU150"/>
      <c r="UV150"/>
      <c r="UW150"/>
      <c r="UX150"/>
      <c r="UY150"/>
      <c r="UZ150"/>
      <c r="VA150"/>
      <c r="VB150"/>
      <c r="VC150"/>
      <c r="VD150"/>
      <c r="VE150"/>
      <c r="VF150"/>
      <c r="VG150"/>
      <c r="VH150"/>
      <c r="VI150"/>
      <c r="VJ150"/>
      <c r="VK150"/>
      <c r="VL150"/>
      <c r="VM150"/>
      <c r="VN150"/>
      <c r="VO150"/>
      <c r="VP150"/>
      <c r="VQ150"/>
      <c r="VR150"/>
      <c r="VS150"/>
      <c r="VT150"/>
      <c r="VU150"/>
      <c r="VV150"/>
      <c r="VW150"/>
      <c r="VX150"/>
      <c r="VY150"/>
      <c r="VZ150"/>
      <c r="WA150"/>
      <c r="WB150"/>
      <c r="WC150"/>
      <c r="WD150"/>
      <c r="WE150"/>
      <c r="WF150"/>
      <c r="WG150"/>
      <c r="WH150"/>
      <c r="WI150"/>
      <c r="WJ150"/>
      <c r="WK150"/>
      <c r="WL150"/>
      <c r="WM150"/>
      <c r="WN150"/>
      <c r="WO150"/>
      <c r="WP150"/>
      <c r="WQ150"/>
      <c r="WR150"/>
      <c r="WS150"/>
      <c r="WT150"/>
      <c r="WU150"/>
      <c r="WV150"/>
      <c r="WW150"/>
      <c r="WX150"/>
      <c r="WY150"/>
      <c r="WZ150"/>
      <c r="XA150"/>
      <c r="XB150"/>
      <c r="XC150"/>
      <c r="XD150"/>
      <c r="XE150"/>
      <c r="XF150"/>
      <c r="XG150"/>
      <c r="XH150"/>
      <c r="XI150"/>
      <c r="XJ150"/>
      <c r="XK150"/>
      <c r="XL150"/>
      <c r="XM150"/>
      <c r="XN150"/>
      <c r="XO150"/>
      <c r="XP150"/>
      <c r="XQ150"/>
      <c r="XR150"/>
      <c r="XS150"/>
      <c r="XT150"/>
      <c r="XU150"/>
      <c r="XV150"/>
      <c r="XW150"/>
      <c r="XX150"/>
      <c r="XY150"/>
      <c r="XZ150"/>
      <c r="YA150"/>
      <c r="YB150"/>
      <c r="YC150"/>
      <c r="YD150"/>
      <c r="YE150"/>
      <c r="YF150"/>
      <c r="YG150"/>
      <c r="YH150"/>
      <c r="YI150"/>
      <c r="YJ150"/>
      <c r="YK150"/>
      <c r="YL150"/>
      <c r="YM150"/>
      <c r="YN150"/>
      <c r="YO150"/>
      <c r="YP150"/>
      <c r="YQ150"/>
      <c r="YR150"/>
      <c r="YS150"/>
      <c r="YT150"/>
      <c r="YU150"/>
      <c r="YV150"/>
      <c r="YW150"/>
      <c r="YX150"/>
      <c r="YY150"/>
      <c r="YZ150"/>
      <c r="ZA150"/>
      <c r="ZB150"/>
      <c r="ZC150"/>
      <c r="ZD150"/>
      <c r="ZE150"/>
      <c r="ZF150"/>
      <c r="ZG150"/>
      <c r="ZH150"/>
      <c r="ZI150"/>
      <c r="ZJ150"/>
      <c r="ZK150"/>
      <c r="ZL150"/>
      <c r="ZM150"/>
      <c r="ZN150"/>
      <c r="ZO150"/>
      <c r="ZP150"/>
      <c r="ZQ150"/>
      <c r="ZR150"/>
      <c r="ZS150"/>
      <c r="ZT150"/>
      <c r="ZU150"/>
      <c r="ZV150"/>
      <c r="ZW150"/>
      <c r="ZX150"/>
      <c r="ZY150"/>
      <c r="ZZ150"/>
      <c r="AAA150"/>
      <c r="AAB150"/>
      <c r="AAC150"/>
      <c r="AAD150"/>
      <c r="AAE150"/>
      <c r="AAF150"/>
      <c r="AAG150"/>
      <c r="AAH150"/>
      <c r="AAI150"/>
      <c r="AAJ150"/>
      <c r="AAK150"/>
      <c r="AAL150"/>
      <c r="AAM150"/>
      <c r="AAN150"/>
      <c r="AAO150"/>
      <c r="AAP150"/>
      <c r="AAQ150"/>
      <c r="AAR150"/>
      <c r="AAS150"/>
      <c r="AAT150"/>
      <c r="AAU150"/>
      <c r="AAV150"/>
      <c r="AAW150"/>
      <c r="AAX150"/>
      <c r="AAY150"/>
      <c r="AAZ150"/>
      <c r="ABA150"/>
      <c r="ABB150"/>
      <c r="ABC150"/>
      <c r="ABD150"/>
      <c r="ABE150"/>
      <c r="ABF150"/>
      <c r="ABG150"/>
      <c r="ABH150"/>
      <c r="ABI150"/>
      <c r="ABJ150"/>
      <c r="ABK150"/>
      <c r="ABL150"/>
      <c r="ABM150"/>
      <c r="ABN150"/>
      <c r="ABO150"/>
      <c r="ABP150"/>
      <c r="ABQ150"/>
      <c r="ABR150"/>
      <c r="ABS150"/>
      <c r="ABT150"/>
      <c r="ABU150"/>
      <c r="ABV150"/>
      <c r="ABW150"/>
      <c r="ABX150"/>
      <c r="ABY150"/>
      <c r="ABZ150"/>
      <c r="ACA150"/>
      <c r="ACB150"/>
      <c r="ACC150"/>
      <c r="ACD150"/>
      <c r="ACE150"/>
      <c r="ACF150"/>
      <c r="ACG150"/>
      <c r="ACH150"/>
      <c r="ACI150"/>
      <c r="ACJ150"/>
      <c r="ACK150"/>
      <c r="ACL150"/>
      <c r="ACM150"/>
      <c r="ACN150"/>
      <c r="ACO150"/>
      <c r="ACP150"/>
      <c r="ACQ150"/>
      <c r="ACR150"/>
      <c r="ACS150"/>
      <c r="ACT150"/>
      <c r="ACU150"/>
      <c r="ACV150"/>
      <c r="ACW150"/>
      <c r="ACX150"/>
      <c r="ACY150"/>
      <c r="ACZ150"/>
      <c r="ADA150"/>
      <c r="ADB150"/>
      <c r="ADC150"/>
      <c r="ADD150"/>
      <c r="ADE150"/>
      <c r="ADF150"/>
      <c r="ADG150"/>
      <c r="ADH150"/>
      <c r="ADI150"/>
      <c r="ADJ150"/>
      <c r="ADK150"/>
      <c r="ADL150"/>
      <c r="ADM150"/>
      <c r="ADN150"/>
      <c r="ADO150"/>
      <c r="ADP150"/>
      <c r="ADQ150"/>
      <c r="ADR150"/>
      <c r="ADS150"/>
      <c r="ADT150"/>
      <c r="ADU150"/>
      <c r="ADV150"/>
      <c r="ADW150"/>
      <c r="ADX150"/>
      <c r="ADY150"/>
      <c r="ADZ150"/>
      <c r="AEA150"/>
      <c r="AEB150"/>
      <c r="AEC150"/>
      <c r="AED150"/>
      <c r="AEE150"/>
      <c r="AEF150"/>
      <c r="AEG150"/>
      <c r="AEH150"/>
      <c r="AEI150"/>
      <c r="AEJ150"/>
      <c r="AEK150"/>
      <c r="AEL150"/>
      <c r="AEM150"/>
      <c r="AEN150"/>
      <c r="AEO150"/>
      <c r="AEP150"/>
      <c r="AEQ150"/>
      <c r="AER150"/>
      <c r="AES150"/>
      <c r="AET150"/>
      <c r="AEU150"/>
      <c r="AEV150"/>
      <c r="AEW150"/>
      <c r="AEX150"/>
      <c r="AEY150"/>
      <c r="AEZ150"/>
      <c r="AFA150"/>
      <c r="AFB150"/>
      <c r="AFC150"/>
      <c r="AFD150"/>
      <c r="AFE150"/>
      <c r="AFF150"/>
      <c r="AFG150"/>
      <c r="AFH150"/>
      <c r="AFI150"/>
      <c r="AFJ150"/>
      <c r="AFK150"/>
      <c r="AFL150"/>
      <c r="AFM150"/>
      <c r="AFN150"/>
      <c r="AFO150"/>
      <c r="AFP150"/>
      <c r="AFQ150"/>
      <c r="AFR150"/>
      <c r="AFS150"/>
      <c r="AFT150"/>
      <c r="AFU150"/>
      <c r="AFV150"/>
      <c r="AFW150"/>
      <c r="AFX150"/>
      <c r="AFY150"/>
      <c r="AFZ150"/>
      <c r="AGA150"/>
      <c r="AGB150"/>
      <c r="AGC150"/>
      <c r="AGD150"/>
      <c r="AGE150"/>
      <c r="AGF150"/>
      <c r="AGG150"/>
      <c r="AGH150"/>
      <c r="AGI150"/>
      <c r="AGJ150"/>
      <c r="AGK150"/>
      <c r="AGL150"/>
      <c r="AGM150"/>
      <c r="AGN150"/>
      <c r="AGO150"/>
      <c r="AGP150"/>
      <c r="AGQ150"/>
      <c r="AGR150"/>
      <c r="AGS150"/>
      <c r="AGT150"/>
      <c r="AGU150"/>
      <c r="AGV150"/>
      <c r="AGW150"/>
      <c r="AGX150"/>
      <c r="AGY150"/>
      <c r="AGZ150"/>
      <c r="AHA150"/>
      <c r="AHB150"/>
      <c r="AHC150"/>
      <c r="AHD150"/>
      <c r="AHE150"/>
      <c r="AHF150"/>
      <c r="AHG150"/>
      <c r="AHH150"/>
      <c r="AHI150"/>
      <c r="AHJ150"/>
      <c r="AHK150"/>
      <c r="AHL150"/>
      <c r="AHM150"/>
      <c r="AHN150"/>
      <c r="AHO150"/>
      <c r="AHP150"/>
      <c r="AHQ150"/>
      <c r="AHR150"/>
      <c r="AHS150"/>
      <c r="AHT150"/>
      <c r="AHU150"/>
      <c r="AHV150"/>
      <c r="AHW150"/>
      <c r="AHX150"/>
      <c r="AHY150"/>
      <c r="AHZ150"/>
      <c r="AIA150"/>
      <c r="AIB150"/>
      <c r="AIC150"/>
      <c r="AID150"/>
      <c r="AIE150"/>
      <c r="AIF150"/>
      <c r="AIG150"/>
      <c r="AIH150"/>
      <c r="AII150"/>
      <c r="AIJ150"/>
      <c r="AIK150"/>
      <c r="AIL150"/>
      <c r="AIM150"/>
      <c r="AIN150"/>
      <c r="AIO150"/>
      <c r="AIP150"/>
      <c r="AIQ150"/>
      <c r="AIR150"/>
      <c r="AIS150"/>
      <c r="AIT150"/>
      <c r="AIU150"/>
      <c r="AIV150"/>
      <c r="AIW150"/>
      <c r="AIX150"/>
      <c r="AIY150"/>
      <c r="AIZ150"/>
      <c r="AJA150"/>
      <c r="AJB150"/>
      <c r="AJC150"/>
      <c r="AJD150"/>
      <c r="AJE150"/>
      <c r="AJF150"/>
      <c r="AJG150"/>
      <c r="AJH150"/>
      <c r="AJI150"/>
      <c r="AJJ150"/>
      <c r="AJK150"/>
      <c r="AJL150"/>
      <c r="AJM150"/>
      <c r="AJN150"/>
      <c r="AJO150"/>
      <c r="AJP150"/>
      <c r="AJQ150"/>
      <c r="AJR150"/>
      <c r="AJS150"/>
      <c r="AJT150"/>
      <c r="AJU150"/>
      <c r="AJV150"/>
      <c r="AJW150"/>
      <c r="AJX150"/>
      <c r="AJY150"/>
      <c r="AJZ150"/>
      <c r="AKA150"/>
      <c r="AKB150"/>
      <c r="AKC150"/>
      <c r="AKD150"/>
      <c r="AKE150"/>
      <c r="AKF150"/>
      <c r="AKG150"/>
      <c r="AKH150"/>
      <c r="AKI150"/>
      <c r="AKJ150"/>
      <c r="AKK150"/>
      <c r="AKL150"/>
      <c r="AKM150"/>
      <c r="AKN150"/>
      <c r="AKO150"/>
      <c r="AKP150"/>
      <c r="AKQ150"/>
      <c r="AKR150"/>
      <c r="AKS150"/>
      <c r="AKT150"/>
      <c r="AKU150"/>
      <c r="AKV150"/>
      <c r="AKW150"/>
      <c r="AKX150"/>
      <c r="AKY150"/>
      <c r="AKZ150"/>
      <c r="AL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</row>
    <row r="151" spans="1:1024" x14ac:dyDescent="0.25">
      <c r="A151" s="1" t="s">
        <v>128</v>
      </c>
      <c r="B151" s="13">
        <v>9500000</v>
      </c>
      <c r="C151" s="13">
        <v>15500000</v>
      </c>
      <c r="D151" s="13">
        <v>15500000</v>
      </c>
      <c r="E151" s="15">
        <f>D151/C151</f>
        <v>1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</row>
    <row r="152" spans="1:1024" x14ac:dyDescent="0.25">
      <c r="A152" s="1" t="s">
        <v>129</v>
      </c>
      <c r="B152" s="23">
        <v>0</v>
      </c>
      <c r="C152" s="23">
        <v>0</v>
      </c>
      <c r="D152" s="13">
        <v>6000</v>
      </c>
      <c r="E152" s="15">
        <v>0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  <c r="OB152"/>
      <c r="OC152"/>
      <c r="OD152"/>
      <c r="OE152"/>
      <c r="OF152"/>
      <c r="OG152"/>
      <c r="OH152"/>
      <c r="OI152"/>
      <c r="OJ152"/>
      <c r="OK152"/>
      <c r="OL152"/>
      <c r="OM152"/>
      <c r="ON152"/>
      <c r="OO152"/>
      <c r="OP152"/>
      <c r="OQ152"/>
      <c r="OR152"/>
      <c r="OS152"/>
      <c r="OT152"/>
      <c r="OU152"/>
      <c r="OV152"/>
      <c r="OW152"/>
      <c r="OX152"/>
      <c r="OY152"/>
      <c r="OZ152"/>
      <c r="PA152"/>
      <c r="PB152"/>
      <c r="PC152"/>
      <c r="PD152"/>
      <c r="PE152"/>
      <c r="PF152"/>
      <c r="PG152"/>
      <c r="PH152"/>
      <c r="PI152"/>
      <c r="PJ152"/>
      <c r="PK152"/>
      <c r="PL152"/>
      <c r="PM152"/>
      <c r="PN152"/>
      <c r="PO152"/>
      <c r="PP152"/>
      <c r="PQ152"/>
      <c r="PR152"/>
      <c r="PS152"/>
      <c r="PT152"/>
      <c r="PU152"/>
      <c r="PV152"/>
      <c r="PW152"/>
      <c r="PX152"/>
      <c r="PY152"/>
      <c r="PZ152"/>
      <c r="QA152"/>
      <c r="QB152"/>
      <c r="QC152"/>
      <c r="QD152"/>
      <c r="QE152"/>
      <c r="QF152"/>
      <c r="QG152"/>
      <c r="QH152"/>
      <c r="QI152"/>
      <c r="QJ152"/>
      <c r="QK152"/>
      <c r="QL152"/>
      <c r="QM152"/>
      <c r="QN152"/>
      <c r="QO152"/>
      <c r="QP152"/>
      <c r="QQ152"/>
      <c r="QR152"/>
      <c r="QS152"/>
      <c r="QT152"/>
      <c r="QU152"/>
      <c r="QV152"/>
      <c r="QW152"/>
      <c r="QX152"/>
      <c r="QY152"/>
      <c r="QZ152"/>
      <c r="RA152"/>
      <c r="RB152"/>
      <c r="RC152"/>
      <c r="RD152"/>
      <c r="RE152"/>
      <c r="RF152"/>
      <c r="RG152"/>
      <c r="RH152"/>
      <c r="RI152"/>
      <c r="RJ152"/>
      <c r="RK152"/>
      <c r="RL152"/>
      <c r="RM152"/>
      <c r="RN152"/>
      <c r="RO152"/>
      <c r="RP152"/>
      <c r="RQ152"/>
      <c r="RR152"/>
      <c r="RS152"/>
      <c r="RT152"/>
      <c r="RU152"/>
      <c r="RV152"/>
      <c r="RW152"/>
      <c r="RX152"/>
      <c r="RY152"/>
      <c r="RZ152"/>
      <c r="SA152"/>
      <c r="SB152"/>
      <c r="SC152"/>
      <c r="SD152"/>
      <c r="SE152"/>
      <c r="SF152"/>
      <c r="SG152"/>
      <c r="SH152"/>
      <c r="SI152"/>
      <c r="SJ152"/>
      <c r="SK152"/>
      <c r="SL152"/>
      <c r="SM152"/>
      <c r="SN152"/>
      <c r="SO152"/>
      <c r="SP152"/>
      <c r="SQ152"/>
      <c r="SR152"/>
      <c r="SS152"/>
      <c r="ST152"/>
      <c r="SU152"/>
      <c r="SV152"/>
      <c r="SW152"/>
      <c r="SX152"/>
      <c r="SY152"/>
      <c r="SZ152"/>
      <c r="TA152"/>
      <c r="TB152"/>
      <c r="TC152"/>
      <c r="TD152"/>
      <c r="TE152"/>
      <c r="TF152"/>
      <c r="TG152"/>
      <c r="TH152"/>
      <c r="TI152"/>
      <c r="TJ152"/>
      <c r="TK152"/>
      <c r="TL152"/>
      <c r="TM152"/>
      <c r="TN152"/>
      <c r="TO152"/>
      <c r="TP152"/>
      <c r="TQ152"/>
      <c r="TR152"/>
      <c r="TS152"/>
      <c r="TT152"/>
      <c r="TU152"/>
      <c r="TV152"/>
      <c r="TW152"/>
      <c r="TX152"/>
      <c r="TY152"/>
      <c r="TZ152"/>
      <c r="UA152"/>
      <c r="UB152"/>
      <c r="UC152"/>
      <c r="UD152"/>
      <c r="UE152"/>
      <c r="UF152"/>
      <c r="UG152"/>
      <c r="UH152"/>
      <c r="UI152"/>
      <c r="UJ152"/>
      <c r="UK152"/>
      <c r="UL152"/>
      <c r="UM152"/>
      <c r="UN152"/>
      <c r="UO152"/>
      <c r="UP152"/>
      <c r="UQ152"/>
      <c r="UR152"/>
      <c r="US152"/>
      <c r="UT152"/>
      <c r="UU152"/>
      <c r="UV152"/>
      <c r="UW152"/>
      <c r="UX152"/>
      <c r="UY152"/>
      <c r="UZ152"/>
      <c r="VA152"/>
      <c r="VB152"/>
      <c r="VC152"/>
      <c r="VD152"/>
      <c r="VE152"/>
      <c r="VF152"/>
      <c r="VG152"/>
      <c r="VH152"/>
      <c r="VI152"/>
      <c r="VJ152"/>
      <c r="VK152"/>
      <c r="VL152"/>
      <c r="VM152"/>
      <c r="VN152"/>
      <c r="VO152"/>
      <c r="VP152"/>
      <c r="VQ152"/>
      <c r="VR152"/>
      <c r="VS152"/>
      <c r="VT152"/>
      <c r="VU152"/>
      <c r="VV152"/>
      <c r="VW152"/>
      <c r="VX152"/>
      <c r="VY152"/>
      <c r="VZ152"/>
      <c r="WA152"/>
      <c r="WB152"/>
      <c r="WC152"/>
      <c r="WD152"/>
      <c r="WE152"/>
      <c r="WF152"/>
      <c r="WG152"/>
      <c r="WH152"/>
      <c r="WI152"/>
      <c r="WJ152"/>
      <c r="WK152"/>
      <c r="WL152"/>
      <c r="WM152"/>
      <c r="WN152"/>
      <c r="WO152"/>
      <c r="WP152"/>
      <c r="WQ152"/>
      <c r="WR152"/>
      <c r="WS152"/>
      <c r="WT152"/>
      <c r="WU152"/>
      <c r="WV152"/>
      <c r="WW152"/>
      <c r="WX152"/>
      <c r="WY152"/>
      <c r="WZ152"/>
      <c r="XA152"/>
      <c r="XB152"/>
      <c r="XC152"/>
      <c r="XD152"/>
      <c r="XE152"/>
      <c r="XF152"/>
      <c r="XG152"/>
      <c r="XH152"/>
      <c r="XI152"/>
      <c r="XJ152"/>
      <c r="XK152"/>
      <c r="XL152"/>
      <c r="XM152"/>
      <c r="XN152"/>
      <c r="XO152"/>
      <c r="XP152"/>
      <c r="XQ152"/>
      <c r="XR152"/>
      <c r="XS152"/>
      <c r="XT152"/>
      <c r="XU152"/>
      <c r="XV152"/>
      <c r="XW152"/>
      <c r="XX152"/>
      <c r="XY152"/>
      <c r="XZ152"/>
      <c r="YA152"/>
      <c r="YB152"/>
      <c r="YC152"/>
      <c r="YD152"/>
      <c r="YE152"/>
      <c r="YF152"/>
      <c r="YG152"/>
      <c r="YH152"/>
      <c r="YI152"/>
      <c r="YJ152"/>
      <c r="YK152"/>
      <c r="YL152"/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/>
      <c r="ACD152"/>
      <c r="ACE152"/>
      <c r="ACF152"/>
      <c r="ACG152"/>
      <c r="ACH152"/>
      <c r="ACI152"/>
      <c r="ACJ152"/>
      <c r="ACK152"/>
      <c r="ACL152"/>
      <c r="ACM152"/>
      <c r="ACN152"/>
      <c r="ACO152"/>
      <c r="ACP152"/>
      <c r="ACQ152"/>
      <c r="ACR152"/>
      <c r="ACS152"/>
      <c r="ACT152"/>
      <c r="ACU152"/>
      <c r="ACV152"/>
      <c r="ACW152"/>
      <c r="ACX152"/>
      <c r="ACY152"/>
      <c r="ACZ152"/>
      <c r="ADA152"/>
      <c r="ADB152"/>
      <c r="ADC152"/>
      <c r="ADD152"/>
      <c r="ADE152"/>
      <c r="ADF152"/>
      <c r="ADG152"/>
      <c r="ADH152"/>
      <c r="ADI152"/>
      <c r="ADJ152"/>
      <c r="ADK152"/>
      <c r="ADL152"/>
      <c r="ADM152"/>
      <c r="ADN152"/>
      <c r="ADO152"/>
      <c r="ADP152"/>
      <c r="ADQ152"/>
      <c r="ADR152"/>
      <c r="ADS152"/>
      <c r="ADT152"/>
      <c r="ADU152"/>
      <c r="ADV152"/>
      <c r="ADW152"/>
      <c r="ADX152"/>
      <c r="ADY152"/>
      <c r="ADZ152"/>
      <c r="AEA152"/>
      <c r="AEB152"/>
      <c r="AEC152"/>
      <c r="AED152"/>
      <c r="AEE152"/>
      <c r="AEF152"/>
      <c r="AEG152"/>
      <c r="AEH152"/>
      <c r="AEI152"/>
      <c r="AEJ152"/>
      <c r="AEK152"/>
      <c r="AEL152"/>
      <c r="AEM152"/>
      <c r="AEN152"/>
      <c r="AEO152"/>
      <c r="AEP152"/>
      <c r="AEQ152"/>
      <c r="AER152"/>
      <c r="AES152"/>
      <c r="AET152"/>
      <c r="AEU152"/>
      <c r="AEV152"/>
      <c r="AEW152"/>
      <c r="AEX152"/>
      <c r="AEY152"/>
      <c r="AEZ152"/>
      <c r="AFA152"/>
      <c r="AFB152"/>
      <c r="AFC152"/>
      <c r="AFD152"/>
      <c r="AFE152"/>
      <c r="AFF152"/>
      <c r="AFG152"/>
      <c r="AFH152"/>
      <c r="AFI152"/>
      <c r="AFJ152"/>
      <c r="AFK152"/>
      <c r="AFL152"/>
      <c r="AFM152"/>
      <c r="AFN152"/>
      <c r="AFO152"/>
      <c r="AFP152"/>
      <c r="AFQ152"/>
      <c r="AFR152"/>
      <c r="AFS152"/>
      <c r="AFT152"/>
      <c r="AFU152"/>
      <c r="AFV152"/>
      <c r="AFW152"/>
      <c r="AFX152"/>
      <c r="AFY152"/>
      <c r="AFZ152"/>
      <c r="AGA152"/>
      <c r="AGB152"/>
      <c r="AGC152"/>
      <c r="AGD152"/>
      <c r="AGE152"/>
      <c r="AGF152"/>
      <c r="AGG152"/>
      <c r="AGH152"/>
      <c r="AGI152"/>
      <c r="AGJ152"/>
      <c r="AGK152"/>
      <c r="AGL152"/>
      <c r="AGM152"/>
      <c r="AGN152"/>
      <c r="AGO152"/>
      <c r="AGP152"/>
      <c r="AGQ152"/>
      <c r="AGR152"/>
      <c r="AGS152"/>
      <c r="AGT152"/>
      <c r="AGU152"/>
      <c r="AGV152"/>
      <c r="AGW152"/>
      <c r="AGX152"/>
      <c r="AGY152"/>
      <c r="AGZ152"/>
      <c r="AHA152"/>
      <c r="AHB152"/>
      <c r="AHC152"/>
      <c r="AHD152"/>
      <c r="AHE152"/>
      <c r="AHF152"/>
      <c r="AHG152"/>
      <c r="AHH152"/>
      <c r="AHI152"/>
      <c r="AHJ152"/>
      <c r="AHK152"/>
      <c r="AHL152"/>
      <c r="AHM152"/>
      <c r="AHN152"/>
      <c r="AHO152"/>
      <c r="AHP152"/>
      <c r="AHQ152"/>
      <c r="AHR152"/>
      <c r="AHS152"/>
      <c r="AHT152"/>
      <c r="AHU152"/>
      <c r="AHV152"/>
      <c r="AHW152"/>
      <c r="AHX152"/>
      <c r="AHY152"/>
      <c r="AHZ152"/>
      <c r="AIA152"/>
      <c r="AIB152"/>
      <c r="AIC152"/>
      <c r="AID152"/>
      <c r="AIE152"/>
      <c r="AIF152"/>
      <c r="AIG152"/>
      <c r="AIH152"/>
      <c r="AII152"/>
      <c r="AIJ152"/>
      <c r="AIK152"/>
      <c r="AIL152"/>
      <c r="AIM152"/>
      <c r="AIN152"/>
      <c r="AIO152"/>
      <c r="AIP152"/>
      <c r="AIQ152"/>
      <c r="AIR152"/>
      <c r="AIS152"/>
      <c r="AIT152"/>
      <c r="AIU152"/>
      <c r="AIV152"/>
      <c r="AIW152"/>
      <c r="AIX152"/>
      <c r="AIY152"/>
      <c r="AIZ152"/>
      <c r="AJA152"/>
      <c r="AJB152"/>
      <c r="AJC152"/>
      <c r="AJD152"/>
      <c r="AJE152"/>
      <c r="AJF152"/>
      <c r="AJG152"/>
      <c r="AJH152"/>
      <c r="AJI152"/>
      <c r="AJJ152"/>
      <c r="AJK152"/>
      <c r="AJL152"/>
      <c r="AJM152"/>
      <c r="AJN152"/>
      <c r="AJO152"/>
      <c r="AJP152"/>
      <c r="AJQ152"/>
      <c r="AJR152"/>
      <c r="AJS152"/>
      <c r="AJT152"/>
      <c r="AJU152"/>
      <c r="AJV152"/>
      <c r="AJW152"/>
      <c r="AJX152"/>
      <c r="AJY152"/>
      <c r="AJZ152"/>
      <c r="AKA152"/>
      <c r="AKB152"/>
      <c r="AKC152"/>
      <c r="AKD152"/>
      <c r="AKE152"/>
      <c r="AKF152"/>
      <c r="AKG152"/>
      <c r="AKH152"/>
      <c r="AKI152"/>
      <c r="AKJ152"/>
      <c r="AKK152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</row>
    <row r="153" spans="1:1024" x14ac:dyDescent="0.25">
      <c r="A153" s="52" t="s">
        <v>130</v>
      </c>
      <c r="B153" s="39">
        <f>SUM(B147:B152)</f>
        <v>9500000</v>
      </c>
      <c r="C153" s="39">
        <f>SUM(C147:C152)</f>
        <v>15780000</v>
      </c>
      <c r="D153" s="39">
        <f>SUM(D147:D152)</f>
        <v>16114000</v>
      </c>
      <c r="E153" s="40">
        <f>D153/C153</f>
        <v>1.0211660329531052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</row>
    <row r="154" spans="1:1024" x14ac:dyDescent="0.25">
      <c r="A154"/>
      <c r="B154"/>
      <c r="C154"/>
      <c r="D154" s="13"/>
      <c r="E154" s="48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  <c r="OB154"/>
      <c r="OC154"/>
      <c r="OD154"/>
      <c r="OE154"/>
      <c r="OF154"/>
      <c r="OG154"/>
      <c r="OH154"/>
      <c r="OI154"/>
      <c r="OJ154"/>
      <c r="OK154"/>
      <c r="OL154"/>
      <c r="OM154"/>
      <c r="ON154"/>
      <c r="OO154"/>
      <c r="OP154"/>
      <c r="OQ154"/>
      <c r="OR154"/>
      <c r="OS154"/>
      <c r="OT154"/>
      <c r="OU154"/>
      <c r="OV154"/>
      <c r="OW154"/>
      <c r="OX154"/>
      <c r="OY154"/>
      <c r="OZ154"/>
      <c r="PA154"/>
      <c r="PB154"/>
      <c r="PC154"/>
      <c r="PD154"/>
      <c r="PE154"/>
      <c r="PF154"/>
      <c r="PG154"/>
      <c r="PH154"/>
      <c r="PI154"/>
      <c r="PJ154"/>
      <c r="PK154"/>
      <c r="PL154"/>
      <c r="PM154"/>
      <c r="PN154"/>
      <c r="PO154"/>
      <c r="PP154"/>
      <c r="PQ154"/>
      <c r="PR154"/>
      <c r="PS154"/>
      <c r="PT154"/>
      <c r="PU154"/>
      <c r="PV154"/>
      <c r="PW154"/>
      <c r="PX154"/>
      <c r="PY154"/>
      <c r="PZ154"/>
      <c r="QA154"/>
      <c r="QB154"/>
      <c r="QC154"/>
      <c r="QD154"/>
      <c r="QE154"/>
      <c r="QF154"/>
      <c r="QG154"/>
      <c r="QH154"/>
      <c r="QI154"/>
      <c r="QJ154"/>
      <c r="QK154"/>
      <c r="QL154"/>
      <c r="QM154"/>
      <c r="QN154"/>
      <c r="QO154"/>
      <c r="QP154"/>
      <c r="QQ154"/>
      <c r="QR154"/>
      <c r="QS154"/>
      <c r="QT154"/>
      <c r="QU154"/>
      <c r="QV154"/>
      <c r="QW154"/>
      <c r="QX154"/>
      <c r="QY154"/>
      <c r="QZ154"/>
      <c r="RA154"/>
      <c r="RB154"/>
      <c r="RC154"/>
      <c r="RD154"/>
      <c r="RE154"/>
      <c r="RF154"/>
      <c r="RG154"/>
      <c r="RH154"/>
      <c r="RI154"/>
      <c r="RJ154"/>
      <c r="RK154"/>
      <c r="RL154"/>
      <c r="RM154"/>
      <c r="RN154"/>
      <c r="RO154"/>
      <c r="RP154"/>
      <c r="RQ154"/>
      <c r="RR154"/>
      <c r="RS154"/>
      <c r="RT154"/>
      <c r="RU154"/>
      <c r="RV154"/>
      <c r="RW154"/>
      <c r="RX154"/>
      <c r="RY154"/>
      <c r="RZ154"/>
      <c r="SA154"/>
      <c r="SB154"/>
      <c r="SC154"/>
      <c r="SD154"/>
      <c r="SE154"/>
      <c r="SF154"/>
      <c r="SG154"/>
      <c r="SH154"/>
      <c r="SI154"/>
      <c r="SJ154"/>
      <c r="SK154"/>
      <c r="SL154"/>
      <c r="SM154"/>
      <c r="SN154"/>
      <c r="SO154"/>
      <c r="SP154"/>
      <c r="SQ154"/>
      <c r="SR154"/>
      <c r="SS154"/>
      <c r="ST154"/>
      <c r="SU154"/>
      <c r="SV154"/>
      <c r="SW154"/>
      <c r="SX154"/>
      <c r="SY154"/>
      <c r="SZ154"/>
      <c r="TA154"/>
      <c r="TB154"/>
      <c r="TC154"/>
      <c r="TD154"/>
      <c r="TE154"/>
      <c r="TF154"/>
      <c r="TG154"/>
      <c r="TH154"/>
      <c r="TI154"/>
      <c r="TJ154"/>
      <c r="TK154"/>
      <c r="TL154"/>
      <c r="TM154"/>
      <c r="TN154"/>
      <c r="TO154"/>
      <c r="TP154"/>
      <c r="TQ154"/>
      <c r="TR154"/>
      <c r="TS154"/>
      <c r="TT154"/>
      <c r="TU154"/>
      <c r="TV154"/>
      <c r="TW154"/>
      <c r="TX154"/>
      <c r="TY154"/>
      <c r="TZ154"/>
      <c r="UA154"/>
      <c r="UB154"/>
      <c r="UC154"/>
      <c r="UD154"/>
      <c r="UE154"/>
      <c r="UF154"/>
      <c r="UG154"/>
      <c r="UH154"/>
      <c r="UI154"/>
      <c r="UJ154"/>
      <c r="UK154"/>
      <c r="UL154"/>
      <c r="UM154"/>
      <c r="UN154"/>
      <c r="UO154"/>
      <c r="UP154"/>
      <c r="UQ154"/>
      <c r="UR154"/>
      <c r="US154"/>
      <c r="UT154"/>
      <c r="UU154"/>
      <c r="UV154"/>
      <c r="UW154"/>
      <c r="UX154"/>
      <c r="UY154"/>
      <c r="UZ154"/>
      <c r="VA154"/>
      <c r="VB154"/>
      <c r="VC154"/>
      <c r="VD154"/>
      <c r="VE154"/>
      <c r="VF154"/>
      <c r="VG154"/>
      <c r="VH154"/>
      <c r="VI154"/>
      <c r="VJ154"/>
      <c r="VK154"/>
      <c r="VL154"/>
      <c r="VM154"/>
      <c r="VN154"/>
      <c r="VO154"/>
      <c r="VP154"/>
      <c r="VQ154"/>
      <c r="VR154"/>
      <c r="VS154"/>
      <c r="VT154"/>
      <c r="VU154"/>
      <c r="VV154"/>
      <c r="VW154"/>
      <c r="VX154"/>
      <c r="VY154"/>
      <c r="VZ154"/>
      <c r="WA154"/>
      <c r="WB154"/>
      <c r="WC154"/>
      <c r="WD154"/>
      <c r="WE154"/>
      <c r="WF154"/>
      <c r="WG154"/>
      <c r="WH154"/>
      <c r="WI154"/>
      <c r="WJ154"/>
      <c r="WK154"/>
      <c r="WL154"/>
      <c r="WM154"/>
      <c r="WN154"/>
      <c r="WO154"/>
      <c r="WP154"/>
      <c r="WQ154"/>
      <c r="WR154"/>
      <c r="WS154"/>
      <c r="WT154"/>
      <c r="WU154"/>
      <c r="WV154"/>
      <c r="WW154"/>
      <c r="WX154"/>
      <c r="WY154"/>
      <c r="WZ154"/>
      <c r="XA154"/>
      <c r="XB154"/>
      <c r="XC154"/>
      <c r="XD154"/>
      <c r="XE154"/>
      <c r="XF154"/>
      <c r="XG154"/>
      <c r="XH154"/>
      <c r="XI154"/>
      <c r="XJ154"/>
      <c r="XK154"/>
      <c r="XL154"/>
      <c r="XM154"/>
      <c r="XN154"/>
      <c r="XO154"/>
      <c r="XP154"/>
      <c r="XQ154"/>
      <c r="XR154"/>
      <c r="XS154"/>
      <c r="XT154"/>
      <c r="XU154"/>
      <c r="XV154"/>
      <c r="XW154"/>
      <c r="XX154"/>
      <c r="XY154"/>
      <c r="XZ154"/>
      <c r="YA154"/>
      <c r="YB154"/>
      <c r="YC154"/>
      <c r="YD154"/>
      <c r="YE154"/>
      <c r="YF154"/>
      <c r="YG154"/>
      <c r="YH154"/>
      <c r="YI154"/>
      <c r="YJ154"/>
      <c r="YK154"/>
      <c r="YL154"/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/>
      <c r="ACD154"/>
      <c r="ACE154"/>
      <c r="ACF154"/>
      <c r="ACG154"/>
      <c r="ACH154"/>
      <c r="ACI154"/>
      <c r="ACJ154"/>
      <c r="ACK154"/>
      <c r="ACL154"/>
      <c r="ACM154"/>
      <c r="ACN154"/>
      <c r="ACO154"/>
      <c r="ACP154"/>
      <c r="ACQ154"/>
      <c r="ACR154"/>
      <c r="ACS154"/>
      <c r="ACT154"/>
      <c r="ACU154"/>
      <c r="ACV154"/>
      <c r="ACW154"/>
      <c r="ACX154"/>
      <c r="ACY154"/>
      <c r="ACZ154"/>
      <c r="ADA154"/>
      <c r="ADB154"/>
      <c r="ADC154"/>
      <c r="ADD154"/>
      <c r="ADE154"/>
      <c r="ADF154"/>
      <c r="ADG154"/>
      <c r="ADH154"/>
      <c r="ADI154"/>
      <c r="ADJ154"/>
      <c r="ADK154"/>
      <c r="ADL154"/>
      <c r="ADM154"/>
      <c r="ADN154"/>
      <c r="ADO154"/>
      <c r="ADP154"/>
      <c r="ADQ154"/>
      <c r="ADR154"/>
      <c r="ADS154"/>
      <c r="ADT154"/>
      <c r="ADU154"/>
      <c r="ADV154"/>
      <c r="ADW154"/>
      <c r="ADX154"/>
      <c r="ADY154"/>
      <c r="ADZ154"/>
      <c r="AEA154"/>
      <c r="AEB154"/>
      <c r="AEC154"/>
      <c r="AED154"/>
      <c r="AEE154"/>
      <c r="AEF154"/>
      <c r="AEG154"/>
      <c r="AEH154"/>
      <c r="AEI154"/>
      <c r="AEJ154"/>
      <c r="AEK154"/>
      <c r="AEL154"/>
      <c r="AEM154"/>
      <c r="AEN154"/>
      <c r="AEO154"/>
      <c r="AEP154"/>
      <c r="AEQ154"/>
      <c r="AER154"/>
      <c r="AES154"/>
      <c r="AET154"/>
      <c r="AEU154"/>
      <c r="AEV154"/>
      <c r="AEW154"/>
      <c r="AEX154"/>
      <c r="AEY154"/>
      <c r="AEZ154"/>
      <c r="AFA154"/>
      <c r="AFB154"/>
      <c r="AFC154"/>
      <c r="AFD154"/>
      <c r="AFE154"/>
      <c r="AFF154"/>
      <c r="AFG154"/>
      <c r="AFH154"/>
      <c r="AFI154"/>
      <c r="AFJ154"/>
      <c r="AFK154"/>
      <c r="AFL154"/>
      <c r="AFM154"/>
      <c r="AFN154"/>
      <c r="AFO154"/>
      <c r="AFP154"/>
      <c r="AFQ154"/>
      <c r="AFR154"/>
      <c r="AFS154"/>
      <c r="AFT154"/>
      <c r="AFU154"/>
      <c r="AFV154"/>
      <c r="AFW154"/>
      <c r="AFX154"/>
      <c r="AFY154"/>
      <c r="AFZ154"/>
      <c r="AGA154"/>
      <c r="AGB154"/>
      <c r="AGC154"/>
      <c r="AGD154"/>
      <c r="AGE154"/>
      <c r="AGF154"/>
      <c r="AGG154"/>
      <c r="AGH154"/>
      <c r="AGI154"/>
      <c r="AGJ154"/>
      <c r="AGK154"/>
      <c r="AGL154"/>
      <c r="AGM154"/>
      <c r="AGN154"/>
      <c r="AGO154"/>
      <c r="AGP154"/>
      <c r="AGQ154"/>
      <c r="AGR154"/>
      <c r="AGS154"/>
      <c r="AGT154"/>
      <c r="AGU154"/>
      <c r="AGV154"/>
      <c r="AGW154"/>
      <c r="AGX154"/>
      <c r="AGY154"/>
      <c r="AGZ154"/>
      <c r="AHA154"/>
      <c r="AHB154"/>
      <c r="AHC154"/>
      <c r="AHD154"/>
      <c r="AHE154"/>
      <c r="AHF154"/>
      <c r="AHG154"/>
      <c r="AHH154"/>
      <c r="AHI154"/>
      <c r="AHJ154"/>
      <c r="AHK154"/>
      <c r="AHL154"/>
      <c r="AHM154"/>
      <c r="AHN154"/>
      <c r="AHO154"/>
      <c r="AHP154"/>
      <c r="AHQ154"/>
      <c r="AHR154"/>
      <c r="AHS154"/>
      <c r="AHT154"/>
      <c r="AHU154"/>
      <c r="AHV154"/>
      <c r="AHW154"/>
      <c r="AHX154"/>
      <c r="AHY154"/>
      <c r="AHZ154"/>
      <c r="AIA154"/>
      <c r="AIB154"/>
      <c r="AIC154"/>
      <c r="AID154"/>
      <c r="AIE154"/>
      <c r="AIF154"/>
      <c r="AIG154"/>
      <c r="AIH154"/>
      <c r="AII154"/>
      <c r="AIJ154"/>
      <c r="AIK154"/>
      <c r="AIL154"/>
      <c r="AIM154"/>
      <c r="AIN154"/>
      <c r="AIO154"/>
      <c r="AIP154"/>
      <c r="AIQ154"/>
      <c r="AIR154"/>
      <c r="AIS154"/>
      <c r="AIT154"/>
      <c r="AIU154"/>
      <c r="AIV154"/>
      <c r="AIW154"/>
      <c r="AIX154"/>
      <c r="AIY154"/>
      <c r="AIZ154"/>
      <c r="AJA154"/>
      <c r="AJB154"/>
      <c r="AJC154"/>
      <c r="AJD154"/>
      <c r="AJE154"/>
      <c r="AJF154"/>
      <c r="AJG154"/>
      <c r="AJH154"/>
      <c r="AJI154"/>
      <c r="AJJ154"/>
      <c r="AJK154"/>
      <c r="AJL154"/>
      <c r="AJM154"/>
      <c r="AJN154"/>
      <c r="AJO154"/>
      <c r="AJP154"/>
      <c r="AJQ154"/>
      <c r="AJR154"/>
      <c r="AJS154"/>
      <c r="AJT154"/>
      <c r="AJU154"/>
      <c r="AJV154"/>
      <c r="AJW154"/>
      <c r="AJX154"/>
      <c r="AJY154"/>
      <c r="AJZ154"/>
      <c r="AKA154"/>
      <c r="AKB154"/>
      <c r="AKC154"/>
      <c r="AKD154"/>
      <c r="AKE154"/>
      <c r="AKF154"/>
      <c r="AKG154"/>
      <c r="AKH154"/>
      <c r="AKI154"/>
      <c r="AKJ154"/>
      <c r="AKK154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</row>
    <row r="155" spans="1:1024" s="8" customFormat="1" x14ac:dyDescent="0.25">
      <c r="A155" s="9" t="s">
        <v>131</v>
      </c>
      <c r="B155" s="57"/>
      <c r="C155" s="58"/>
      <c r="E155" s="48"/>
    </row>
    <row r="156" spans="1:1024" x14ac:dyDescent="0.25">
      <c r="A156" s="59" t="s">
        <v>132</v>
      </c>
      <c r="B156" s="13">
        <v>2500000</v>
      </c>
      <c r="C156" s="13">
        <v>2500000</v>
      </c>
      <c r="D156" s="13">
        <v>1923000</v>
      </c>
      <c r="E156" s="15">
        <f>D156/C156</f>
        <v>0.76919999999999999</v>
      </c>
    </row>
    <row r="157" spans="1:1024" x14ac:dyDescent="0.25">
      <c r="A157" s="52" t="s">
        <v>133</v>
      </c>
      <c r="B157" s="39">
        <f>SUM(B156:B156)</f>
        <v>2500000</v>
      </c>
      <c r="C157" s="39">
        <f>SUM(C156:C156)</f>
        <v>2500000</v>
      </c>
      <c r="D157" s="39">
        <f>SUM(D156:D156)</f>
        <v>1923000</v>
      </c>
      <c r="E157" s="40">
        <f>D157/C157</f>
        <v>0.76919999999999999</v>
      </c>
    </row>
    <row r="158" spans="1:1024" x14ac:dyDescent="0.25">
      <c r="A158" s="9"/>
      <c r="B158"/>
      <c r="C158"/>
      <c r="D158"/>
      <c r="E158" s="48"/>
    </row>
    <row r="159" spans="1:1024" ht="20.25" customHeight="1" x14ac:dyDescent="0.25">
      <c r="A159" s="60" t="s">
        <v>134</v>
      </c>
      <c r="B159" s="39">
        <f>SUM(B91,B104,B138,B153,B157,B122,B145)</f>
        <v>932937000</v>
      </c>
      <c r="C159" s="39">
        <f>SUM(C91,C104,C138,C153,C157,C122,C145)</f>
        <v>1178413000</v>
      </c>
      <c r="D159" s="39">
        <f>SUM(D91,D104,D138,D153,D157,D122,D145)</f>
        <v>1553401000</v>
      </c>
      <c r="E159" s="40">
        <f>D159/C159</f>
        <v>1.3182144120949106</v>
      </c>
    </row>
    <row r="160" spans="1:1024" x14ac:dyDescent="0.25">
      <c r="A160"/>
      <c r="B160" s="42"/>
      <c r="C160"/>
      <c r="D160"/>
      <c r="E160" s="48"/>
    </row>
    <row r="161" spans="1:5" x14ac:dyDescent="0.25">
      <c r="A161" s="9" t="s">
        <v>135</v>
      </c>
      <c r="B161" s="23"/>
      <c r="C161"/>
      <c r="D161"/>
      <c r="E161" s="48"/>
    </row>
    <row r="162" spans="1:5" x14ac:dyDescent="0.25">
      <c r="A162" s="59" t="s">
        <v>136</v>
      </c>
      <c r="B162" s="16">
        <v>596141000</v>
      </c>
      <c r="C162" s="16">
        <v>732636000</v>
      </c>
      <c r="D162" s="16">
        <v>732637000</v>
      </c>
      <c r="E162" s="15">
        <f>D162/C162</f>
        <v>1.000001364934292</v>
      </c>
    </row>
    <row r="163" spans="1:5" x14ac:dyDescent="0.25">
      <c r="A163" s="59" t="s">
        <v>137</v>
      </c>
      <c r="B163" s="23">
        <v>0</v>
      </c>
      <c r="C163" s="23">
        <v>0</v>
      </c>
      <c r="D163" s="23">
        <v>0</v>
      </c>
      <c r="E163" s="15">
        <v>0</v>
      </c>
    </row>
    <row r="164" spans="1:5" x14ac:dyDescent="0.25">
      <c r="A164" s="59" t="s">
        <v>138</v>
      </c>
      <c r="B164" s="23">
        <v>0</v>
      </c>
      <c r="C164" s="16">
        <v>6342000</v>
      </c>
      <c r="D164" s="16">
        <v>6342000</v>
      </c>
      <c r="E164" s="15">
        <f>D164/C164</f>
        <v>1</v>
      </c>
    </row>
    <row r="165" spans="1:5" x14ac:dyDescent="0.25">
      <c r="A165" s="52" t="s">
        <v>139</v>
      </c>
      <c r="B165" s="39">
        <f>SUM(B162:B164)</f>
        <v>596141000</v>
      </c>
      <c r="C165" s="39">
        <f>SUM(C162:C164)</f>
        <v>738978000</v>
      </c>
      <c r="D165" s="39">
        <f>SUM(D162:D164)</f>
        <v>738979000</v>
      </c>
      <c r="E165" s="40">
        <f>D165/C165</f>
        <v>1.0000013532202583</v>
      </c>
    </row>
    <row r="166" spans="1:5" x14ac:dyDescent="0.25">
      <c r="A166" s="36"/>
      <c r="B166" s="37"/>
      <c r="C166" s="61"/>
      <c r="D166" s="37"/>
      <c r="E166" s="48"/>
    </row>
    <row r="167" spans="1:5" ht="32.25" customHeight="1" x14ac:dyDescent="0.25">
      <c r="A167" s="62" t="s">
        <v>140</v>
      </c>
      <c r="B167" s="63">
        <f>SUM(B159,B165)</f>
        <v>1529078000</v>
      </c>
      <c r="C167" s="63">
        <f>SUM(C159,C165)</f>
        <v>1917391000</v>
      </c>
      <c r="D167" s="63">
        <f>SUM(D159,D165)</f>
        <v>2292380000</v>
      </c>
      <c r="E167" s="64">
        <f>D167/C167</f>
        <v>1.1955725253743237</v>
      </c>
    </row>
  </sheetData>
  <mergeCells count="1">
    <mergeCell ref="A1:E1"/>
  </mergeCells>
  <pageMargins left="0.39370078740157483" right="0.39370078740157483" top="0.59055118110236227" bottom="0.39370078740157483" header="0.11811023622047245" footer="0.51181102362204722"/>
  <pageSetup paperSize="9" scale="71" firstPageNumber="0" orientation="portrait" r:id="rId1"/>
  <headerFooter>
    <oddHeader>&amp;R1. melléklet a ../2019.(..) önkormányzati rendelethez /&amp;P. oldal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29"/>
  <sheetViews>
    <sheetView zoomScaleNormal="100" workbookViewId="0">
      <selection activeCell="S29" sqref="S29"/>
    </sheetView>
  </sheetViews>
  <sheetFormatPr defaultRowHeight="15.75" x14ac:dyDescent="0.2"/>
  <cols>
    <col min="1" max="1" width="3.28515625" style="65"/>
    <col min="2" max="2" width="61.28515625" style="65"/>
    <col min="3" max="3" width="11.42578125" style="65"/>
    <col min="4" max="4" width="12.5703125" style="65"/>
    <col min="5" max="5" width="10.28515625" style="65"/>
    <col min="6" max="6" width="10.140625" style="65"/>
    <col min="7" max="7" width="10.42578125" style="65"/>
    <col min="8" max="9" width="10.140625" style="65"/>
    <col min="10" max="10" width="10.7109375" style="65"/>
    <col min="11" max="11" width="11.28515625" style="65"/>
    <col min="12" max="12" width="10.42578125" style="65"/>
    <col min="13" max="13" width="11.140625" style="65"/>
    <col min="14" max="14" width="11.5703125" style="65"/>
    <col min="15" max="15" width="3.28515625" style="65"/>
    <col min="16" max="16" width="61.28515625" style="65"/>
    <col min="17" max="17" width="11.7109375" style="65"/>
    <col min="18" max="18" width="12.140625" style="65"/>
    <col min="19" max="21" width="11.28515625" style="65"/>
    <col min="22" max="22" width="12.85546875" style="65"/>
    <col min="23" max="23" width="9.85546875" style="65"/>
    <col min="24" max="24" width="17.28515625" style="65"/>
    <col min="25" max="25" width="13.140625" style="65"/>
    <col min="26" max="26" width="10.85546875" style="65"/>
    <col min="27" max="1025" width="9.140625" style="65"/>
  </cols>
  <sheetData>
    <row r="1" spans="1:1024" x14ac:dyDescent="0.2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">
      <c r="A2"/>
      <c r="B2"/>
      <c r="C2"/>
      <c r="D2"/>
      <c r="E2"/>
      <c r="F2"/>
      <c r="G2"/>
      <c r="H2"/>
      <c r="I2"/>
      <c r="J2"/>
      <c r="K2"/>
      <c r="L2" s="66"/>
      <c r="M2" s="66"/>
      <c r="N2" s="66"/>
      <c r="O2" s="66"/>
      <c r="P2" s="66"/>
      <c r="Q2" s="66"/>
      <c r="R2" s="66"/>
      <c r="S2" s="66"/>
      <c r="T2" s="66"/>
      <c r="U2" s="66"/>
      <c r="V2"/>
      <c r="W2" s="66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20.25" x14ac:dyDescent="0.2">
      <c r="A3" s="1276" t="s">
        <v>141</v>
      </c>
      <c r="B3" s="1276"/>
      <c r="C3" s="1276"/>
      <c r="D3" s="1276"/>
      <c r="E3" s="1276"/>
      <c r="F3" s="1276"/>
      <c r="G3" s="1276"/>
      <c r="H3" s="1276"/>
      <c r="I3" s="1276"/>
      <c r="J3" s="1276"/>
      <c r="K3" s="1276"/>
      <c r="L3" s="1276"/>
      <c r="M3" s="1276"/>
      <c r="N3" s="1276"/>
      <c r="O3" s="1276" t="s">
        <v>141</v>
      </c>
      <c r="P3" s="1276"/>
      <c r="Q3" s="1276"/>
      <c r="R3" s="1276"/>
      <c r="S3" s="1276"/>
      <c r="T3" s="1276"/>
      <c r="U3" s="1276"/>
      <c r="V3" s="1276"/>
      <c r="W3" s="67"/>
      <c r="X3" s="67"/>
      <c r="Y3" s="67"/>
      <c r="Z3" s="67"/>
      <c r="AA3" s="68"/>
      <c r="AB3" s="68"/>
      <c r="AC3" s="68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6" spans="1:1024" x14ac:dyDescent="0.25">
      <c r="A6"/>
      <c r="B6"/>
      <c r="C6" s="69"/>
      <c r="D6" s="69"/>
      <c r="E6" s="69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 s="70" t="s">
        <v>142</v>
      </c>
      <c r="W6" s="69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s="73" customFormat="1" ht="42.75" customHeight="1" x14ac:dyDescent="0.2">
      <c r="A7" s="71"/>
      <c r="B7" s="71" t="s">
        <v>143</v>
      </c>
      <c r="C7" s="1277" t="s">
        <v>144</v>
      </c>
      <c r="D7" s="1277"/>
      <c r="E7" s="1277"/>
      <c r="F7" s="1277" t="s">
        <v>145</v>
      </c>
      <c r="G7" s="1277"/>
      <c r="H7" s="1277"/>
      <c r="I7" s="1277" t="s">
        <v>146</v>
      </c>
      <c r="J7" s="1277"/>
      <c r="K7" s="1277"/>
      <c r="L7" s="1278" t="s">
        <v>147</v>
      </c>
      <c r="M7" s="1278"/>
      <c r="N7" s="1278"/>
      <c r="O7" s="71"/>
      <c r="P7" s="71" t="s">
        <v>143</v>
      </c>
      <c r="Q7" s="1278" t="s">
        <v>148</v>
      </c>
      <c r="R7" s="1278"/>
      <c r="S7" s="1278"/>
      <c r="T7" s="1278" t="s">
        <v>149</v>
      </c>
      <c r="U7" s="1278"/>
      <c r="V7" s="1278"/>
      <c r="W7" s="57"/>
      <c r="X7" s="72"/>
    </row>
    <row r="8" spans="1:1024" s="80" customFormat="1" ht="30.75" customHeight="1" x14ac:dyDescent="0.2">
      <c r="A8" s="74"/>
      <c r="B8" s="75"/>
      <c r="C8" s="76" t="s">
        <v>150</v>
      </c>
      <c r="D8" s="76" t="s">
        <v>151</v>
      </c>
      <c r="E8" s="77" t="s">
        <v>152</v>
      </c>
      <c r="F8" s="76" t="s">
        <v>150</v>
      </c>
      <c r="G8" s="76" t="s">
        <v>151</v>
      </c>
      <c r="H8" s="77" t="s">
        <v>152</v>
      </c>
      <c r="I8" s="76" t="s">
        <v>150</v>
      </c>
      <c r="J8" s="76" t="s">
        <v>151</v>
      </c>
      <c r="K8" s="77" t="s">
        <v>152</v>
      </c>
      <c r="L8" s="76" t="s">
        <v>150</v>
      </c>
      <c r="M8" s="76" t="s">
        <v>151</v>
      </c>
      <c r="N8" s="77" t="s">
        <v>152</v>
      </c>
      <c r="O8" s="74"/>
      <c r="P8" s="75"/>
      <c r="Q8" s="76" t="s">
        <v>150</v>
      </c>
      <c r="R8" s="76" t="s">
        <v>151</v>
      </c>
      <c r="S8" s="77" t="s">
        <v>152</v>
      </c>
      <c r="T8" s="76" t="s">
        <v>150</v>
      </c>
      <c r="U8" s="76" t="s">
        <v>151</v>
      </c>
      <c r="V8" s="77" t="s">
        <v>152</v>
      </c>
      <c r="W8" s="78"/>
      <c r="X8" s="79"/>
    </row>
    <row r="9" spans="1:1024" ht="21.95" customHeight="1" x14ac:dyDescent="0.25">
      <c r="A9" s="81" t="s">
        <v>153</v>
      </c>
      <c r="B9" s="82" t="s">
        <v>154</v>
      </c>
      <c r="C9" s="83"/>
      <c r="D9" s="83"/>
      <c r="E9" s="83"/>
      <c r="F9" s="83"/>
      <c r="G9" s="83"/>
      <c r="H9" s="83"/>
      <c r="I9" s="83"/>
      <c r="J9" s="84">
        <v>27651000</v>
      </c>
      <c r="K9" s="84">
        <v>27651000</v>
      </c>
      <c r="L9" s="85"/>
      <c r="M9" s="86">
        <v>2349000</v>
      </c>
      <c r="N9" s="86">
        <v>2348000</v>
      </c>
      <c r="O9" s="81" t="s">
        <v>153</v>
      </c>
      <c r="P9" s="82" t="s">
        <v>154</v>
      </c>
      <c r="Q9" s="87">
        <v>219848000</v>
      </c>
      <c r="R9" s="87">
        <v>352872000</v>
      </c>
      <c r="S9" s="87">
        <v>352997000</v>
      </c>
      <c r="T9" s="87">
        <f t="shared" ref="T9:U11" si="0">SUM(C9,F9,I9,L9,Q9)</f>
        <v>219848000</v>
      </c>
      <c r="U9" s="87">
        <f t="shared" si="0"/>
        <v>382872000</v>
      </c>
      <c r="V9" s="83">
        <f>SUM(E9,H9,K9,N9,S9,)</f>
        <v>382996000</v>
      </c>
      <c r="W9" s="88"/>
      <c r="X9" s="8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21.95" customHeight="1" x14ac:dyDescent="0.25">
      <c r="A10" s="81" t="s">
        <v>155</v>
      </c>
      <c r="B10" s="90" t="s">
        <v>156</v>
      </c>
      <c r="C10" s="83"/>
      <c r="D10" s="83"/>
      <c r="E10" s="83"/>
      <c r="F10" s="83"/>
      <c r="G10" s="83"/>
      <c r="H10" s="83"/>
      <c r="I10" s="83"/>
      <c r="J10" s="84">
        <v>861000</v>
      </c>
      <c r="K10" s="84">
        <v>861000</v>
      </c>
      <c r="L10" s="85"/>
      <c r="M10" s="85"/>
      <c r="N10" s="85"/>
      <c r="O10" s="81" t="s">
        <v>155</v>
      </c>
      <c r="P10" s="90" t="s">
        <v>156</v>
      </c>
      <c r="Q10" s="87"/>
      <c r="R10" s="87">
        <v>29759000</v>
      </c>
      <c r="S10" s="87">
        <v>29759000</v>
      </c>
      <c r="T10" s="87">
        <f t="shared" si="0"/>
        <v>0</v>
      </c>
      <c r="U10" s="87">
        <f t="shared" si="0"/>
        <v>30620000</v>
      </c>
      <c r="V10" s="83">
        <f>SUM(E10,H10,K10,N10,S10,)</f>
        <v>30620000</v>
      </c>
      <c r="W10" s="78"/>
      <c r="X10" s="89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21.95" customHeight="1" x14ac:dyDescent="0.25">
      <c r="A11" s="81" t="s">
        <v>157</v>
      </c>
      <c r="B11" s="1" t="s">
        <v>158</v>
      </c>
      <c r="C11" s="83"/>
      <c r="D11" s="83"/>
      <c r="E11" s="83"/>
      <c r="F11" s="83"/>
      <c r="G11" s="83"/>
      <c r="H11" s="83"/>
      <c r="I11" s="83"/>
      <c r="J11" s="84"/>
      <c r="K11" s="84"/>
      <c r="L11" s="85">
        <v>0</v>
      </c>
      <c r="M11" s="85">
        <v>0</v>
      </c>
      <c r="N11" s="91">
        <v>6000</v>
      </c>
      <c r="O11" s="81" t="s">
        <v>157</v>
      </c>
      <c r="P11" s="1" t="s">
        <v>158</v>
      </c>
      <c r="Q11" s="87">
        <v>606500000</v>
      </c>
      <c r="R11" s="87">
        <v>646500000</v>
      </c>
      <c r="S11" s="87">
        <v>1011182000</v>
      </c>
      <c r="T11" s="87">
        <f t="shared" si="0"/>
        <v>606500000</v>
      </c>
      <c r="U11" s="87">
        <f t="shared" si="0"/>
        <v>646500000</v>
      </c>
      <c r="V11" s="83">
        <f>SUM(E11,H11,K11,N11,S11,)</f>
        <v>1011188000</v>
      </c>
      <c r="W11" s="78"/>
      <c r="X11" s="89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21.95" customHeight="1" x14ac:dyDescent="0.25">
      <c r="A12" s="92" t="s">
        <v>159</v>
      </c>
      <c r="B12" s="93" t="s">
        <v>160</v>
      </c>
      <c r="C12" s="94">
        <v>37489000</v>
      </c>
      <c r="D12" s="94">
        <v>37660000</v>
      </c>
      <c r="E12" s="94">
        <f>SUM(E13:E23)</f>
        <v>42971000</v>
      </c>
      <c r="F12" s="94">
        <f t="shared" ref="F12:N12" si="1">SUM(F13:F23)</f>
        <v>0</v>
      </c>
      <c r="G12" s="94">
        <f t="shared" si="1"/>
        <v>0</v>
      </c>
      <c r="H12" s="94">
        <f t="shared" si="1"/>
        <v>23000</v>
      </c>
      <c r="I12" s="94">
        <f t="shared" si="1"/>
        <v>17257000</v>
      </c>
      <c r="J12" s="94">
        <f t="shared" si="1"/>
        <v>18357000</v>
      </c>
      <c r="K12" s="94">
        <f t="shared" si="1"/>
        <v>17865124</v>
      </c>
      <c r="L12" s="94">
        <f t="shared" si="1"/>
        <v>823000</v>
      </c>
      <c r="M12" s="94">
        <f t="shared" si="1"/>
        <v>823000</v>
      </c>
      <c r="N12" s="94">
        <f t="shared" si="1"/>
        <v>1674000</v>
      </c>
      <c r="O12" s="92" t="s">
        <v>159</v>
      </c>
      <c r="P12" s="93" t="s">
        <v>160</v>
      </c>
      <c r="Q12" s="95">
        <f t="shared" ref="Q12:U12" si="2">SUM(Q13:Q23)</f>
        <v>38920000</v>
      </c>
      <c r="R12" s="95">
        <f t="shared" si="2"/>
        <v>43201000</v>
      </c>
      <c r="S12" s="95">
        <f t="shared" si="2"/>
        <v>47472000</v>
      </c>
      <c r="T12" s="95">
        <f t="shared" si="2"/>
        <v>94489000</v>
      </c>
      <c r="U12" s="95">
        <f t="shared" si="2"/>
        <v>100041000</v>
      </c>
      <c r="V12" s="95">
        <f>SUM(V13:V23)</f>
        <v>110005124</v>
      </c>
      <c r="W12" s="78"/>
      <c r="X12" s="89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81"/>
      <c r="B13" s="96" t="s">
        <v>161</v>
      </c>
      <c r="C13" s="83"/>
      <c r="D13" s="83"/>
      <c r="E13" s="83"/>
      <c r="F13" s="83"/>
      <c r="G13" s="83"/>
      <c r="H13" s="87"/>
      <c r="I13" s="87"/>
      <c r="J13" s="87"/>
      <c r="K13" s="87">
        <v>18000</v>
      </c>
      <c r="L13" s="83"/>
      <c r="M13" s="83"/>
      <c r="N13" s="83"/>
      <c r="O13" s="81"/>
      <c r="P13" s="96" t="s">
        <v>161</v>
      </c>
      <c r="Q13" s="87"/>
      <c r="R13" s="87"/>
      <c r="S13" s="87">
        <v>29000</v>
      </c>
      <c r="T13" s="87">
        <f t="shared" ref="T13:T26" si="3">SUM(C13,F13,I13,L13,Q13)</f>
        <v>0</v>
      </c>
      <c r="U13" s="87">
        <f t="shared" ref="U13:U26" si="4">SUM(D13,G13,J13,M13,R13)</f>
        <v>0</v>
      </c>
      <c r="V13" s="97">
        <f t="shared" ref="V13:V26" si="5">SUM(E13,H13,K13,N13,S13)</f>
        <v>47000</v>
      </c>
      <c r="W13" s="78"/>
      <c r="X13" s="89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21.95" customHeight="1" x14ac:dyDescent="0.25">
      <c r="A14" s="81"/>
      <c r="B14" s="96" t="s">
        <v>162</v>
      </c>
      <c r="C14" s="85">
        <v>3000</v>
      </c>
      <c r="D14" s="85">
        <v>3000</v>
      </c>
      <c r="E14" s="85">
        <v>485000</v>
      </c>
      <c r="F14" s="84"/>
      <c r="G14" s="84"/>
      <c r="H14" s="85"/>
      <c r="I14" s="85">
        <v>12044000</v>
      </c>
      <c r="J14" s="85">
        <v>12910000</v>
      </c>
      <c r="K14" s="85">
        <v>11869000</v>
      </c>
      <c r="L14" s="85">
        <v>600000</v>
      </c>
      <c r="M14" s="85">
        <v>600000</v>
      </c>
      <c r="N14" s="85">
        <v>1025000</v>
      </c>
      <c r="O14" s="81"/>
      <c r="P14" s="96" t="s">
        <v>162</v>
      </c>
      <c r="Q14" s="87">
        <v>13120000</v>
      </c>
      <c r="R14" s="87">
        <v>13120000</v>
      </c>
      <c r="S14" s="87">
        <v>15281000</v>
      </c>
      <c r="T14" s="87">
        <f t="shared" si="3"/>
        <v>25767000</v>
      </c>
      <c r="U14" s="87">
        <f t="shared" si="4"/>
        <v>26633000</v>
      </c>
      <c r="V14" s="97">
        <f t="shared" si="5"/>
        <v>28660000</v>
      </c>
      <c r="W14" s="88"/>
      <c r="X14" s="89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81"/>
      <c r="B15" s="96" t="s">
        <v>163</v>
      </c>
      <c r="C15" s="85">
        <v>194000</v>
      </c>
      <c r="D15" s="85">
        <v>194000</v>
      </c>
      <c r="E15" s="85">
        <v>24000</v>
      </c>
      <c r="F15" s="84"/>
      <c r="G15" s="84"/>
      <c r="H15" s="85">
        <v>23000</v>
      </c>
      <c r="I15" s="85">
        <v>1010000</v>
      </c>
      <c r="J15" s="85">
        <v>1010000</v>
      </c>
      <c r="K15" s="85">
        <v>1126000</v>
      </c>
      <c r="L15" s="85">
        <v>160000</v>
      </c>
      <c r="M15" s="85">
        <v>160000</v>
      </c>
      <c r="N15" s="85">
        <v>79000</v>
      </c>
      <c r="O15" s="81"/>
      <c r="P15" s="96" t="s">
        <v>163</v>
      </c>
      <c r="Q15" s="87">
        <v>4500000</v>
      </c>
      <c r="R15" s="87">
        <v>4500000</v>
      </c>
      <c r="S15" s="87">
        <v>3195000</v>
      </c>
      <c r="T15" s="87">
        <f t="shared" si="3"/>
        <v>5864000</v>
      </c>
      <c r="U15" s="87">
        <f t="shared" si="4"/>
        <v>5864000</v>
      </c>
      <c r="V15" s="97">
        <f t="shared" si="5"/>
        <v>4447000</v>
      </c>
      <c r="W15" s="88"/>
      <c r="X15" s="89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21.95" customHeight="1" x14ac:dyDescent="0.2">
      <c r="A16" s="98"/>
      <c r="B16" s="96" t="s">
        <v>164</v>
      </c>
      <c r="C16" s="85"/>
      <c r="D16" s="85"/>
      <c r="E16" s="85"/>
      <c r="F16" s="84"/>
      <c r="G16" s="84"/>
      <c r="H16" s="85"/>
      <c r="I16" s="85"/>
      <c r="J16" s="85"/>
      <c r="K16" s="85"/>
      <c r="L16" s="85"/>
      <c r="M16" s="85"/>
      <c r="N16" s="85"/>
      <c r="O16" s="98"/>
      <c r="P16" s="96" t="s">
        <v>164</v>
      </c>
      <c r="Q16" s="87">
        <v>13000000</v>
      </c>
      <c r="R16" s="87">
        <v>17211000</v>
      </c>
      <c r="S16" s="87">
        <v>16596000</v>
      </c>
      <c r="T16" s="87">
        <f t="shared" si="3"/>
        <v>13000000</v>
      </c>
      <c r="U16" s="87">
        <f t="shared" si="4"/>
        <v>17211000</v>
      </c>
      <c r="V16" s="97">
        <f t="shared" si="5"/>
        <v>16596000</v>
      </c>
      <c r="W16" s="88"/>
      <c r="X16" s="89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21.95" customHeight="1" x14ac:dyDescent="0.2">
      <c r="A17" s="98"/>
      <c r="B17" s="96" t="s">
        <v>165</v>
      </c>
      <c r="C17" s="85">
        <v>28900000</v>
      </c>
      <c r="D17" s="85">
        <v>29035000</v>
      </c>
      <c r="E17" s="85">
        <v>32454000</v>
      </c>
      <c r="F17" s="84"/>
      <c r="G17" s="84"/>
      <c r="H17" s="85"/>
      <c r="I17" s="85"/>
      <c r="J17" s="85"/>
      <c r="K17" s="85"/>
      <c r="L17" s="85"/>
      <c r="M17" s="85"/>
      <c r="N17" s="85"/>
      <c r="O17" s="98"/>
      <c r="P17" s="96" t="s">
        <v>165</v>
      </c>
      <c r="Q17" s="87"/>
      <c r="R17" s="87"/>
      <c r="S17" s="87"/>
      <c r="T17" s="87">
        <f t="shared" si="3"/>
        <v>28900000</v>
      </c>
      <c r="U17" s="87">
        <f t="shared" si="4"/>
        <v>29035000</v>
      </c>
      <c r="V17" s="97">
        <f t="shared" si="5"/>
        <v>32454000</v>
      </c>
      <c r="W17" s="88"/>
      <c r="X17" s="89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21.95" customHeight="1" x14ac:dyDescent="0.25">
      <c r="A18" s="81"/>
      <c r="B18" s="96" t="s">
        <v>166</v>
      </c>
      <c r="C18" s="85">
        <v>7800000</v>
      </c>
      <c r="D18" s="85">
        <v>7836000</v>
      </c>
      <c r="E18" s="85">
        <v>9039000</v>
      </c>
      <c r="F18" s="84"/>
      <c r="G18" s="84"/>
      <c r="H18" s="85"/>
      <c r="I18" s="85">
        <v>2688000</v>
      </c>
      <c r="J18" s="85">
        <v>2922000</v>
      </c>
      <c r="K18" s="85">
        <v>2614000</v>
      </c>
      <c r="L18" s="85">
        <v>43000</v>
      </c>
      <c r="M18" s="85">
        <v>43000</v>
      </c>
      <c r="N18" s="85">
        <v>131000</v>
      </c>
      <c r="O18" s="81"/>
      <c r="P18" s="96" t="s">
        <v>166</v>
      </c>
      <c r="Q18" s="87">
        <v>8200000</v>
      </c>
      <c r="R18" s="87">
        <v>8270000</v>
      </c>
      <c r="S18" s="87">
        <v>8926000</v>
      </c>
      <c r="T18" s="87">
        <f t="shared" si="3"/>
        <v>18731000</v>
      </c>
      <c r="U18" s="87">
        <f t="shared" si="4"/>
        <v>19071000</v>
      </c>
      <c r="V18" s="97">
        <f t="shared" si="5"/>
        <v>20710000</v>
      </c>
      <c r="W18" s="88"/>
      <c r="X18" s="89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21.95" customHeight="1" x14ac:dyDescent="0.25">
      <c r="A19" s="81"/>
      <c r="B19" s="96" t="s">
        <v>167</v>
      </c>
      <c r="C19" s="85">
        <v>227000</v>
      </c>
      <c r="D19" s="85">
        <v>227000</v>
      </c>
      <c r="E19" s="85">
        <v>0</v>
      </c>
      <c r="F19" s="84"/>
      <c r="G19" s="84"/>
      <c r="H19" s="85"/>
      <c r="I19" s="85">
        <v>1515000</v>
      </c>
      <c r="J19" s="85">
        <v>1515000</v>
      </c>
      <c r="K19" s="85">
        <v>2210000</v>
      </c>
      <c r="L19" s="85"/>
      <c r="M19" s="85"/>
      <c r="N19" s="85"/>
      <c r="O19" s="81"/>
      <c r="P19" s="96" t="s">
        <v>167</v>
      </c>
      <c r="Q19" s="87"/>
      <c r="R19" s="87"/>
      <c r="S19" s="87"/>
      <c r="T19" s="87">
        <f t="shared" si="3"/>
        <v>1742000</v>
      </c>
      <c r="U19" s="87">
        <f t="shared" si="4"/>
        <v>1742000</v>
      </c>
      <c r="V19" s="97">
        <f t="shared" si="5"/>
        <v>2210000</v>
      </c>
      <c r="W19" s="88"/>
      <c r="X19" s="8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21.95" customHeight="1" x14ac:dyDescent="0.25">
      <c r="A20" s="99"/>
      <c r="B20" s="100" t="s">
        <v>168</v>
      </c>
      <c r="C20" s="101"/>
      <c r="D20" s="101"/>
      <c r="E20" s="101">
        <v>22000</v>
      </c>
      <c r="F20" s="102"/>
      <c r="G20" s="103"/>
      <c r="H20" s="104"/>
      <c r="I20" s="104"/>
      <c r="J20" s="104"/>
      <c r="K20" s="104">
        <v>124</v>
      </c>
      <c r="L20" s="104"/>
      <c r="M20" s="104"/>
      <c r="N20" s="85"/>
      <c r="O20" s="99"/>
      <c r="P20" s="100" t="s">
        <v>168</v>
      </c>
      <c r="Q20" s="87">
        <v>0</v>
      </c>
      <c r="R20" s="87"/>
      <c r="S20" s="87">
        <v>7000</v>
      </c>
      <c r="T20" s="87">
        <f t="shared" si="3"/>
        <v>0</v>
      </c>
      <c r="U20" s="87">
        <f t="shared" si="4"/>
        <v>0</v>
      </c>
      <c r="V20" s="97">
        <f t="shared" si="5"/>
        <v>29124</v>
      </c>
      <c r="W20" s="88"/>
      <c r="X20" s="89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21.95" customHeight="1" x14ac:dyDescent="0.25">
      <c r="A21" s="99"/>
      <c r="B21" s="105" t="s">
        <v>169</v>
      </c>
      <c r="C21" s="85"/>
      <c r="D21" s="85"/>
      <c r="E21" s="85"/>
      <c r="F21" s="84"/>
      <c r="G21" s="84"/>
      <c r="H21" s="85"/>
      <c r="I21" s="85"/>
      <c r="J21" s="85"/>
      <c r="K21" s="85"/>
      <c r="L21" s="85"/>
      <c r="M21" s="85"/>
      <c r="N21" s="85"/>
      <c r="O21"/>
      <c r="P21" s="105" t="s">
        <v>169</v>
      </c>
      <c r="Q21" s="87"/>
      <c r="R21" s="87"/>
      <c r="S21" s="87"/>
      <c r="T21" s="87">
        <f t="shared" si="3"/>
        <v>0</v>
      </c>
      <c r="U21" s="87">
        <f t="shared" si="4"/>
        <v>0</v>
      </c>
      <c r="V21" s="97">
        <f t="shared" si="5"/>
        <v>0</v>
      </c>
      <c r="W21" s="88"/>
      <c r="X21" s="89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21.95" customHeight="1" x14ac:dyDescent="0.25">
      <c r="A22" s="99"/>
      <c r="B22" s="105" t="s">
        <v>170</v>
      </c>
      <c r="C22" s="101"/>
      <c r="D22" s="101"/>
      <c r="E22" s="101"/>
      <c r="F22" s="102"/>
      <c r="G22" s="102"/>
      <c r="H22" s="101"/>
      <c r="I22" s="101"/>
      <c r="J22" s="101"/>
      <c r="K22" s="101"/>
      <c r="L22" s="101"/>
      <c r="M22" s="101"/>
      <c r="N22"/>
      <c r="O22" s="99"/>
      <c r="P22" s="105" t="s">
        <v>170</v>
      </c>
      <c r="Q22" s="87"/>
      <c r="R22" s="87"/>
      <c r="S22" s="87">
        <v>403000</v>
      </c>
      <c r="T22" s="87">
        <f t="shared" si="3"/>
        <v>0</v>
      </c>
      <c r="U22" s="87">
        <f t="shared" si="4"/>
        <v>0</v>
      </c>
      <c r="V22" s="97">
        <f t="shared" si="5"/>
        <v>403000</v>
      </c>
      <c r="W22" s="88"/>
      <c r="X22" s="89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ht="21.95" customHeight="1" x14ac:dyDescent="0.25">
      <c r="A23" s="99"/>
      <c r="B23" s="105" t="s">
        <v>171</v>
      </c>
      <c r="C23" s="101">
        <v>365000</v>
      </c>
      <c r="D23" s="101">
        <v>365000</v>
      </c>
      <c r="E23" s="101">
        <v>947000</v>
      </c>
      <c r="F23" s="102"/>
      <c r="G23" s="102"/>
      <c r="H23" s="101"/>
      <c r="I23" s="101"/>
      <c r="J23" s="101"/>
      <c r="K23" s="101">
        <v>28000</v>
      </c>
      <c r="L23" s="101">
        <v>20000</v>
      </c>
      <c r="M23" s="101">
        <v>20000</v>
      </c>
      <c r="N23" s="324">
        <v>439000</v>
      </c>
      <c r="O23" s="99"/>
      <c r="P23" s="105" t="s">
        <v>171</v>
      </c>
      <c r="Q23" s="87">
        <v>100000</v>
      </c>
      <c r="R23" s="87">
        <v>100000</v>
      </c>
      <c r="S23" s="87">
        <v>3035000</v>
      </c>
      <c r="T23" s="87">
        <f t="shared" si="3"/>
        <v>485000</v>
      </c>
      <c r="U23" s="87">
        <f t="shared" si="4"/>
        <v>485000</v>
      </c>
      <c r="V23" s="97">
        <f t="shared" si="5"/>
        <v>4449000</v>
      </c>
      <c r="W23" s="88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ht="21.95" customHeight="1" x14ac:dyDescent="0.25">
      <c r="A24" s="81" t="s">
        <v>172</v>
      </c>
      <c r="B24" s="90" t="s">
        <v>173</v>
      </c>
      <c r="C24" s="84"/>
      <c r="D24" s="84"/>
      <c r="E24" s="84">
        <v>118000</v>
      </c>
      <c r="F24" s="84"/>
      <c r="G24" s="84"/>
      <c r="H24" s="84"/>
      <c r="I24" s="84"/>
      <c r="J24" s="84"/>
      <c r="K24" s="84"/>
      <c r="L24" s="84"/>
      <c r="M24" s="84"/>
      <c r="N24" s="84"/>
      <c r="O24" s="81" t="s">
        <v>172</v>
      </c>
      <c r="P24" s="90" t="s">
        <v>173</v>
      </c>
      <c r="Q24" s="87">
        <v>100000</v>
      </c>
      <c r="R24" s="87">
        <v>100000</v>
      </c>
      <c r="S24" s="87">
        <v>437000</v>
      </c>
      <c r="T24" s="87">
        <f t="shared" si="3"/>
        <v>100000</v>
      </c>
      <c r="U24" s="87">
        <f t="shared" si="4"/>
        <v>100000</v>
      </c>
      <c r="V24" s="97">
        <f t="shared" si="5"/>
        <v>555000</v>
      </c>
      <c r="W24" s="88"/>
      <c r="X24" s="89"/>
      <c r="Y24" s="106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21.95" customHeight="1" x14ac:dyDescent="0.25">
      <c r="A25" s="81" t="s">
        <v>174</v>
      </c>
      <c r="B25" s="90" t="s">
        <v>175</v>
      </c>
      <c r="C25" s="84"/>
      <c r="D25" s="84"/>
      <c r="E25" s="84"/>
      <c r="F25" s="84"/>
      <c r="G25" s="84"/>
      <c r="H25" s="84"/>
      <c r="I25" s="84"/>
      <c r="J25" s="107">
        <v>80000</v>
      </c>
      <c r="K25" s="84">
        <v>80000</v>
      </c>
      <c r="L25" s="84"/>
      <c r="M25" s="84"/>
      <c r="N25" s="1043">
        <v>54000</v>
      </c>
      <c r="O25" s="81" t="s">
        <v>174</v>
      </c>
      <c r="P25" s="90" t="s">
        <v>175</v>
      </c>
      <c r="Q25" s="109">
        <v>9500000</v>
      </c>
      <c r="R25" s="109">
        <v>15700000</v>
      </c>
      <c r="S25" s="109">
        <v>15980000</v>
      </c>
      <c r="T25" s="87">
        <f t="shared" si="3"/>
        <v>9500000</v>
      </c>
      <c r="U25" s="87">
        <f t="shared" si="4"/>
        <v>15780000</v>
      </c>
      <c r="V25" s="97">
        <f t="shared" si="5"/>
        <v>16114000</v>
      </c>
      <c r="W25" s="78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s="110" customFormat="1" ht="21.95" customHeight="1" x14ac:dyDescent="0.25">
      <c r="A26" s="81" t="s">
        <v>176</v>
      </c>
      <c r="B26" s="90" t="s">
        <v>177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N26" s="83"/>
      <c r="O26" s="81" t="s">
        <v>176</v>
      </c>
      <c r="P26" s="90" t="s">
        <v>177</v>
      </c>
      <c r="Q26" s="109">
        <v>2500000</v>
      </c>
      <c r="R26" s="109">
        <v>2500000</v>
      </c>
      <c r="S26" s="109">
        <v>1923000</v>
      </c>
      <c r="T26" s="87">
        <f t="shared" si="3"/>
        <v>2500000</v>
      </c>
      <c r="U26" s="87">
        <f t="shared" si="4"/>
        <v>2500000</v>
      </c>
      <c r="V26" s="97">
        <f t="shared" si="5"/>
        <v>1923000</v>
      </c>
      <c r="W26" s="78"/>
      <c r="X26" s="111"/>
    </row>
    <row r="27" spans="1:1024" ht="21.95" customHeight="1" x14ac:dyDescent="0.25">
      <c r="A27" s="112"/>
      <c r="B27" s="113" t="s">
        <v>178</v>
      </c>
      <c r="C27" s="94">
        <f t="shared" ref="C27:N27" si="6">SUM(C9:C12,C24:C26)</f>
        <v>37489000</v>
      </c>
      <c r="D27" s="94">
        <f t="shared" si="6"/>
        <v>37660000</v>
      </c>
      <c r="E27" s="94">
        <f t="shared" si="6"/>
        <v>43089000</v>
      </c>
      <c r="F27" s="94">
        <f t="shared" si="6"/>
        <v>0</v>
      </c>
      <c r="G27" s="94">
        <f t="shared" si="6"/>
        <v>0</v>
      </c>
      <c r="H27" s="94">
        <f t="shared" si="6"/>
        <v>23000</v>
      </c>
      <c r="I27" s="94">
        <f t="shared" si="6"/>
        <v>17257000</v>
      </c>
      <c r="J27" s="94">
        <f t="shared" si="6"/>
        <v>46949000</v>
      </c>
      <c r="K27" s="94">
        <f t="shared" si="6"/>
        <v>46457124</v>
      </c>
      <c r="L27" s="94">
        <f t="shared" si="6"/>
        <v>823000</v>
      </c>
      <c r="M27" s="94">
        <f t="shared" si="6"/>
        <v>3172000</v>
      </c>
      <c r="N27" s="94">
        <f t="shared" si="6"/>
        <v>4082000</v>
      </c>
      <c r="O27" s="112"/>
      <c r="P27" s="113" t="s">
        <v>178</v>
      </c>
      <c r="Q27" s="94">
        <f t="shared" ref="Q27:V27" si="7">SUM(Q9:Q12,Q24:Q26)</f>
        <v>877368000</v>
      </c>
      <c r="R27" s="94">
        <f t="shared" si="7"/>
        <v>1090632000</v>
      </c>
      <c r="S27" s="94">
        <f t="shared" si="7"/>
        <v>1459750000</v>
      </c>
      <c r="T27" s="94">
        <f t="shared" si="7"/>
        <v>932937000</v>
      </c>
      <c r="U27" s="94">
        <f t="shared" si="7"/>
        <v>1178413000</v>
      </c>
      <c r="V27" s="94">
        <f t="shared" si="7"/>
        <v>1553401124</v>
      </c>
      <c r="W27" s="78"/>
      <c r="X27" s="89"/>
    </row>
    <row r="28" spans="1:1024" ht="21.95" customHeight="1" x14ac:dyDescent="0.25">
      <c r="A28" s="99" t="s">
        <v>179</v>
      </c>
      <c r="B28" s="114" t="s">
        <v>180</v>
      </c>
      <c r="C28" s="115"/>
      <c r="D28" s="116">
        <v>1066000</v>
      </c>
      <c r="E28" s="116">
        <v>1066000</v>
      </c>
      <c r="F28" s="115"/>
      <c r="G28" s="116">
        <v>252000</v>
      </c>
      <c r="H28" s="116">
        <v>252000</v>
      </c>
      <c r="I28" s="115"/>
      <c r="J28" s="116">
        <v>1887000</v>
      </c>
      <c r="K28" s="116">
        <v>1887000</v>
      </c>
      <c r="L28" s="116"/>
      <c r="M28" s="116">
        <v>475000</v>
      </c>
      <c r="N28" s="116">
        <v>475000</v>
      </c>
      <c r="O28" s="99" t="s">
        <v>179</v>
      </c>
      <c r="P28" s="114" t="s">
        <v>180</v>
      </c>
      <c r="Q28" s="117">
        <v>596141000</v>
      </c>
      <c r="R28" s="117">
        <v>735298000</v>
      </c>
      <c r="S28" s="109">
        <v>735299000</v>
      </c>
      <c r="T28" s="109">
        <f>SUM(C28,F28,I28,L28,Q28)</f>
        <v>596141000</v>
      </c>
      <c r="U28" s="109">
        <f>SUM(D28,G28,J28,M28,R28)</f>
        <v>738978000</v>
      </c>
      <c r="V28" s="118">
        <f>SUM(E28,H28,K28,N28,S28)</f>
        <v>738979000</v>
      </c>
      <c r="W28" s="78"/>
      <c r="X28" s="89"/>
    </row>
    <row r="29" spans="1:1024" ht="21.95" customHeight="1" x14ac:dyDescent="0.25">
      <c r="A29" s="119"/>
      <c r="B29" s="120" t="s">
        <v>181</v>
      </c>
      <c r="C29" s="121">
        <f t="shared" ref="C29:N29" si="8">SUM(C27:C28)</f>
        <v>37489000</v>
      </c>
      <c r="D29" s="121">
        <f t="shared" si="8"/>
        <v>38726000</v>
      </c>
      <c r="E29" s="121">
        <f t="shared" si="8"/>
        <v>44155000</v>
      </c>
      <c r="F29" s="121">
        <f t="shared" si="8"/>
        <v>0</v>
      </c>
      <c r="G29" s="121">
        <f t="shared" si="8"/>
        <v>252000</v>
      </c>
      <c r="H29" s="121">
        <f t="shared" si="8"/>
        <v>275000</v>
      </c>
      <c r="I29" s="121">
        <f t="shared" si="8"/>
        <v>17257000</v>
      </c>
      <c r="J29" s="121">
        <f t="shared" si="8"/>
        <v>48836000</v>
      </c>
      <c r="K29" s="121">
        <f t="shared" si="8"/>
        <v>48344124</v>
      </c>
      <c r="L29" s="121">
        <f t="shared" si="8"/>
        <v>823000</v>
      </c>
      <c r="M29" s="121">
        <f t="shared" si="8"/>
        <v>3647000</v>
      </c>
      <c r="N29" s="121">
        <f t="shared" si="8"/>
        <v>4557000</v>
      </c>
      <c r="O29" s="119"/>
      <c r="P29" s="120" t="s">
        <v>181</v>
      </c>
      <c r="Q29" s="121">
        <f t="shared" ref="Q29:U29" si="9">SUM(Q27:Q28)</f>
        <v>1473509000</v>
      </c>
      <c r="R29" s="121">
        <f t="shared" si="9"/>
        <v>1825930000</v>
      </c>
      <c r="S29" s="121">
        <f t="shared" si="9"/>
        <v>2195049000</v>
      </c>
      <c r="T29" s="121">
        <f t="shared" si="9"/>
        <v>1529078000</v>
      </c>
      <c r="U29" s="121">
        <f t="shared" si="9"/>
        <v>1917391000</v>
      </c>
      <c r="V29" s="121">
        <f>SUM(V27:V28)</f>
        <v>2292380124</v>
      </c>
      <c r="W29" s="78"/>
      <c r="X29" s="89"/>
    </row>
  </sheetData>
  <mergeCells count="8">
    <mergeCell ref="A3:N3"/>
    <mergeCell ref="O3:V3"/>
    <mergeCell ref="C7:E7"/>
    <mergeCell ref="F7:H7"/>
    <mergeCell ref="I7:K7"/>
    <mergeCell ref="L7:N7"/>
    <mergeCell ref="Q7:S7"/>
    <mergeCell ref="T7:V7"/>
  </mergeCells>
  <pageMargins left="0.39370078740157483" right="0.19685039370078741" top="0.39370078740157483" bottom="0.39370078740157483" header="0.11811023622047245" footer="0.51181102362204722"/>
  <pageSetup paperSize="9" scale="70" firstPageNumber="0" orientation="landscape" r:id="rId1"/>
  <headerFooter>
    <oddHeader>&amp;R2. melléklet a ../2019.(..) önkormányzati rendelethez /&amp;P. oldal</oddHeader>
  </headerFooter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G36"/>
  <sheetViews>
    <sheetView zoomScaleNormal="100" workbookViewId="0">
      <selection activeCell="E16" sqref="E16"/>
    </sheetView>
  </sheetViews>
  <sheetFormatPr defaultRowHeight="12.75" x14ac:dyDescent="0.2"/>
  <cols>
    <col min="1" max="1" width="4.140625" style="122"/>
    <col min="2" max="2" width="39.28515625" style="122"/>
    <col min="3" max="3" width="12.42578125" style="122"/>
    <col min="4" max="4" width="11.85546875" style="122"/>
    <col min="5" max="5" width="12.42578125" style="122"/>
    <col min="6" max="6" width="10.42578125" style="122"/>
    <col min="7" max="1025" width="8.7109375"/>
  </cols>
  <sheetData>
    <row r="1" spans="1:7" ht="15.75" x14ac:dyDescent="0.25">
      <c r="A1" s="123"/>
      <c r="B1" s="123"/>
      <c r="C1" s="123"/>
      <c r="D1" s="123"/>
      <c r="E1" s="123"/>
      <c r="F1" s="124"/>
      <c r="G1" s="125"/>
    </row>
    <row r="2" spans="1:7" ht="15.75" x14ac:dyDescent="0.25">
      <c r="A2" s="123"/>
      <c r="B2" s="123"/>
      <c r="C2" s="123"/>
      <c r="D2" s="123"/>
      <c r="E2" s="123"/>
      <c r="F2" s="124"/>
      <c r="G2" s="125"/>
    </row>
    <row r="3" spans="1:7" ht="18.75" x14ac:dyDescent="0.3">
      <c r="A3" s="1281" t="s">
        <v>182</v>
      </c>
      <c r="B3" s="1281"/>
      <c r="C3" s="1281"/>
      <c r="D3" s="1281"/>
      <c r="E3" s="1281"/>
      <c r="F3" s="1281"/>
      <c r="G3" s="125"/>
    </row>
    <row r="4" spans="1:7" ht="18.75" x14ac:dyDescent="0.3">
      <c r="A4" s="126"/>
      <c r="B4" s="126"/>
      <c r="C4" s="126"/>
      <c r="D4" s="126"/>
      <c r="E4" s="126"/>
      <c r="F4" s="127"/>
      <c r="G4" s="125"/>
    </row>
    <row r="5" spans="1:7" ht="18.75" x14ac:dyDescent="0.3">
      <c r="A5" s="126"/>
      <c r="B5" s="126"/>
      <c r="C5" s="126"/>
      <c r="D5" s="126"/>
      <c r="E5" s="126"/>
      <c r="F5" s="127"/>
      <c r="G5" s="125"/>
    </row>
    <row r="6" spans="1:7" ht="15.75" x14ac:dyDescent="0.25">
      <c r="A6" s="128"/>
      <c r="B6" s="128"/>
      <c r="C6" s="128"/>
      <c r="D6" s="128"/>
      <c r="E6" s="128"/>
      <c r="F6" s="124"/>
      <c r="G6" s="125"/>
    </row>
    <row r="7" spans="1:7" ht="15.75" x14ac:dyDescent="0.25">
      <c r="A7" s="128"/>
      <c r="B7" s="129"/>
      <c r="C7" s="128"/>
      <c r="D7" s="123"/>
      <c r="E7" s="130"/>
      <c r="F7" s="131" t="s">
        <v>142</v>
      </c>
      <c r="G7" s="125"/>
    </row>
    <row r="8" spans="1:7" ht="15.75" x14ac:dyDescent="0.25">
      <c r="A8" s="123"/>
      <c r="B8" s="123"/>
      <c r="C8" s="123"/>
      <c r="D8" s="123"/>
      <c r="E8" s="123"/>
      <c r="F8" s="124"/>
      <c r="G8" s="125"/>
    </row>
    <row r="9" spans="1:7" ht="31.5" x14ac:dyDescent="0.2">
      <c r="A9" s="1282" t="s">
        <v>183</v>
      </c>
      <c r="B9" s="1282"/>
      <c r="C9" s="133" t="s">
        <v>184</v>
      </c>
      <c r="D9" s="133" t="s">
        <v>151</v>
      </c>
      <c r="E9" s="133" t="s">
        <v>152</v>
      </c>
      <c r="F9" s="134" t="s">
        <v>5</v>
      </c>
      <c r="G9" s="135"/>
    </row>
    <row r="10" spans="1:7" ht="15.75" x14ac:dyDescent="0.25">
      <c r="A10" s="136"/>
      <c r="B10" s="136"/>
      <c r="C10" s="136"/>
      <c r="D10" s="136"/>
      <c r="E10" s="136"/>
      <c r="F10" s="124"/>
      <c r="G10" s="125"/>
    </row>
    <row r="11" spans="1:7" ht="15.75" x14ac:dyDescent="0.25">
      <c r="A11" s="1283" t="s">
        <v>185</v>
      </c>
      <c r="B11" s="1283"/>
      <c r="C11" s="137"/>
      <c r="D11" s="137"/>
      <c r="E11" s="137"/>
      <c r="F11" s="124"/>
      <c r="G11" s="138"/>
    </row>
    <row r="12" spans="1:7" ht="15.75" x14ac:dyDescent="0.25">
      <c r="A12" s="136" t="s">
        <v>186</v>
      </c>
      <c r="B12" s="123"/>
      <c r="C12" s="137"/>
      <c r="D12" s="137"/>
      <c r="E12" s="137"/>
      <c r="F12" s="124"/>
      <c r="G12" s="138"/>
    </row>
    <row r="13" spans="1:7" ht="15.75" x14ac:dyDescent="0.25">
      <c r="A13" s="136"/>
      <c r="B13" s="139" t="s">
        <v>187</v>
      </c>
      <c r="C13" s="137">
        <v>373310</v>
      </c>
      <c r="D13" s="137">
        <v>481431</v>
      </c>
      <c r="E13" s="137">
        <v>458320</v>
      </c>
      <c r="F13" s="124">
        <f t="shared" ref="F13:F19" si="0">(E13/D13)</f>
        <v>0.95199519765033824</v>
      </c>
      <c r="G13" s="125"/>
    </row>
    <row r="14" spans="1:7" ht="15.75" x14ac:dyDescent="0.25">
      <c r="A14" s="136"/>
      <c r="B14" s="136" t="s">
        <v>188</v>
      </c>
      <c r="C14" s="137">
        <v>76485</v>
      </c>
      <c r="D14" s="137">
        <v>95592</v>
      </c>
      <c r="E14" s="137">
        <v>91668</v>
      </c>
      <c r="F14" s="124">
        <f t="shared" si="0"/>
        <v>0.95895053979412503</v>
      </c>
      <c r="G14" s="125"/>
    </row>
    <row r="15" spans="1:7" ht="15.75" x14ac:dyDescent="0.25">
      <c r="A15" s="136"/>
      <c r="B15" s="136" t="s">
        <v>189</v>
      </c>
      <c r="C15" s="137">
        <v>257084</v>
      </c>
      <c r="D15" s="137">
        <v>340519</v>
      </c>
      <c r="E15" s="137">
        <v>270824</v>
      </c>
      <c r="F15" s="124">
        <f t="shared" si="0"/>
        <v>0.79532713299404734</v>
      </c>
      <c r="G15" s="125"/>
    </row>
    <row r="16" spans="1:7" ht="15.75" x14ac:dyDescent="0.25">
      <c r="A16" s="136"/>
      <c r="B16" s="136" t="s">
        <v>190</v>
      </c>
      <c r="C16" s="137">
        <v>14300</v>
      </c>
      <c r="D16" s="137">
        <v>17873</v>
      </c>
      <c r="E16" s="137">
        <v>13564</v>
      </c>
      <c r="F16" s="124">
        <f t="shared" si="0"/>
        <v>0.75891008784199632</v>
      </c>
      <c r="G16" s="125"/>
    </row>
    <row r="17" spans="1:7" ht="15.75" x14ac:dyDescent="0.25">
      <c r="A17" s="136"/>
      <c r="B17" s="136" t="s">
        <v>191</v>
      </c>
      <c r="C17" s="137">
        <v>111420</v>
      </c>
      <c r="D17" s="137">
        <v>73331</v>
      </c>
      <c r="E17" s="137">
        <v>71598</v>
      </c>
      <c r="F17" s="124">
        <f t="shared" si="0"/>
        <v>0.9763674298727687</v>
      </c>
      <c r="G17" s="125"/>
    </row>
    <row r="18" spans="1:7" ht="15.75" x14ac:dyDescent="0.25">
      <c r="A18" s="136"/>
      <c r="B18" s="136" t="s">
        <v>192</v>
      </c>
      <c r="C18" s="137">
        <v>49567</v>
      </c>
      <c r="D18" s="137">
        <v>11017</v>
      </c>
      <c r="E18" s="140">
        <v>0</v>
      </c>
      <c r="F18" s="124">
        <f t="shared" si="0"/>
        <v>0</v>
      </c>
      <c r="G18" s="125"/>
    </row>
    <row r="19" spans="1:7" ht="15.75" x14ac:dyDescent="0.25">
      <c r="A19" s="136"/>
      <c r="B19" s="136" t="s">
        <v>193</v>
      </c>
      <c r="C19" s="137">
        <v>89782</v>
      </c>
      <c r="D19" s="137">
        <v>52366</v>
      </c>
      <c r="E19" s="140">
        <v>0</v>
      </c>
      <c r="F19" s="124">
        <f t="shared" si="0"/>
        <v>0</v>
      </c>
      <c r="G19" s="125"/>
    </row>
    <row r="20" spans="1:7" ht="15.75" x14ac:dyDescent="0.25">
      <c r="A20" s="136"/>
      <c r="B20" s="141"/>
      <c r="C20" s="137"/>
      <c r="D20" s="137"/>
      <c r="E20" s="137"/>
      <c r="F20" s="124"/>
      <c r="G20" s="125"/>
    </row>
    <row r="21" spans="1:7" ht="15.75" x14ac:dyDescent="0.25">
      <c r="A21" s="1279" t="s">
        <v>194</v>
      </c>
      <c r="B21" s="1279"/>
      <c r="C21" s="142">
        <f>SUM(C13:C20)</f>
        <v>971948</v>
      </c>
      <c r="D21" s="142">
        <f>SUM(D13:D20)</f>
        <v>1072129</v>
      </c>
      <c r="E21" s="142">
        <f>SUM(E13:E20)</f>
        <v>905974</v>
      </c>
      <c r="F21" s="143">
        <f>(E21/D21)</f>
        <v>0.84502331342590309</v>
      </c>
      <c r="G21" s="144"/>
    </row>
    <row r="22" spans="1:7" ht="15.75" x14ac:dyDescent="0.25">
      <c r="A22" s="136"/>
      <c r="B22" s="136"/>
      <c r="C22" s="137"/>
      <c r="D22" s="137"/>
      <c r="E22" s="137"/>
      <c r="F22" s="143"/>
      <c r="G22" s="125"/>
    </row>
    <row r="23" spans="1:7" ht="15.75" x14ac:dyDescent="0.25">
      <c r="A23" s="1283" t="s">
        <v>195</v>
      </c>
      <c r="B23" s="1283"/>
      <c r="C23" s="137"/>
      <c r="D23" s="137"/>
      <c r="E23" s="137"/>
      <c r="F23" s="143"/>
      <c r="G23" s="125"/>
    </row>
    <row r="24" spans="1:7" ht="15.75" x14ac:dyDescent="0.25">
      <c r="A24" s="136" t="s">
        <v>186</v>
      </c>
      <c r="B24" s="123"/>
      <c r="C24" s="137"/>
      <c r="D24" s="137"/>
      <c r="E24" s="137"/>
      <c r="F24" s="143"/>
      <c r="G24" s="125"/>
    </row>
    <row r="25" spans="1:7" ht="15.75" x14ac:dyDescent="0.25">
      <c r="A25" s="136"/>
      <c r="B25" s="139" t="s">
        <v>196</v>
      </c>
      <c r="C25" s="145">
        <v>259895</v>
      </c>
      <c r="D25" s="145">
        <v>542088</v>
      </c>
      <c r="E25" s="145">
        <v>283363</v>
      </c>
      <c r="F25" s="124">
        <f>(E25/D25)</f>
        <v>0.52272509260489075</v>
      </c>
      <c r="G25" s="146"/>
    </row>
    <row r="26" spans="1:7" ht="15.75" x14ac:dyDescent="0.25">
      <c r="A26" s="136"/>
      <c r="B26" s="139" t="s">
        <v>197</v>
      </c>
      <c r="C26" s="145">
        <v>203318</v>
      </c>
      <c r="D26" s="145">
        <v>198359</v>
      </c>
      <c r="E26" s="145">
        <v>152206</v>
      </c>
      <c r="F26" s="124">
        <f>(E26/D26)</f>
        <v>0.76732590908403453</v>
      </c>
      <c r="G26" s="125"/>
    </row>
    <row r="27" spans="1:7" ht="15.75" x14ac:dyDescent="0.25">
      <c r="A27" s="136"/>
      <c r="B27" s="147" t="s">
        <v>198</v>
      </c>
      <c r="C27" s="145">
        <v>5600</v>
      </c>
      <c r="D27" s="145">
        <v>5650</v>
      </c>
      <c r="E27" s="145">
        <v>50</v>
      </c>
      <c r="F27" s="124">
        <f>(E27/D27)</f>
        <v>8.8495575221238937E-3</v>
      </c>
      <c r="G27" s="146"/>
    </row>
    <row r="28" spans="1:7" ht="15.75" x14ac:dyDescent="0.25">
      <c r="A28" s="136"/>
      <c r="B28" s="147" t="s">
        <v>199</v>
      </c>
      <c r="C28" s="145">
        <v>82559</v>
      </c>
      <c r="D28" s="145">
        <v>93407</v>
      </c>
      <c r="E28" s="140">
        <v>0</v>
      </c>
      <c r="F28" s="124">
        <v>0</v>
      </c>
      <c r="G28" s="146"/>
    </row>
    <row r="29" spans="1:7" ht="15.75" x14ac:dyDescent="0.25">
      <c r="A29" s="1279" t="s">
        <v>200</v>
      </c>
      <c r="B29" s="1279"/>
      <c r="C29" s="148">
        <f>SUM(C25:C28)</f>
        <v>551372</v>
      </c>
      <c r="D29" s="148">
        <f>SUM(D25:D28)</f>
        <v>839504</v>
      </c>
      <c r="E29" s="148">
        <f>SUM(E25:E28)</f>
        <v>435619</v>
      </c>
      <c r="F29" s="143">
        <f>(E29/D29)</f>
        <v>0.51890044597762486</v>
      </c>
      <c r="G29" s="144"/>
    </row>
    <row r="30" spans="1:7" ht="15.75" x14ac:dyDescent="0.25">
      <c r="A30" s="149"/>
      <c r="B30" s="149"/>
      <c r="C30" s="148"/>
      <c r="D30" s="148"/>
      <c r="E30" s="148"/>
      <c r="F30" s="143"/>
      <c r="G30" s="144"/>
    </row>
    <row r="31" spans="1:7" ht="15.75" x14ac:dyDescent="0.25">
      <c r="A31" s="1280" t="s">
        <v>201</v>
      </c>
      <c r="B31" s="1280"/>
      <c r="C31" s="150">
        <f>SUM(C21,C29)</f>
        <v>1523320</v>
      </c>
      <c r="D31" s="150">
        <f>SUM(D21,D29)</f>
        <v>1911633</v>
      </c>
      <c r="E31" s="150">
        <f>SUM(E21,E29)</f>
        <v>1341593</v>
      </c>
      <c r="F31" s="151">
        <f>(E31/D31)</f>
        <v>0.7018046874060031</v>
      </c>
      <c r="G31" s="144"/>
    </row>
    <row r="32" spans="1:7" ht="15.75" x14ac:dyDescent="0.25">
      <c r="A32" s="136"/>
      <c r="B32" s="139"/>
      <c r="C32" s="152"/>
      <c r="D32" s="152"/>
      <c r="E32" s="137"/>
      <c r="F32" s="143"/>
      <c r="G32" s="146"/>
    </row>
    <row r="33" spans="1:7" ht="15.75" x14ac:dyDescent="0.25">
      <c r="A33" s="153" t="s">
        <v>202</v>
      </c>
      <c r="B33" s="154" t="s">
        <v>203</v>
      </c>
      <c r="C33" s="152"/>
      <c r="D33" s="152"/>
      <c r="E33" s="137"/>
      <c r="F33" s="143"/>
      <c r="G33" s="146"/>
    </row>
    <row r="34" spans="1:7" ht="15.75" x14ac:dyDescent="0.25">
      <c r="A34" s="136"/>
      <c r="B34" s="155" t="s">
        <v>204</v>
      </c>
      <c r="C34" s="156">
        <v>5758</v>
      </c>
      <c r="D34" s="156">
        <v>5758</v>
      </c>
      <c r="E34" s="142">
        <v>5758</v>
      </c>
      <c r="F34" s="143">
        <f>(E34/D34)</f>
        <v>1</v>
      </c>
      <c r="G34" s="146"/>
    </row>
    <row r="35" spans="1:7" ht="15.75" x14ac:dyDescent="0.25">
      <c r="A35" s="136"/>
      <c r="B35" s="136"/>
      <c r="C35" s="137"/>
      <c r="D35" s="137"/>
      <c r="E35" s="137"/>
      <c r="F35" s="143"/>
      <c r="G35" s="138"/>
    </row>
    <row r="36" spans="1:7" ht="16.5" x14ac:dyDescent="0.25">
      <c r="A36" s="157"/>
      <c r="B36" s="158" t="s">
        <v>205</v>
      </c>
      <c r="C36" s="159">
        <f>SUM(C31,C34)</f>
        <v>1529078</v>
      </c>
      <c r="D36" s="159">
        <f>SUM(D31,D34)</f>
        <v>1917391</v>
      </c>
      <c r="E36" s="159">
        <f>SUM(E31,E34)</f>
        <v>1347351</v>
      </c>
      <c r="F36" s="160">
        <f>(E36/D36)</f>
        <v>0.70270017956692188</v>
      </c>
      <c r="G36" s="161"/>
    </row>
  </sheetData>
  <mergeCells count="7">
    <mergeCell ref="A29:B29"/>
    <mergeCell ref="A31:B31"/>
    <mergeCell ref="A3:F3"/>
    <mergeCell ref="A9:B9"/>
    <mergeCell ref="A11:B11"/>
    <mergeCell ref="A21:B21"/>
    <mergeCell ref="A23:B23"/>
  </mergeCells>
  <pageMargins left="0.55118110236220474" right="0.55118110236220474" top="0.98425196850393704" bottom="0.98425196850393704" header="0.31496062992125984" footer="0.51181102362204722"/>
  <pageSetup paperSize="9" firstPageNumber="0" orientation="portrait" r:id="rId1"/>
  <headerFooter>
    <oddHeader>&amp;R3. melléklet a .../2019.(..) önkormányzati rendelethez /&amp;P. oldal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33"/>
  <sheetViews>
    <sheetView zoomScaleNormal="100" workbookViewId="0">
      <selection activeCell="T29" sqref="T29"/>
    </sheetView>
  </sheetViews>
  <sheetFormatPr defaultRowHeight="15.75" x14ac:dyDescent="0.25"/>
  <cols>
    <col min="1" max="1" width="4.7109375" style="65"/>
    <col min="2" max="2" width="37.42578125" style="69"/>
    <col min="3" max="5" width="10.42578125" style="69"/>
    <col min="6" max="6" width="10.85546875" style="69"/>
    <col min="7" max="7" width="11.28515625" style="69"/>
    <col min="8" max="8" width="10.28515625" style="69"/>
    <col min="9" max="9" width="11.140625" style="69"/>
    <col min="10" max="14" width="10.7109375" style="69"/>
    <col min="15" max="15" width="5.5703125" style="69"/>
    <col min="16" max="16" width="57.28515625" style="69"/>
    <col min="17" max="22" width="11.7109375" style="69"/>
    <col min="23" max="23" width="12" style="69"/>
    <col min="24" max="24" width="0" style="69" hidden="1"/>
    <col min="25" max="26" width="14.28515625" style="69"/>
    <col min="27" max="1025" width="9.140625" style="69"/>
  </cols>
  <sheetData>
    <row r="1" spans="1:1024" x14ac:dyDescent="0.25">
      <c r="A1"/>
      <c r="B1"/>
      <c r="C1" s="162"/>
      <c r="D1" s="162"/>
      <c r="E1" s="162"/>
      <c r="F1" s="162"/>
      <c r="G1" s="162"/>
      <c r="H1" s="162"/>
      <c r="I1"/>
      <c r="J1"/>
      <c r="K1"/>
      <c r="L1"/>
      <c r="M1"/>
      <c r="N1"/>
      <c r="O1"/>
      <c r="P1"/>
      <c r="Q1"/>
      <c r="R1"/>
      <c r="S1"/>
      <c r="T1"/>
      <c r="U1"/>
      <c r="V1" s="162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/>
      <c r="B2"/>
      <c r="C2" s="162"/>
      <c r="D2" s="162"/>
      <c r="E2" s="162"/>
      <c r="F2" s="162"/>
      <c r="G2" s="162"/>
      <c r="H2" s="162"/>
      <c r="I2"/>
      <c r="J2"/>
      <c r="K2"/>
      <c r="L2"/>
      <c r="M2"/>
      <c r="N2"/>
      <c r="O2"/>
      <c r="P2"/>
      <c r="Q2"/>
      <c r="R2"/>
      <c r="S2"/>
      <c r="T2"/>
      <c r="U2"/>
      <c r="V2" s="16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15.75" customHeight="1" x14ac:dyDescent="0.25">
      <c r="A3" s="1284" t="s">
        <v>206</v>
      </c>
      <c r="B3" s="1284"/>
      <c r="C3" s="1284"/>
      <c r="D3" s="1284"/>
      <c r="E3" s="1284"/>
      <c r="F3" s="1284"/>
      <c r="G3" s="1284"/>
      <c r="H3" s="1284"/>
      <c r="I3" s="1284"/>
      <c r="J3" s="1284"/>
      <c r="K3" s="1284"/>
      <c r="L3" s="1284"/>
      <c r="M3" s="1284"/>
      <c r="N3" s="1284"/>
      <c r="O3" s="1284" t="s">
        <v>206</v>
      </c>
      <c r="P3" s="1284"/>
      <c r="Q3" s="1284"/>
      <c r="R3" s="1284"/>
      <c r="S3" s="1284"/>
      <c r="T3" s="1284"/>
      <c r="U3" s="1284"/>
      <c r="V3" s="1284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t="15.75" customHeight="1" x14ac:dyDescent="0.25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 s="70" t="s">
        <v>142</v>
      </c>
      <c r="W5" s="164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s="65" customFormat="1" ht="51" customHeight="1" x14ac:dyDescent="0.2">
      <c r="A6" s="165"/>
      <c r="B6" s="166" t="s">
        <v>183</v>
      </c>
      <c r="C6" s="1277" t="s">
        <v>144</v>
      </c>
      <c r="D6" s="1277"/>
      <c r="E6" s="1277"/>
      <c r="F6" s="1277" t="s">
        <v>145</v>
      </c>
      <c r="G6" s="1277"/>
      <c r="H6" s="1277"/>
      <c r="I6" s="1277" t="s">
        <v>207</v>
      </c>
      <c r="J6" s="1277"/>
      <c r="K6" s="1277"/>
      <c r="L6" s="1278" t="s">
        <v>147</v>
      </c>
      <c r="M6" s="1278"/>
      <c r="N6" s="1278"/>
      <c r="O6" s="165"/>
      <c r="P6" s="166" t="s">
        <v>183</v>
      </c>
      <c r="Q6" s="1285" t="s">
        <v>148</v>
      </c>
      <c r="R6" s="1285"/>
      <c r="S6" s="1285"/>
      <c r="T6" s="1286" t="s">
        <v>149</v>
      </c>
      <c r="U6" s="1286"/>
      <c r="V6" s="1286"/>
      <c r="W6" s="57"/>
      <c r="Y6" s="167"/>
    </row>
    <row r="7" spans="1:1024" ht="39.75" customHeight="1" x14ac:dyDescent="0.25">
      <c r="A7" s="168"/>
      <c r="B7" s="169"/>
      <c r="C7" s="170" t="s">
        <v>150</v>
      </c>
      <c r="D7" s="170" t="s">
        <v>151</v>
      </c>
      <c r="E7" s="171" t="s">
        <v>152</v>
      </c>
      <c r="F7" s="170" t="s">
        <v>150</v>
      </c>
      <c r="G7" s="170" t="s">
        <v>151</v>
      </c>
      <c r="H7" s="171" t="s">
        <v>152</v>
      </c>
      <c r="I7" s="170" t="s">
        <v>150</v>
      </c>
      <c r="J7" s="170" t="s">
        <v>151</v>
      </c>
      <c r="K7" s="171" t="s">
        <v>152</v>
      </c>
      <c r="L7" s="170" t="s">
        <v>150</v>
      </c>
      <c r="M7" s="170" t="s">
        <v>151</v>
      </c>
      <c r="N7" s="74" t="s">
        <v>152</v>
      </c>
      <c r="O7" s="168"/>
      <c r="P7" s="169"/>
      <c r="Q7" s="170" t="s">
        <v>150</v>
      </c>
      <c r="R7" s="170" t="s">
        <v>151</v>
      </c>
      <c r="S7" s="172" t="s">
        <v>152</v>
      </c>
      <c r="T7" s="170" t="s">
        <v>150</v>
      </c>
      <c r="U7" s="170" t="s">
        <v>151</v>
      </c>
      <c r="V7" s="173" t="s">
        <v>152</v>
      </c>
      <c r="W7" s="169"/>
      <c r="X7"/>
      <c r="Y7" s="169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18" customHeight="1" x14ac:dyDescent="0.25">
      <c r="A8" s="174"/>
      <c r="B8" s="175" t="s">
        <v>185</v>
      </c>
      <c r="C8" s="176"/>
      <c r="D8" s="176"/>
      <c r="E8" s="176"/>
      <c r="F8" s="177"/>
      <c r="G8" s="176"/>
      <c r="H8" s="176"/>
      <c r="I8" s="176"/>
      <c r="J8" s="176"/>
      <c r="K8" s="176"/>
      <c r="L8" s="176"/>
      <c r="M8" s="178"/>
      <c r="N8" s="177"/>
      <c r="O8" s="174"/>
      <c r="P8" s="175" t="s">
        <v>185</v>
      </c>
      <c r="Q8" s="178"/>
      <c r="R8" s="177"/>
      <c r="S8" s="177"/>
      <c r="T8" s="177"/>
      <c r="U8" s="177"/>
      <c r="V8" s="177"/>
      <c r="W8" s="169"/>
      <c r="X8"/>
      <c r="Y8" s="179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18" customHeight="1" x14ac:dyDescent="0.25">
      <c r="A9" s="180"/>
      <c r="B9" s="180" t="s">
        <v>186</v>
      </c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81"/>
      <c r="N9" s="177"/>
      <c r="O9" s="180"/>
      <c r="P9" s="180" t="s">
        <v>186</v>
      </c>
      <c r="Q9" s="181"/>
      <c r="R9" s="177"/>
      <c r="S9" s="177"/>
      <c r="T9" s="177"/>
      <c r="U9" s="177"/>
      <c r="V9" s="177"/>
      <c r="W9"/>
      <c r="X9"/>
      <c r="Y9" s="17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18" customHeight="1" x14ac:dyDescent="0.25">
      <c r="A10" s="180" t="s">
        <v>153</v>
      </c>
      <c r="B10" s="182" t="s">
        <v>208</v>
      </c>
      <c r="C10" s="183">
        <v>35736000</v>
      </c>
      <c r="D10" s="183">
        <v>61628000</v>
      </c>
      <c r="E10" s="183">
        <v>54363000</v>
      </c>
      <c r="F10" s="183">
        <v>141979000</v>
      </c>
      <c r="G10" s="183">
        <v>150092000</v>
      </c>
      <c r="H10" s="183">
        <v>147187000</v>
      </c>
      <c r="I10" s="183">
        <v>38835000</v>
      </c>
      <c r="J10" s="183">
        <v>47353000</v>
      </c>
      <c r="K10" s="183">
        <v>41929000</v>
      </c>
      <c r="L10" s="183">
        <v>77490000</v>
      </c>
      <c r="M10" s="184">
        <v>83535000</v>
      </c>
      <c r="N10" s="183">
        <v>83297000</v>
      </c>
      <c r="O10" s="180" t="s">
        <v>153</v>
      </c>
      <c r="P10" s="182" t="s">
        <v>208</v>
      </c>
      <c r="Q10" s="184">
        <v>79270000</v>
      </c>
      <c r="R10" s="183">
        <v>138823000</v>
      </c>
      <c r="S10" s="183">
        <v>131544000</v>
      </c>
      <c r="T10" s="183">
        <f t="shared" ref="T10:V16" si="0">SUM(C10,F10,I10,L10,Q10)</f>
        <v>373310000</v>
      </c>
      <c r="U10" s="183">
        <f t="shared" si="0"/>
        <v>481431000</v>
      </c>
      <c r="V10" s="183">
        <f t="shared" si="0"/>
        <v>458320000</v>
      </c>
      <c r="W10" s="169"/>
      <c r="X10" s="185"/>
      <c r="Y10" s="169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18" customHeight="1" x14ac:dyDescent="0.25">
      <c r="A11" s="180" t="s">
        <v>155</v>
      </c>
      <c r="B11" s="186" t="s">
        <v>209</v>
      </c>
      <c r="C11" s="183">
        <v>7215000</v>
      </c>
      <c r="D11" s="183">
        <v>12718000</v>
      </c>
      <c r="E11" s="183">
        <v>11866000</v>
      </c>
      <c r="F11" s="183">
        <v>31304000</v>
      </c>
      <c r="G11" s="183">
        <v>33993000</v>
      </c>
      <c r="H11" s="183">
        <v>33076000</v>
      </c>
      <c r="I11" s="183">
        <v>8649000</v>
      </c>
      <c r="J11" s="183">
        <v>9947000</v>
      </c>
      <c r="K11" s="183">
        <v>9187000</v>
      </c>
      <c r="L11" s="183">
        <v>15785000</v>
      </c>
      <c r="M11" s="184">
        <v>17606000</v>
      </c>
      <c r="N11" s="183">
        <v>17601000</v>
      </c>
      <c r="O11" s="180" t="s">
        <v>155</v>
      </c>
      <c r="P11" s="186" t="s">
        <v>209</v>
      </c>
      <c r="Q11" s="184">
        <v>13532000</v>
      </c>
      <c r="R11" s="183">
        <v>21328000</v>
      </c>
      <c r="S11" s="183">
        <v>19938000</v>
      </c>
      <c r="T11" s="183">
        <f t="shared" si="0"/>
        <v>76485000</v>
      </c>
      <c r="U11" s="183">
        <f t="shared" si="0"/>
        <v>95592000</v>
      </c>
      <c r="V11" s="183">
        <f t="shared" si="0"/>
        <v>91668000</v>
      </c>
      <c r="W11" s="169"/>
      <c r="X11" s="185"/>
      <c r="Y11" s="169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18" customHeight="1" x14ac:dyDescent="0.25">
      <c r="A12" s="180" t="s">
        <v>157</v>
      </c>
      <c r="B12" s="186" t="s">
        <v>210</v>
      </c>
      <c r="C12" s="183">
        <v>67392000</v>
      </c>
      <c r="D12" s="183">
        <v>77986000</v>
      </c>
      <c r="E12" s="183">
        <v>73937000</v>
      </c>
      <c r="F12" s="183">
        <v>18300000</v>
      </c>
      <c r="G12" s="183">
        <v>18171000</v>
      </c>
      <c r="H12" s="183">
        <v>13760000</v>
      </c>
      <c r="I12" s="183">
        <v>49516000</v>
      </c>
      <c r="J12" s="183">
        <v>71648000</v>
      </c>
      <c r="K12" s="183">
        <v>52265000</v>
      </c>
      <c r="L12" s="183">
        <v>20317000</v>
      </c>
      <c r="M12" s="184">
        <v>21295000</v>
      </c>
      <c r="N12" s="183">
        <v>16374000</v>
      </c>
      <c r="O12" s="180" t="s">
        <v>157</v>
      </c>
      <c r="P12" s="186" t="s">
        <v>210</v>
      </c>
      <c r="Q12" s="184">
        <v>101559000</v>
      </c>
      <c r="R12" s="183">
        <v>151419000</v>
      </c>
      <c r="S12" s="183">
        <v>114488000</v>
      </c>
      <c r="T12" s="183">
        <f t="shared" si="0"/>
        <v>257084000</v>
      </c>
      <c r="U12" s="183">
        <f t="shared" si="0"/>
        <v>340519000</v>
      </c>
      <c r="V12" s="183">
        <f t="shared" si="0"/>
        <v>270824000</v>
      </c>
      <c r="W12" s="169"/>
      <c r="X12" s="185"/>
      <c r="Y12" s="169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18" customHeight="1" x14ac:dyDescent="0.25">
      <c r="A13" s="180" t="s">
        <v>159</v>
      </c>
      <c r="B13" s="186" t="s">
        <v>211</v>
      </c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4">
        <v>668000</v>
      </c>
      <c r="N13" s="183">
        <v>668000</v>
      </c>
      <c r="O13" s="180" t="s">
        <v>159</v>
      </c>
      <c r="P13" s="186" t="s">
        <v>211</v>
      </c>
      <c r="Q13" s="184">
        <v>14300000</v>
      </c>
      <c r="R13" s="183">
        <v>17205000</v>
      </c>
      <c r="S13" s="183">
        <v>12896000</v>
      </c>
      <c r="T13" s="183">
        <f t="shared" si="0"/>
        <v>14300000</v>
      </c>
      <c r="U13" s="183">
        <f t="shared" si="0"/>
        <v>17873000</v>
      </c>
      <c r="V13" s="183">
        <f t="shared" si="0"/>
        <v>13564000</v>
      </c>
      <c r="W13" s="169"/>
      <c r="X13" s="185"/>
      <c r="Y13" s="169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18" customHeight="1" x14ac:dyDescent="0.25">
      <c r="A14" s="180" t="s">
        <v>172</v>
      </c>
      <c r="B14" s="186" t="s">
        <v>212</v>
      </c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4"/>
      <c r="N14" s="183"/>
      <c r="O14" s="180" t="s">
        <v>172</v>
      </c>
      <c r="P14" s="186" t="s">
        <v>212</v>
      </c>
      <c r="Q14" s="184">
        <v>111420000</v>
      </c>
      <c r="R14" s="183">
        <v>73331000</v>
      </c>
      <c r="S14" s="183">
        <v>71598000</v>
      </c>
      <c r="T14" s="183">
        <f t="shared" si="0"/>
        <v>111420000</v>
      </c>
      <c r="U14" s="183">
        <f t="shared" si="0"/>
        <v>73331000</v>
      </c>
      <c r="V14" s="183">
        <f t="shared" si="0"/>
        <v>71598000</v>
      </c>
      <c r="W14" s="169"/>
      <c r="X14" s="185"/>
      <c r="Y14" s="169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8" customHeight="1" x14ac:dyDescent="0.25">
      <c r="A15" s="180" t="s">
        <v>174</v>
      </c>
      <c r="B15" s="187" t="s">
        <v>192</v>
      </c>
      <c r="C15" s="183"/>
      <c r="D15" s="183"/>
      <c r="E15" s="183"/>
      <c r="F15" s="183"/>
      <c r="G15" s="183"/>
      <c r="H15" s="183"/>
      <c r="I15" s="183">
        <v>0</v>
      </c>
      <c r="J15" s="183"/>
      <c r="K15" s="183"/>
      <c r="L15" s="183"/>
      <c r="M15" s="184"/>
      <c r="N15" s="183"/>
      <c r="O15" s="180" t="s">
        <v>174</v>
      </c>
      <c r="P15" s="188" t="s">
        <v>192</v>
      </c>
      <c r="Q15" s="184">
        <v>49567000</v>
      </c>
      <c r="R15" s="183">
        <v>11017000</v>
      </c>
      <c r="S15" s="183"/>
      <c r="T15" s="183">
        <f t="shared" si="0"/>
        <v>49567000</v>
      </c>
      <c r="U15" s="183">
        <f t="shared" si="0"/>
        <v>11017000</v>
      </c>
      <c r="V15" s="183">
        <f t="shared" si="0"/>
        <v>0</v>
      </c>
      <c r="W15" s="169"/>
      <c r="X15" s="185"/>
      <c r="Y15" s="169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8" customHeight="1" x14ac:dyDescent="0.25">
      <c r="A16" s="180" t="s">
        <v>176</v>
      </c>
      <c r="B16" s="189" t="s">
        <v>193</v>
      </c>
      <c r="C16" s="190"/>
      <c r="D16" s="190"/>
      <c r="E16" s="190"/>
      <c r="F16" s="190"/>
      <c r="G16" s="190"/>
      <c r="H16" s="190"/>
      <c r="I16" s="190">
        <v>0</v>
      </c>
      <c r="J16" s="190"/>
      <c r="K16" s="190"/>
      <c r="L16" s="190"/>
      <c r="M16" s="191"/>
      <c r="N16" s="192"/>
      <c r="O16" s="180" t="s">
        <v>176</v>
      </c>
      <c r="P16" s="193" t="s">
        <v>193</v>
      </c>
      <c r="Q16" s="192">
        <v>89782000</v>
      </c>
      <c r="R16" s="194">
        <v>52366000</v>
      </c>
      <c r="S16" s="192"/>
      <c r="T16" s="183">
        <f t="shared" si="0"/>
        <v>89782000</v>
      </c>
      <c r="U16" s="183">
        <f t="shared" si="0"/>
        <v>52366000</v>
      </c>
      <c r="V16" s="183">
        <f t="shared" si="0"/>
        <v>0</v>
      </c>
      <c r="W16" s="169"/>
      <c r="X16" s="195"/>
      <c r="Y16" s="169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18" customHeight="1" x14ac:dyDescent="0.25">
      <c r="A17" s="196"/>
      <c r="B17" s="196" t="s">
        <v>213</v>
      </c>
      <c r="C17" s="197">
        <f t="shared" ref="C17:N17" si="1">SUM(C10:C16)</f>
        <v>110343000</v>
      </c>
      <c r="D17" s="197">
        <f t="shared" si="1"/>
        <v>152332000</v>
      </c>
      <c r="E17" s="197">
        <f t="shared" si="1"/>
        <v>140166000</v>
      </c>
      <c r="F17" s="197">
        <f t="shared" si="1"/>
        <v>191583000</v>
      </c>
      <c r="G17" s="197">
        <f t="shared" si="1"/>
        <v>202256000</v>
      </c>
      <c r="H17" s="197">
        <f t="shared" si="1"/>
        <v>194023000</v>
      </c>
      <c r="I17" s="197">
        <f t="shared" si="1"/>
        <v>97000000</v>
      </c>
      <c r="J17" s="197">
        <f t="shared" si="1"/>
        <v>128948000</v>
      </c>
      <c r="K17" s="197">
        <f t="shared" si="1"/>
        <v>103381000</v>
      </c>
      <c r="L17" s="197">
        <f t="shared" si="1"/>
        <v>113592000</v>
      </c>
      <c r="M17" s="197">
        <f t="shared" si="1"/>
        <v>123104000</v>
      </c>
      <c r="N17" s="197">
        <f t="shared" si="1"/>
        <v>117940000</v>
      </c>
      <c r="O17" s="196"/>
      <c r="P17" s="196" t="s">
        <v>213</v>
      </c>
      <c r="Q17" s="198">
        <f t="shared" ref="Q17:V17" si="2">SUM(Q10:Q16)</f>
        <v>459430000</v>
      </c>
      <c r="R17" s="198">
        <f t="shared" si="2"/>
        <v>465489000</v>
      </c>
      <c r="S17" s="198">
        <f t="shared" si="2"/>
        <v>350464000</v>
      </c>
      <c r="T17" s="198">
        <f t="shared" si="2"/>
        <v>971948000</v>
      </c>
      <c r="U17" s="198">
        <f t="shared" si="2"/>
        <v>1072129000</v>
      </c>
      <c r="V17" s="197">
        <f t="shared" si="2"/>
        <v>905974000</v>
      </c>
      <c r="W17" s="169"/>
      <c r="X17" s="199"/>
      <c r="Y17" s="169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18" customHeight="1" x14ac:dyDescent="0.25">
      <c r="A18" s="174"/>
      <c r="B18" s="200" t="s">
        <v>195</v>
      </c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2"/>
      <c r="N18" s="203"/>
      <c r="O18" s="174"/>
      <c r="P18" s="200" t="s">
        <v>195</v>
      </c>
      <c r="Q18" s="202"/>
      <c r="R18" s="203"/>
      <c r="S18" s="204"/>
      <c r="T18" s="203"/>
      <c r="U18" s="204"/>
      <c r="V18" s="205">
        <f>SUM(I18,L18,Q18,F18,C18)</f>
        <v>0</v>
      </c>
      <c r="W18" s="169"/>
      <c r="X18" s="206"/>
      <c r="Y18" s="169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18" customHeight="1" x14ac:dyDescent="0.25">
      <c r="A19" s="180"/>
      <c r="B19" s="180" t="s">
        <v>186</v>
      </c>
      <c r="C19" s="183"/>
      <c r="D19" s="183"/>
      <c r="E19" s="183"/>
      <c r="F19" s="183"/>
      <c r="G19" s="183"/>
      <c r="H19" s="183"/>
      <c r="I19" s="207">
        <v>0</v>
      </c>
      <c r="J19" s="207"/>
      <c r="K19" s="207"/>
      <c r="L19" s="183"/>
      <c r="M19" s="184"/>
      <c r="N19" s="183"/>
      <c r="O19" s="180"/>
      <c r="P19" s="180" t="s">
        <v>186</v>
      </c>
      <c r="Q19" s="184"/>
      <c r="R19" s="183"/>
      <c r="S19" s="183"/>
      <c r="T19" s="183"/>
      <c r="U19" s="183"/>
      <c r="V19" s="207">
        <f>SUM(I19,L19,Q19,F19,C19)</f>
        <v>0</v>
      </c>
      <c r="W19" s="169"/>
      <c r="X19" s="185"/>
      <c r="Y19" s="16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18" customHeight="1" x14ac:dyDescent="0.25">
      <c r="A20" s="180" t="s">
        <v>179</v>
      </c>
      <c r="B20" s="182" t="s">
        <v>214</v>
      </c>
      <c r="C20" s="183">
        <v>1413000</v>
      </c>
      <c r="D20" s="208">
        <v>9370000</v>
      </c>
      <c r="E20" s="183">
        <v>9370000</v>
      </c>
      <c r="F20" s="209">
        <v>1270000</v>
      </c>
      <c r="G20" s="183">
        <v>1851000</v>
      </c>
      <c r="H20" s="209">
        <v>1654000</v>
      </c>
      <c r="I20" s="183">
        <v>1045000</v>
      </c>
      <c r="J20" s="183">
        <v>4090000</v>
      </c>
      <c r="K20" s="183">
        <v>3790000</v>
      </c>
      <c r="L20" s="183">
        <v>500000</v>
      </c>
      <c r="M20" s="184">
        <v>452000</v>
      </c>
      <c r="N20" s="183">
        <v>360000</v>
      </c>
      <c r="O20" s="180" t="s">
        <v>179</v>
      </c>
      <c r="P20" s="182" t="s">
        <v>214</v>
      </c>
      <c r="Q20" s="184">
        <v>255667000</v>
      </c>
      <c r="R20" s="183">
        <v>526325000</v>
      </c>
      <c r="S20" s="183">
        <v>268189000</v>
      </c>
      <c r="T20" s="183">
        <f t="shared" ref="T20:V22" si="3">SUM(C20,F20,I20,L20,Q20)</f>
        <v>259895000</v>
      </c>
      <c r="U20" s="183">
        <f t="shared" si="3"/>
        <v>542088000</v>
      </c>
      <c r="V20" s="183">
        <f t="shared" si="3"/>
        <v>283363000</v>
      </c>
      <c r="W20" s="169"/>
      <c r="X20" s="185"/>
      <c r="Y20" s="169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18" customHeight="1" x14ac:dyDescent="0.25">
      <c r="A21" s="180" t="s">
        <v>215</v>
      </c>
      <c r="B21" s="182" t="s">
        <v>216</v>
      </c>
      <c r="C21" s="183"/>
      <c r="D21" s="183">
        <v>469000</v>
      </c>
      <c r="E21" s="183">
        <v>468000</v>
      </c>
      <c r="F21" s="183"/>
      <c r="G21" s="183"/>
      <c r="H21" s="183"/>
      <c r="I21" s="183"/>
      <c r="J21" s="183">
        <v>0</v>
      </c>
      <c r="K21" s="183">
        <v>0</v>
      </c>
      <c r="L21" s="183"/>
      <c r="M21" s="184">
        <v>48000</v>
      </c>
      <c r="N21" s="183">
        <v>48000</v>
      </c>
      <c r="O21" s="180" t="s">
        <v>215</v>
      </c>
      <c r="P21" s="182" t="s">
        <v>216</v>
      </c>
      <c r="Q21" s="184">
        <v>203318000</v>
      </c>
      <c r="R21" s="183">
        <v>197842000</v>
      </c>
      <c r="S21" s="183">
        <v>151690000</v>
      </c>
      <c r="T21" s="183">
        <f t="shared" si="3"/>
        <v>203318000</v>
      </c>
      <c r="U21" s="183">
        <f t="shared" si="3"/>
        <v>198359000</v>
      </c>
      <c r="V21" s="183">
        <f t="shared" si="3"/>
        <v>152206000</v>
      </c>
      <c r="W21" s="169"/>
      <c r="X21" s="185"/>
      <c r="Y21" s="169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18" customHeight="1" x14ac:dyDescent="0.25">
      <c r="A22" s="180" t="s">
        <v>217</v>
      </c>
      <c r="B22" s="182" t="s">
        <v>218</v>
      </c>
      <c r="C22" s="183"/>
      <c r="D22" s="183"/>
      <c r="E22" s="183"/>
      <c r="F22" s="183"/>
      <c r="G22" s="183"/>
      <c r="H22" s="183"/>
      <c r="I22" s="207">
        <v>0</v>
      </c>
      <c r="J22" s="207"/>
      <c r="K22" s="207"/>
      <c r="L22" s="183"/>
      <c r="M22" s="184"/>
      <c r="N22" s="183"/>
      <c r="O22" s="180" t="s">
        <v>217</v>
      </c>
      <c r="P22" s="182" t="s">
        <v>218</v>
      </c>
      <c r="Q22" s="184">
        <v>5600000</v>
      </c>
      <c r="R22" s="183">
        <v>5650000</v>
      </c>
      <c r="S22" s="183">
        <v>50000</v>
      </c>
      <c r="T22" s="183">
        <f t="shared" si="3"/>
        <v>5600000</v>
      </c>
      <c r="U22" s="183">
        <f t="shared" si="3"/>
        <v>5650000</v>
      </c>
      <c r="V22" s="183">
        <f t="shared" si="3"/>
        <v>50000</v>
      </c>
      <c r="W22" s="169"/>
      <c r="X22" s="185"/>
      <c r="Y22" s="169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s="169" customFormat="1" ht="18" customHeight="1" x14ac:dyDescent="0.25">
      <c r="A23" s="180" t="s">
        <v>219</v>
      </c>
      <c r="B23" s="182" t="s">
        <v>220</v>
      </c>
      <c r="C23" s="183"/>
      <c r="D23" s="183"/>
      <c r="E23" s="183"/>
      <c r="F23" s="183"/>
      <c r="G23" s="183"/>
      <c r="H23" s="183"/>
      <c r="I23" s="207"/>
      <c r="J23" s="207"/>
      <c r="K23" s="207"/>
      <c r="L23" s="183"/>
      <c r="M23" s="184"/>
      <c r="N23" s="183"/>
      <c r="O23" s="210" t="s">
        <v>219</v>
      </c>
      <c r="P23" s="182" t="s">
        <v>220</v>
      </c>
      <c r="Q23" s="211">
        <v>82559000</v>
      </c>
      <c r="R23" s="183">
        <v>93407000</v>
      </c>
      <c r="S23" s="183"/>
      <c r="T23" s="183">
        <f>SUM(C23,F23,I23,L23,Q23)</f>
        <v>82559000</v>
      </c>
      <c r="U23" s="183">
        <f>SUM(D23,G23,J23,M23,R23)</f>
        <v>93407000</v>
      </c>
      <c r="V23" s="183"/>
    </row>
    <row r="24" spans="1:1024" ht="18" customHeight="1" x14ac:dyDescent="0.25">
      <c r="A24" s="212"/>
      <c r="B24" s="213" t="s">
        <v>221</v>
      </c>
      <c r="C24" s="214">
        <f t="shared" ref="C24:N24" si="4">SUM(C20:C22)</f>
        <v>1413000</v>
      </c>
      <c r="D24" s="214">
        <f t="shared" si="4"/>
        <v>9839000</v>
      </c>
      <c r="E24" s="214">
        <f t="shared" si="4"/>
        <v>9838000</v>
      </c>
      <c r="F24" s="214">
        <f t="shared" si="4"/>
        <v>1270000</v>
      </c>
      <c r="G24" s="214">
        <f t="shared" si="4"/>
        <v>1851000</v>
      </c>
      <c r="H24" s="214">
        <f t="shared" si="4"/>
        <v>1654000</v>
      </c>
      <c r="I24" s="214">
        <f t="shared" si="4"/>
        <v>1045000</v>
      </c>
      <c r="J24" s="214">
        <f t="shared" si="4"/>
        <v>4090000</v>
      </c>
      <c r="K24" s="214">
        <f t="shared" si="4"/>
        <v>3790000</v>
      </c>
      <c r="L24" s="214">
        <f t="shared" si="4"/>
        <v>500000</v>
      </c>
      <c r="M24" s="214">
        <f t="shared" si="4"/>
        <v>500000</v>
      </c>
      <c r="N24" s="214">
        <f t="shared" si="4"/>
        <v>408000</v>
      </c>
      <c r="O24" s="215"/>
      <c r="P24" s="213" t="s">
        <v>221</v>
      </c>
      <c r="Q24" s="214">
        <f t="shared" ref="Q24:V24" si="5">SUM(Q20:Q23)</f>
        <v>547144000</v>
      </c>
      <c r="R24" s="214">
        <f t="shared" si="5"/>
        <v>823224000</v>
      </c>
      <c r="S24" s="214">
        <f t="shared" si="5"/>
        <v>419929000</v>
      </c>
      <c r="T24" s="214">
        <f t="shared" si="5"/>
        <v>551372000</v>
      </c>
      <c r="U24" s="214">
        <f t="shared" si="5"/>
        <v>839504000</v>
      </c>
      <c r="V24" s="214">
        <f t="shared" si="5"/>
        <v>435619000</v>
      </c>
      <c r="W24" s="169"/>
      <c r="X24"/>
      <c r="Y24" s="169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18" customHeight="1" x14ac:dyDescent="0.25">
      <c r="A25" s="180" t="s">
        <v>222</v>
      </c>
      <c r="B25" s="182" t="s">
        <v>223</v>
      </c>
      <c r="C25" s="183"/>
      <c r="D25" s="183"/>
      <c r="E25" s="183"/>
      <c r="F25" s="183"/>
      <c r="G25" s="183"/>
      <c r="H25" s="183"/>
      <c r="I25" s="207">
        <v>0</v>
      </c>
      <c r="J25" s="207"/>
      <c r="K25" s="207"/>
      <c r="L25" s="183"/>
      <c r="M25" s="184"/>
      <c r="N25" s="192"/>
      <c r="O25" s="180" t="s">
        <v>222</v>
      </c>
      <c r="P25" s="182" t="s">
        <v>223</v>
      </c>
      <c r="Q25" s="184">
        <v>5758000</v>
      </c>
      <c r="R25" s="216">
        <v>5758000</v>
      </c>
      <c r="S25" s="190">
        <v>5758000</v>
      </c>
      <c r="T25" s="211">
        <f>SUM(C25,F25,I25,L25,Q25)</f>
        <v>5758000</v>
      </c>
      <c r="U25" s="192">
        <f>SUM(D25,G25,J25,M25,R25)</f>
        <v>5758000</v>
      </c>
      <c r="V25" s="192">
        <f>SUM(E25,H25,K25,N25,S25)</f>
        <v>5758000</v>
      </c>
      <c r="W25"/>
      <c r="X25" s="185"/>
      <c r="Y25" s="169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s="224" customFormat="1" ht="18" customHeight="1" x14ac:dyDescent="0.25">
      <c r="A26" s="217"/>
      <c r="B26" s="218" t="s">
        <v>224</v>
      </c>
      <c r="C26" s="219">
        <f t="shared" ref="C26:N26" si="6">SUM(C17,C24)+C25</f>
        <v>111756000</v>
      </c>
      <c r="D26" s="219">
        <f t="shared" si="6"/>
        <v>162171000</v>
      </c>
      <c r="E26" s="219">
        <f t="shared" si="6"/>
        <v>150004000</v>
      </c>
      <c r="F26" s="219">
        <f t="shared" si="6"/>
        <v>192853000</v>
      </c>
      <c r="G26" s="219">
        <f t="shared" si="6"/>
        <v>204107000</v>
      </c>
      <c r="H26" s="219">
        <f t="shared" si="6"/>
        <v>195677000</v>
      </c>
      <c r="I26" s="219">
        <f t="shared" si="6"/>
        <v>98045000</v>
      </c>
      <c r="J26" s="219">
        <f t="shared" si="6"/>
        <v>133038000</v>
      </c>
      <c r="K26" s="219">
        <f t="shared" si="6"/>
        <v>107171000</v>
      </c>
      <c r="L26" s="219">
        <f t="shared" si="6"/>
        <v>114092000</v>
      </c>
      <c r="M26" s="219">
        <f t="shared" si="6"/>
        <v>123604000</v>
      </c>
      <c r="N26" s="219">
        <f t="shared" si="6"/>
        <v>118348000</v>
      </c>
      <c r="O26" s="220"/>
      <c r="P26" s="218" t="s">
        <v>224</v>
      </c>
      <c r="Q26" s="221">
        <f t="shared" ref="Q26:V26" si="7">SUM(Q17,Q24)+Q25</f>
        <v>1012332000</v>
      </c>
      <c r="R26" s="221">
        <f t="shared" si="7"/>
        <v>1294471000</v>
      </c>
      <c r="S26" s="221">
        <f t="shared" si="7"/>
        <v>776151000</v>
      </c>
      <c r="T26" s="221">
        <f t="shared" si="7"/>
        <v>1529078000</v>
      </c>
      <c r="U26" s="222">
        <f t="shared" si="7"/>
        <v>1917391000</v>
      </c>
      <c r="V26" s="219">
        <f t="shared" si="7"/>
        <v>1347351000</v>
      </c>
      <c r="W26" s="169"/>
      <c r="X26" s="2"/>
      <c r="Y26" s="223"/>
    </row>
    <row r="27" spans="1:1024" ht="18" customHeight="1" x14ac:dyDescent="0.25">
      <c r="A27" s="174" t="s">
        <v>225</v>
      </c>
      <c r="B27" s="174" t="s">
        <v>226</v>
      </c>
      <c r="C27" s="225">
        <v>14</v>
      </c>
      <c r="D27" s="225">
        <v>31</v>
      </c>
      <c r="E27" s="225">
        <v>30</v>
      </c>
      <c r="F27" s="225">
        <v>41</v>
      </c>
      <c r="G27" s="225">
        <v>41</v>
      </c>
      <c r="H27" s="225">
        <v>41</v>
      </c>
      <c r="I27" s="225">
        <v>12</v>
      </c>
      <c r="J27" s="225">
        <v>12</v>
      </c>
      <c r="K27" s="225">
        <v>12</v>
      </c>
      <c r="L27" s="225">
        <v>23</v>
      </c>
      <c r="M27" s="226">
        <v>24</v>
      </c>
      <c r="N27" s="227">
        <v>23</v>
      </c>
      <c r="O27" s="174" t="s">
        <v>225</v>
      </c>
      <c r="P27" s="200" t="s">
        <v>226</v>
      </c>
      <c r="Q27" s="226">
        <v>5</v>
      </c>
      <c r="R27" s="225">
        <v>5</v>
      </c>
      <c r="S27" s="225">
        <v>3</v>
      </c>
      <c r="T27" s="225">
        <f>SUM(C27,F27,I27,L27,Q27)</f>
        <v>95</v>
      </c>
      <c r="U27" s="225">
        <f>SUM(D27,G27,J27,M27,R27)</f>
        <v>113</v>
      </c>
      <c r="V27" s="225">
        <f>SUM(E27,H27,K27,N27,S27)</f>
        <v>109</v>
      </c>
      <c r="W27" s="169"/>
      <c r="X27" s="228"/>
      <c r="Y27" s="179"/>
      <c r="Z27" s="229"/>
    </row>
    <row r="28" spans="1:1024" ht="18" customHeight="1" x14ac:dyDescent="0.25">
      <c r="A28" s="174" t="s">
        <v>227</v>
      </c>
      <c r="B28" s="180" t="s">
        <v>228</v>
      </c>
      <c r="C28" s="230"/>
      <c r="D28" s="230"/>
      <c r="E28" s="230"/>
      <c r="F28" s="230"/>
      <c r="G28" s="225"/>
      <c r="H28" s="225"/>
      <c r="I28" s="225"/>
      <c r="J28" s="225"/>
      <c r="K28" s="225"/>
      <c r="L28" s="230"/>
      <c r="M28" s="226"/>
      <c r="N28" s="225"/>
      <c r="O28" s="174" t="s">
        <v>227</v>
      </c>
      <c r="P28" s="180" t="s">
        <v>228</v>
      </c>
      <c r="Q28" s="226"/>
      <c r="R28" s="230"/>
      <c r="S28" s="230"/>
      <c r="T28" s="225"/>
      <c r="U28" s="225"/>
      <c r="V28" s="225"/>
      <c r="W28" s="169"/>
      <c r="X28" s="228"/>
      <c r="Y28" s="179"/>
    </row>
    <row r="29" spans="1:1024" ht="18" customHeight="1" x14ac:dyDescent="0.25">
      <c r="A29" s="174" t="s">
        <v>229</v>
      </c>
      <c r="B29" s="231" t="s">
        <v>230</v>
      </c>
      <c r="C29" s="232"/>
      <c r="D29" s="232"/>
      <c r="E29" s="232"/>
      <c r="F29" s="232"/>
      <c r="G29" s="230"/>
      <c r="H29" s="230"/>
      <c r="I29" s="225"/>
      <c r="J29" s="225"/>
      <c r="K29" s="225"/>
      <c r="L29" s="225"/>
      <c r="M29" s="226"/>
      <c r="N29" s="225"/>
      <c r="O29" t="s">
        <v>229</v>
      </c>
      <c r="P29" s="231" t="s">
        <v>230</v>
      </c>
      <c r="Q29" s="226">
        <v>4</v>
      </c>
      <c r="R29" s="230">
        <v>4</v>
      </c>
      <c r="S29" s="230">
        <v>4</v>
      </c>
      <c r="T29" s="225">
        <f>SUM(C29,F29,I29,L29,Q29)</f>
        <v>4</v>
      </c>
      <c r="U29" s="225">
        <f>SUM(D29,G29,J29,M29,R29)</f>
        <v>4</v>
      </c>
      <c r="V29" s="225">
        <f>SUM(E29,H29,K29,N29,S29)</f>
        <v>4</v>
      </c>
      <c r="W29" s="169"/>
      <c r="X29" s="228"/>
      <c r="Y29" s="179"/>
    </row>
    <row r="30" spans="1:1024" ht="18" customHeight="1" x14ac:dyDescent="0.25">
      <c r="A30" s="174" t="s">
        <v>231</v>
      </c>
      <c r="B30" s="231" t="s">
        <v>232</v>
      </c>
      <c r="C30" s="232"/>
      <c r="D30" s="232"/>
      <c r="E30" s="232"/>
      <c r="F30" s="232"/>
      <c r="G30" s="230"/>
      <c r="H30" s="230"/>
      <c r="I30" s="225"/>
      <c r="J30" s="225"/>
      <c r="K30" s="225"/>
      <c r="L30" s="225"/>
      <c r="M30" s="226"/>
      <c r="N30" s="225"/>
      <c r="O30" s="174" t="s">
        <v>231</v>
      </c>
      <c r="P30" s="231" t="s">
        <v>233</v>
      </c>
      <c r="Q30" s="226"/>
      <c r="R30" s="230"/>
      <c r="S30" s="230">
        <v>1</v>
      </c>
      <c r="T30" s="225"/>
      <c r="U30" s="225"/>
      <c r="V30" s="225">
        <f>SUM(E30,H30,K30,N30,S30)</f>
        <v>1</v>
      </c>
      <c r="W30" s="169"/>
      <c r="X30" s="228"/>
      <c r="Y30" s="179"/>
    </row>
    <row r="31" spans="1:1024" ht="18" customHeight="1" x14ac:dyDescent="0.25">
      <c r="A31" s="174" t="s">
        <v>234</v>
      </c>
      <c r="B31" s="231" t="s">
        <v>235</v>
      </c>
      <c r="C31" s="232"/>
      <c r="D31" s="232"/>
      <c r="E31" s="232"/>
      <c r="F31" s="232"/>
      <c r="G31" s="230"/>
      <c r="H31" s="230"/>
      <c r="I31" s="233"/>
      <c r="J31" s="233"/>
      <c r="K31" s="233"/>
      <c r="L31" s="225"/>
      <c r="M31" s="226"/>
      <c r="N31" s="225"/>
      <c r="O31" s="174" t="s">
        <v>234</v>
      </c>
      <c r="P31" s="231" t="s">
        <v>235</v>
      </c>
      <c r="Q31" s="226">
        <v>71</v>
      </c>
      <c r="R31" s="230">
        <v>71</v>
      </c>
      <c r="S31" s="230">
        <v>68</v>
      </c>
      <c r="T31" s="225">
        <f>SUM(C31,F31,I31,L31,Q31)</f>
        <v>71</v>
      </c>
      <c r="U31" s="225">
        <f>SUM(D31,G31,J31,M31,R31)</f>
        <v>71</v>
      </c>
      <c r="V31" s="225">
        <f>SUM(E31,H31,K31,N31,S31)</f>
        <v>68</v>
      </c>
      <c r="W31" s="169"/>
      <c r="X31" s="228"/>
      <c r="Y31" s="179"/>
    </row>
    <row r="32" spans="1:1024" ht="18" customHeight="1" x14ac:dyDescent="0.25">
      <c r="A32" s="174" t="s">
        <v>236</v>
      </c>
      <c r="B32" s="180" t="s">
        <v>237</v>
      </c>
      <c r="C32" s="230">
        <f t="shared" ref="C32:N32" si="8">SUM(C27:C31)</f>
        <v>14</v>
      </c>
      <c r="D32" s="230">
        <f t="shared" si="8"/>
        <v>31</v>
      </c>
      <c r="E32" s="230">
        <f t="shared" si="8"/>
        <v>30</v>
      </c>
      <c r="F32" s="230">
        <f t="shared" si="8"/>
        <v>41</v>
      </c>
      <c r="G32" s="230">
        <f t="shared" si="8"/>
        <v>41</v>
      </c>
      <c r="H32" s="230">
        <f t="shared" si="8"/>
        <v>41</v>
      </c>
      <c r="I32" s="230">
        <f t="shared" si="8"/>
        <v>12</v>
      </c>
      <c r="J32" s="230">
        <f t="shared" si="8"/>
        <v>12</v>
      </c>
      <c r="K32" s="230">
        <f t="shared" si="8"/>
        <v>12</v>
      </c>
      <c r="L32" s="230">
        <f t="shared" si="8"/>
        <v>23</v>
      </c>
      <c r="M32" s="230">
        <f t="shared" si="8"/>
        <v>24</v>
      </c>
      <c r="N32" s="230">
        <f t="shared" si="8"/>
        <v>23</v>
      </c>
      <c r="O32" s="174" t="s">
        <v>236</v>
      </c>
      <c r="P32" s="180" t="s">
        <v>237</v>
      </c>
      <c r="Q32" s="226">
        <f>SUM(Q27:Q31)</f>
        <v>80</v>
      </c>
      <c r="R32" s="226">
        <f>SUM(R27:R31)</f>
        <v>80</v>
      </c>
      <c r="S32" s="226">
        <f>SUM(S27:S31)</f>
        <v>76</v>
      </c>
      <c r="T32" s="226">
        <f>SUM(T27:T31)</f>
        <v>170</v>
      </c>
      <c r="U32" s="225">
        <f>SUM(D32,G32,J32,M32,R32)</f>
        <v>188</v>
      </c>
      <c r="V32" s="225">
        <f>SUM(E32,H32,K32,N32,S32)</f>
        <v>182</v>
      </c>
      <c r="W32" s="179"/>
      <c r="X32" s="228"/>
      <c r="Y32" s="179"/>
    </row>
    <row r="33" spans="2:25" x14ac:dyDescent="0.25">
      <c r="B33" s="69" t="s">
        <v>238</v>
      </c>
      <c r="W33" s="169"/>
      <c r="Y33" s="229"/>
    </row>
  </sheetData>
  <mergeCells count="8">
    <mergeCell ref="A3:N3"/>
    <mergeCell ref="O3:V3"/>
    <mergeCell ref="C6:E6"/>
    <mergeCell ref="F6:H6"/>
    <mergeCell ref="I6:K6"/>
    <mergeCell ref="L6:N6"/>
    <mergeCell ref="Q6:S6"/>
    <mergeCell ref="T6:V6"/>
  </mergeCells>
  <pageMargins left="0.59055118110236227" right="0.59055118110236227" top="0.39370078740157483" bottom="0.39370078740157483" header="0.11811023622047245" footer="0.51181102362204722"/>
  <pageSetup paperSize="9" scale="75" firstPageNumber="0" orientation="landscape" r:id="rId1"/>
  <headerFooter>
    <oddHeader>&amp;R4. melléklet a .../2019.(..) önkormányzati rendelethez /&amp;P. oldal</oddHeader>
  </headerFooter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K138"/>
  <sheetViews>
    <sheetView zoomScaleNormal="100" workbookViewId="0">
      <selection activeCell="I17" sqref="I17"/>
    </sheetView>
  </sheetViews>
  <sheetFormatPr defaultRowHeight="15" x14ac:dyDescent="0.25"/>
  <cols>
    <col min="1" max="1" width="3.28515625" style="234"/>
    <col min="2" max="2" width="60" style="235"/>
    <col min="3" max="3" width="11.85546875" style="235"/>
    <col min="4" max="4" width="12.140625" style="235"/>
    <col min="5" max="5" width="11.85546875" style="235"/>
    <col min="6" max="6" width="15.5703125" style="235"/>
    <col min="7" max="1025" width="8.7109375"/>
  </cols>
  <sheetData>
    <row r="1" spans="1:11" x14ac:dyDescent="0.2">
      <c r="A1" s="236"/>
      <c r="B1" s="237"/>
      <c r="C1" s="238"/>
      <c r="D1" s="237"/>
      <c r="E1" s="237"/>
      <c r="F1" s="239"/>
    </row>
    <row r="2" spans="1:11" ht="15.75" x14ac:dyDescent="0.2">
      <c r="A2" s="1287" t="s">
        <v>239</v>
      </c>
      <c r="B2" s="1287"/>
      <c r="C2" s="1287"/>
      <c r="D2" s="1287"/>
      <c r="E2" s="1287"/>
      <c r="F2" s="1287"/>
    </row>
    <row r="3" spans="1:11" x14ac:dyDescent="0.2">
      <c r="A3" s="236"/>
      <c r="B3" s="237"/>
      <c r="C3" s="238"/>
      <c r="D3" s="237"/>
      <c r="E3" s="237"/>
      <c r="F3" s="240" t="s">
        <v>142</v>
      </c>
    </row>
    <row r="4" spans="1:11" x14ac:dyDescent="0.2">
      <c r="A4" s="236"/>
      <c r="B4" s="237"/>
      <c r="C4" s="238"/>
      <c r="D4" s="237"/>
      <c r="E4" s="241"/>
      <c r="F4" s="239"/>
    </row>
    <row r="5" spans="1:11" ht="31.5" x14ac:dyDescent="0.2">
      <c r="A5" s="242"/>
      <c r="B5" s="132" t="s">
        <v>183</v>
      </c>
      <c r="C5" s="133" t="s">
        <v>240</v>
      </c>
      <c r="D5" s="133" t="s">
        <v>241</v>
      </c>
      <c r="E5" s="133" t="s">
        <v>152</v>
      </c>
      <c r="F5" s="134" t="s">
        <v>5</v>
      </c>
    </row>
    <row r="6" spans="1:11" ht="20.100000000000001" customHeight="1" x14ac:dyDescent="0.2">
      <c r="A6" s="243" t="s">
        <v>242</v>
      </c>
      <c r="B6" s="244"/>
      <c r="C6" s="245"/>
      <c r="D6" s="245"/>
      <c r="E6" s="245"/>
      <c r="F6" s="239"/>
    </row>
    <row r="7" spans="1:11" ht="20.100000000000001" customHeight="1" x14ac:dyDescent="0.2">
      <c r="A7" s="243"/>
      <c r="B7" s="244"/>
      <c r="C7" s="245"/>
      <c r="D7" s="245"/>
      <c r="E7" s="245"/>
      <c r="F7" s="239"/>
    </row>
    <row r="8" spans="1:11" ht="20.100000000000001" customHeight="1" x14ac:dyDescent="0.2">
      <c r="A8" s="244" t="s">
        <v>153</v>
      </c>
      <c r="B8" s="246" t="s">
        <v>243</v>
      </c>
      <c r="C8" s="245"/>
      <c r="D8" s="245"/>
      <c r="E8" s="245"/>
      <c r="F8" s="239"/>
    </row>
    <row r="9" spans="1:11" ht="20.100000000000001" customHeight="1" x14ac:dyDescent="0.2">
      <c r="A9" s="247"/>
      <c r="B9" s="248" t="s">
        <v>244</v>
      </c>
      <c r="C9" s="249">
        <v>1000</v>
      </c>
      <c r="D9" s="249">
        <v>1000</v>
      </c>
      <c r="E9" s="249">
        <v>0</v>
      </c>
      <c r="F9" s="239">
        <f t="shared" ref="F9:F17" si="0">(E9/D9)</f>
        <v>0</v>
      </c>
      <c r="J9" s="108"/>
      <c r="K9" s="108"/>
    </row>
    <row r="10" spans="1:11" ht="20.100000000000001" customHeight="1" x14ac:dyDescent="0.2">
      <c r="A10" s="247"/>
      <c r="B10" s="248" t="s">
        <v>245</v>
      </c>
      <c r="C10" s="249">
        <v>1461</v>
      </c>
      <c r="D10" s="249">
        <v>1461</v>
      </c>
      <c r="E10" s="249">
        <v>0</v>
      </c>
      <c r="F10" s="239">
        <f t="shared" si="0"/>
        <v>0</v>
      </c>
      <c r="J10" s="108"/>
    </row>
    <row r="11" spans="1:11" ht="20.100000000000001" customHeight="1" x14ac:dyDescent="0.2">
      <c r="A11" s="247"/>
      <c r="B11" s="248" t="s">
        <v>246</v>
      </c>
      <c r="C11" s="249">
        <v>2134</v>
      </c>
      <c r="D11" s="249">
        <v>2134</v>
      </c>
      <c r="E11" s="249">
        <v>2134</v>
      </c>
      <c r="F11" s="239">
        <f t="shared" si="0"/>
        <v>1</v>
      </c>
    </row>
    <row r="12" spans="1:11" ht="30" customHeight="1" x14ac:dyDescent="0.2">
      <c r="A12" s="247"/>
      <c r="B12" s="248" t="s">
        <v>247</v>
      </c>
      <c r="C12" s="249">
        <v>4263</v>
      </c>
      <c r="D12" s="249">
        <v>4263</v>
      </c>
      <c r="E12" s="249">
        <v>4263</v>
      </c>
      <c r="F12" s="239">
        <f t="shared" si="0"/>
        <v>1</v>
      </c>
    </row>
    <row r="13" spans="1:11" ht="20.100000000000001" customHeight="1" x14ac:dyDescent="0.2">
      <c r="A13" s="247"/>
      <c r="B13" s="248" t="s">
        <v>248</v>
      </c>
      <c r="C13" s="249">
        <v>13496</v>
      </c>
      <c r="D13" s="249">
        <v>16213</v>
      </c>
      <c r="E13" s="249">
        <f>2717+12249</f>
        <v>14966</v>
      </c>
      <c r="F13" s="239">
        <f t="shared" si="0"/>
        <v>0.92308641213840747</v>
      </c>
    </row>
    <row r="14" spans="1:11" ht="20.100000000000001" customHeight="1" x14ac:dyDescent="0.2">
      <c r="A14" s="247"/>
      <c r="B14" s="248" t="s">
        <v>249</v>
      </c>
      <c r="C14" s="249">
        <v>9104</v>
      </c>
      <c r="D14" s="249">
        <v>9104</v>
      </c>
      <c r="E14" s="249">
        <v>8392</v>
      </c>
      <c r="F14" s="239">
        <f t="shared" si="0"/>
        <v>0.92179261862917394</v>
      </c>
    </row>
    <row r="15" spans="1:11" ht="20.100000000000001" customHeight="1" x14ac:dyDescent="0.2">
      <c r="A15" s="247"/>
      <c r="B15" s="248" t="s">
        <v>250</v>
      </c>
      <c r="C15" s="249">
        <v>500</v>
      </c>
      <c r="D15" s="249">
        <v>500</v>
      </c>
      <c r="E15" s="249">
        <v>0</v>
      </c>
      <c r="F15" s="239">
        <f t="shared" si="0"/>
        <v>0</v>
      </c>
      <c r="H15" s="108"/>
    </row>
    <row r="16" spans="1:11" ht="31.5" customHeight="1" x14ac:dyDescent="0.2">
      <c r="A16" s="247"/>
      <c r="B16" s="248" t="s">
        <v>251</v>
      </c>
      <c r="C16" s="249">
        <v>3000</v>
      </c>
      <c r="D16" s="249">
        <v>3000</v>
      </c>
      <c r="E16" s="249">
        <v>1524</v>
      </c>
      <c r="F16" s="239">
        <f t="shared" si="0"/>
        <v>0.50800000000000001</v>
      </c>
      <c r="H16" s="108"/>
    </row>
    <row r="17" spans="1:10" ht="20.100000000000001" customHeight="1" x14ac:dyDescent="0.2">
      <c r="A17" s="247"/>
      <c r="B17" s="248" t="s">
        <v>252</v>
      </c>
      <c r="C17" s="249">
        <v>3500</v>
      </c>
      <c r="D17" s="249">
        <v>3500</v>
      </c>
      <c r="E17" s="249">
        <v>0</v>
      </c>
      <c r="F17" s="239">
        <f t="shared" si="0"/>
        <v>0</v>
      </c>
      <c r="H17" s="108"/>
    </row>
    <row r="18" spans="1:10" ht="20.100000000000001" customHeight="1" x14ac:dyDescent="0.2">
      <c r="A18" s="247"/>
      <c r="B18" s="248" t="s">
        <v>253</v>
      </c>
      <c r="C18" s="249">
        <v>3130</v>
      </c>
      <c r="D18" s="249">
        <v>0</v>
      </c>
      <c r="E18" s="249">
        <v>0</v>
      </c>
      <c r="F18" s="239">
        <v>0</v>
      </c>
    </row>
    <row r="19" spans="1:10" ht="20.100000000000001" customHeight="1" x14ac:dyDescent="0.2">
      <c r="A19" s="247"/>
      <c r="B19" s="248" t="s">
        <v>254</v>
      </c>
      <c r="C19" s="249">
        <v>6500</v>
      </c>
      <c r="D19" s="249">
        <v>15473</v>
      </c>
      <c r="E19" s="249">
        <v>0</v>
      </c>
      <c r="F19" s="239">
        <f>(E19/D19)</f>
        <v>0</v>
      </c>
    </row>
    <row r="20" spans="1:10" ht="20.100000000000001" customHeight="1" x14ac:dyDescent="0.2">
      <c r="A20" s="247"/>
      <c r="B20" s="248" t="s">
        <v>255</v>
      </c>
      <c r="C20" s="249">
        <v>38600</v>
      </c>
      <c r="D20" s="249">
        <v>0</v>
      </c>
      <c r="E20" s="249">
        <v>0</v>
      </c>
      <c r="F20" s="239">
        <v>0</v>
      </c>
    </row>
    <row r="21" spans="1:10" ht="20.100000000000001" customHeight="1" x14ac:dyDescent="0.2">
      <c r="A21" s="247"/>
      <c r="B21" s="248" t="s">
        <v>256</v>
      </c>
      <c r="C21" s="249">
        <v>1500</v>
      </c>
      <c r="D21" s="249">
        <v>1500</v>
      </c>
      <c r="E21" s="249">
        <v>572</v>
      </c>
      <c r="F21" s="239">
        <f t="shared" ref="F21:F26" si="1">(E21/D21)</f>
        <v>0.38133333333333336</v>
      </c>
    </row>
    <row r="22" spans="1:10" ht="20.100000000000001" customHeight="1" x14ac:dyDescent="0.2">
      <c r="A22" s="247"/>
      <c r="B22" s="248" t="s">
        <v>257</v>
      </c>
      <c r="C22" s="249">
        <v>1750</v>
      </c>
      <c r="D22" s="249">
        <v>1750</v>
      </c>
      <c r="E22" s="249">
        <v>120</v>
      </c>
      <c r="F22" s="239">
        <f t="shared" si="1"/>
        <v>6.8571428571428575E-2</v>
      </c>
      <c r="J22" s="108"/>
    </row>
    <row r="23" spans="1:10" ht="33" customHeight="1" x14ac:dyDescent="0.2">
      <c r="A23" s="247"/>
      <c r="B23" s="248" t="s">
        <v>258</v>
      </c>
      <c r="C23" s="249">
        <v>119990</v>
      </c>
      <c r="D23" s="249">
        <v>318664</v>
      </c>
      <c r="E23" s="249">
        <v>148129</v>
      </c>
      <c r="F23" s="239">
        <f t="shared" si="1"/>
        <v>0.46484384806567419</v>
      </c>
    </row>
    <row r="24" spans="1:10" ht="17.25" customHeight="1" x14ac:dyDescent="0.2">
      <c r="A24" s="247"/>
      <c r="B24" s="248" t="s">
        <v>259</v>
      </c>
      <c r="C24" s="249">
        <v>25000</v>
      </c>
      <c r="D24" s="249">
        <v>25000</v>
      </c>
      <c r="E24" s="249">
        <v>3171</v>
      </c>
      <c r="F24" s="239">
        <f t="shared" si="1"/>
        <v>0.12684000000000001</v>
      </c>
    </row>
    <row r="25" spans="1:10" ht="20.100000000000001" customHeight="1" x14ac:dyDescent="0.2">
      <c r="A25" s="247"/>
      <c r="B25" s="248" t="s">
        <v>260</v>
      </c>
      <c r="C25" s="249">
        <v>2489</v>
      </c>
      <c r="D25" s="249">
        <v>2489</v>
      </c>
      <c r="E25" s="249">
        <v>1022</v>
      </c>
      <c r="F25" s="239">
        <f t="shared" si="1"/>
        <v>0.41060666934511852</v>
      </c>
    </row>
    <row r="26" spans="1:10" ht="20.100000000000001" customHeight="1" x14ac:dyDescent="0.2">
      <c r="A26" s="247"/>
      <c r="B26" s="248" t="s">
        <v>261</v>
      </c>
      <c r="C26" s="249">
        <v>1600</v>
      </c>
      <c r="D26" s="249">
        <v>1600</v>
      </c>
      <c r="E26" s="249">
        <v>1376</v>
      </c>
      <c r="F26" s="239">
        <f t="shared" si="1"/>
        <v>0.86</v>
      </c>
    </row>
    <row r="27" spans="1:10" ht="20.100000000000001" customHeight="1" x14ac:dyDescent="0.2">
      <c r="A27" s="247"/>
      <c r="B27" s="248" t="s">
        <v>262</v>
      </c>
      <c r="C27" s="249">
        <v>6000</v>
      </c>
      <c r="D27" s="249">
        <v>0</v>
      </c>
      <c r="E27" s="249">
        <v>0</v>
      </c>
      <c r="F27" s="239">
        <v>0</v>
      </c>
    </row>
    <row r="28" spans="1:10" ht="20.100000000000001" customHeight="1" x14ac:dyDescent="0.2">
      <c r="A28" s="247"/>
      <c r="B28" s="248" t="s">
        <v>263</v>
      </c>
      <c r="C28" s="249">
        <v>7000</v>
      </c>
      <c r="D28" s="249">
        <v>7000</v>
      </c>
      <c r="E28" s="249">
        <v>0</v>
      </c>
      <c r="F28" s="239">
        <f t="shared" ref="F28:F39" si="2">(E28/D28)</f>
        <v>0</v>
      </c>
    </row>
    <row r="29" spans="1:10" x14ac:dyDescent="0.2">
      <c r="A29" s="247"/>
      <c r="B29" s="248" t="s">
        <v>264</v>
      </c>
      <c r="C29" s="249">
        <v>0</v>
      </c>
      <c r="D29" s="249">
        <v>7000</v>
      </c>
      <c r="E29" s="249">
        <v>6450</v>
      </c>
      <c r="F29" s="239">
        <f t="shared" si="2"/>
        <v>0.92142857142857137</v>
      </c>
    </row>
    <row r="30" spans="1:10" ht="20.100000000000001" customHeight="1" x14ac:dyDescent="0.2">
      <c r="A30" s="247"/>
      <c r="B30" s="248" t="s">
        <v>265</v>
      </c>
      <c r="C30" s="249">
        <v>0</v>
      </c>
      <c r="D30" s="249">
        <v>338</v>
      </c>
      <c r="E30" s="249">
        <v>338</v>
      </c>
      <c r="F30" s="239">
        <f t="shared" si="2"/>
        <v>1</v>
      </c>
      <c r="J30" s="108"/>
    </row>
    <row r="31" spans="1:10" ht="32.25" customHeight="1" x14ac:dyDescent="0.2">
      <c r="A31" s="247"/>
      <c r="B31" s="248" t="s">
        <v>266</v>
      </c>
      <c r="C31" s="249">
        <v>0</v>
      </c>
      <c r="D31" s="249">
        <v>2095</v>
      </c>
      <c r="E31" s="249">
        <f>505+1085</f>
        <v>1590</v>
      </c>
      <c r="F31" s="239">
        <f t="shared" si="2"/>
        <v>0.75894988066825775</v>
      </c>
      <c r="J31" s="108"/>
    </row>
    <row r="32" spans="1:10" ht="20.100000000000001" customHeight="1" x14ac:dyDescent="0.2">
      <c r="A32" s="247"/>
      <c r="B32" s="248" t="s">
        <v>267</v>
      </c>
      <c r="C32" s="249">
        <v>0</v>
      </c>
      <c r="D32" s="249">
        <v>35000</v>
      </c>
      <c r="E32" s="249">
        <v>34656</v>
      </c>
      <c r="F32" s="239">
        <f t="shared" si="2"/>
        <v>0.99017142857142859</v>
      </c>
      <c r="J32" s="108"/>
    </row>
    <row r="33" spans="1:10" ht="20.100000000000001" customHeight="1" x14ac:dyDescent="0.2">
      <c r="A33" s="247"/>
      <c r="B33" s="248" t="s">
        <v>268</v>
      </c>
      <c r="C33" s="249">
        <v>0</v>
      </c>
      <c r="D33" s="249">
        <v>20000</v>
      </c>
      <c r="E33" s="249">
        <v>20000</v>
      </c>
      <c r="F33" s="239">
        <f t="shared" si="2"/>
        <v>1</v>
      </c>
      <c r="J33" s="108"/>
    </row>
    <row r="34" spans="1:10" ht="17.850000000000001" customHeight="1" x14ac:dyDescent="0.2">
      <c r="A34" s="247"/>
      <c r="B34" s="248" t="s">
        <v>269</v>
      </c>
      <c r="C34" s="249">
        <v>0</v>
      </c>
      <c r="D34" s="249">
        <v>12700</v>
      </c>
      <c r="E34" s="249">
        <v>8168</v>
      </c>
      <c r="F34" s="239">
        <f t="shared" si="2"/>
        <v>0.64314960629921258</v>
      </c>
      <c r="J34" s="108"/>
    </row>
    <row r="35" spans="1:10" ht="30" x14ac:dyDescent="0.2">
      <c r="A35" s="247"/>
      <c r="B35" s="248" t="s">
        <v>270</v>
      </c>
      <c r="C35" s="249">
        <v>0</v>
      </c>
      <c r="D35" s="249">
        <v>3000</v>
      </c>
      <c r="E35" s="249">
        <v>0</v>
      </c>
      <c r="F35" s="239">
        <f t="shared" si="2"/>
        <v>0</v>
      </c>
      <c r="J35" s="108"/>
    </row>
    <row r="36" spans="1:10" ht="20.100000000000001" customHeight="1" x14ac:dyDescent="0.2">
      <c r="A36" s="247"/>
      <c r="B36" s="248" t="s">
        <v>271</v>
      </c>
      <c r="C36" s="249">
        <v>0</v>
      </c>
      <c r="D36" s="249">
        <v>8000</v>
      </c>
      <c r="E36" s="249">
        <v>0</v>
      </c>
      <c r="F36" s="239">
        <f t="shared" si="2"/>
        <v>0</v>
      </c>
      <c r="J36" s="108"/>
    </row>
    <row r="37" spans="1:10" ht="20.100000000000001" customHeight="1" x14ac:dyDescent="0.2">
      <c r="A37" s="247"/>
      <c r="B37" s="248" t="s">
        <v>272</v>
      </c>
      <c r="C37" s="249">
        <v>0</v>
      </c>
      <c r="D37" s="249">
        <v>482</v>
      </c>
      <c r="E37" s="249">
        <v>481</v>
      </c>
      <c r="F37" s="239">
        <f t="shared" si="2"/>
        <v>0.99792531120331951</v>
      </c>
      <c r="J37" s="108"/>
    </row>
    <row r="38" spans="1:10" ht="19.5" customHeight="1" x14ac:dyDescent="0.2">
      <c r="A38" s="247"/>
      <c r="B38" s="248" t="s">
        <v>273</v>
      </c>
      <c r="C38" s="249">
        <v>0</v>
      </c>
      <c r="D38" s="249">
        <v>10541</v>
      </c>
      <c r="E38" s="249">
        <v>2337</v>
      </c>
      <c r="F38" s="239">
        <f t="shared" si="2"/>
        <v>0.22170572051987478</v>
      </c>
      <c r="J38" s="108"/>
    </row>
    <row r="39" spans="1:10" ht="20.100000000000001" customHeight="1" x14ac:dyDescent="0.2">
      <c r="A39" s="247"/>
      <c r="B39" s="248" t="s">
        <v>274</v>
      </c>
      <c r="C39" s="249">
        <v>0</v>
      </c>
      <c r="D39" s="249">
        <v>600</v>
      </c>
      <c r="E39" s="249">
        <v>600</v>
      </c>
      <c r="F39" s="239">
        <f t="shared" si="2"/>
        <v>1</v>
      </c>
      <c r="J39" s="108"/>
    </row>
    <row r="40" spans="1:10" ht="20.100000000000001" customHeight="1" x14ac:dyDescent="0.2">
      <c r="A40" s="247"/>
      <c r="B40" s="250" t="s">
        <v>275</v>
      </c>
      <c r="C40" s="249"/>
      <c r="D40" s="249"/>
      <c r="E40" s="249"/>
      <c r="F40" s="239"/>
      <c r="J40" s="108"/>
    </row>
    <row r="41" spans="1:10" ht="20.100000000000001" customHeight="1" x14ac:dyDescent="0.2">
      <c r="A41" s="247"/>
      <c r="B41" s="248" t="s">
        <v>276</v>
      </c>
      <c r="C41" s="249">
        <v>2000</v>
      </c>
      <c r="D41" s="249">
        <v>2000</v>
      </c>
      <c r="E41" s="249">
        <v>141</v>
      </c>
      <c r="F41" s="239">
        <f>(E41/D41)</f>
        <v>7.0499999999999993E-2</v>
      </c>
      <c r="J41" s="108"/>
    </row>
    <row r="42" spans="1:10" s="251" customFormat="1" ht="20.100000000000001" customHeight="1" x14ac:dyDescent="0.2">
      <c r="A42" s="247"/>
      <c r="B42" s="248" t="s">
        <v>277</v>
      </c>
      <c r="C42" s="249">
        <v>0</v>
      </c>
      <c r="D42" s="249">
        <v>348</v>
      </c>
      <c r="E42" s="249">
        <f>158+190</f>
        <v>348</v>
      </c>
      <c r="F42" s="239">
        <f>(E42/D42)</f>
        <v>1</v>
      </c>
      <c r="J42" s="252"/>
    </row>
    <row r="43" spans="1:10" s="251" customFormat="1" ht="20.100000000000001" customHeight="1" x14ac:dyDescent="0.2">
      <c r="A43" s="247"/>
      <c r="B43" s="248"/>
      <c r="C43" s="249"/>
      <c r="D43" s="249"/>
      <c r="E43" s="249"/>
      <c r="F43" s="239"/>
      <c r="J43" s="252"/>
    </row>
    <row r="44" spans="1:10" s="251" customFormat="1" ht="20.100000000000001" customHeight="1" x14ac:dyDescent="0.2">
      <c r="A44" s="247"/>
      <c r="B44" s="248"/>
      <c r="C44" s="249"/>
      <c r="D44" s="249"/>
      <c r="E44" s="249"/>
      <c r="F44" s="239"/>
      <c r="J44" s="252"/>
    </row>
    <row r="45" spans="1:10" ht="33.75" customHeight="1" x14ac:dyDescent="0.25">
      <c r="A45" s="242"/>
      <c r="B45" s="132" t="s">
        <v>183</v>
      </c>
      <c r="C45" s="133" t="s">
        <v>240</v>
      </c>
      <c r="D45" s="133" t="s">
        <v>241</v>
      </c>
      <c r="E45" s="133" t="s">
        <v>152</v>
      </c>
      <c r="F45" s="134" t="s">
        <v>5</v>
      </c>
      <c r="G45" s="253"/>
      <c r="J45" s="108"/>
    </row>
    <row r="46" spans="1:10" ht="20.100000000000001" customHeight="1" x14ac:dyDescent="0.2">
      <c r="A46" s="247"/>
      <c r="B46" s="254" t="s">
        <v>278</v>
      </c>
      <c r="C46" s="255"/>
      <c r="D46" s="255"/>
      <c r="E46" s="255"/>
      <c r="F46" s="239"/>
    </row>
    <row r="47" spans="1:10" ht="20.100000000000001" customHeight="1" x14ac:dyDescent="0.2">
      <c r="A47" s="256" t="s">
        <v>153</v>
      </c>
      <c r="B47" s="254" t="s">
        <v>279</v>
      </c>
      <c r="C47" s="255"/>
      <c r="D47" s="255"/>
      <c r="E47" s="255"/>
      <c r="F47" s="239"/>
    </row>
    <row r="48" spans="1:10" ht="20.100000000000001" customHeight="1" x14ac:dyDescent="0.2">
      <c r="A48" s="247"/>
      <c r="B48" s="257" t="s">
        <v>280</v>
      </c>
      <c r="C48" s="249">
        <v>500</v>
      </c>
      <c r="D48" s="249">
        <v>606</v>
      </c>
      <c r="E48" s="249">
        <v>35</v>
      </c>
      <c r="F48" s="239">
        <f t="shared" ref="F48:F58" si="3">E48/D48</f>
        <v>5.7755775577557754E-2</v>
      </c>
    </row>
    <row r="49" spans="1:8" ht="20.100000000000001" customHeight="1" x14ac:dyDescent="0.25">
      <c r="A49" s="247"/>
      <c r="B49" s="258" t="s">
        <v>281</v>
      </c>
      <c r="C49" s="249">
        <v>500</v>
      </c>
      <c r="D49" s="249">
        <v>310</v>
      </c>
      <c r="E49" s="249">
        <v>0</v>
      </c>
      <c r="F49" s="239">
        <f t="shared" si="3"/>
        <v>0</v>
      </c>
    </row>
    <row r="50" spans="1:8" ht="20.100000000000001" customHeight="1" x14ac:dyDescent="0.25">
      <c r="A50" s="247"/>
      <c r="B50" s="258" t="s">
        <v>282</v>
      </c>
      <c r="C50" s="249">
        <v>150</v>
      </c>
      <c r="D50" s="249">
        <v>150</v>
      </c>
      <c r="E50" s="249">
        <f>6+10+59+18</f>
        <v>93</v>
      </c>
      <c r="F50" s="239">
        <f t="shared" si="3"/>
        <v>0.62</v>
      </c>
    </row>
    <row r="51" spans="1:8" ht="20.100000000000001" customHeight="1" x14ac:dyDescent="0.25">
      <c r="A51" s="247"/>
      <c r="B51" s="258" t="s">
        <v>283</v>
      </c>
      <c r="C51" s="249">
        <v>500</v>
      </c>
      <c r="D51" s="249">
        <v>2491</v>
      </c>
      <c r="E51" s="249">
        <v>2491</v>
      </c>
      <c r="F51" s="239">
        <f t="shared" si="3"/>
        <v>1</v>
      </c>
    </row>
    <row r="52" spans="1:8" ht="20.100000000000001" customHeight="1" x14ac:dyDescent="0.25">
      <c r="A52" s="247"/>
      <c r="B52" s="258" t="s">
        <v>284</v>
      </c>
      <c r="C52" s="249">
        <v>0</v>
      </c>
      <c r="D52" s="249">
        <v>1500</v>
      </c>
      <c r="E52" s="249">
        <f>127+152</f>
        <v>279</v>
      </c>
      <c r="F52" s="239">
        <f t="shared" si="3"/>
        <v>0.186</v>
      </c>
    </row>
    <row r="53" spans="1:8" ht="19.350000000000001" customHeight="1" x14ac:dyDescent="0.25">
      <c r="A53" s="247"/>
      <c r="B53" s="258" t="s">
        <v>285</v>
      </c>
      <c r="C53" s="249">
        <v>0</v>
      </c>
      <c r="D53" s="249">
        <v>1156</v>
      </c>
      <c r="E53" s="249">
        <v>1156</v>
      </c>
      <c r="F53" s="239">
        <f t="shared" si="3"/>
        <v>1</v>
      </c>
    </row>
    <row r="54" spans="1:8" ht="18.600000000000001" customHeight="1" x14ac:dyDescent="0.25">
      <c r="A54" s="243"/>
      <c r="B54" s="258" t="s">
        <v>286</v>
      </c>
      <c r="C54" s="249">
        <v>0</v>
      </c>
      <c r="D54" s="249">
        <v>135</v>
      </c>
      <c r="E54" s="249">
        <v>135</v>
      </c>
      <c r="F54" s="239">
        <f t="shared" si="3"/>
        <v>1</v>
      </c>
    </row>
    <row r="55" spans="1:8" s="260" customFormat="1" ht="20.100000000000001" customHeight="1" x14ac:dyDescent="0.25">
      <c r="A55" s="259"/>
      <c r="B55" s="258" t="s">
        <v>287</v>
      </c>
      <c r="C55" s="249">
        <v>0</v>
      </c>
      <c r="D55" s="249">
        <v>119</v>
      </c>
      <c r="E55" s="249">
        <v>119</v>
      </c>
      <c r="F55" s="239">
        <f t="shared" si="3"/>
        <v>1</v>
      </c>
    </row>
    <row r="56" spans="1:8" s="260" customFormat="1" ht="20.100000000000001" customHeight="1" x14ac:dyDescent="0.25">
      <c r="A56" s="259"/>
      <c r="B56" s="258" t="s">
        <v>1827</v>
      </c>
      <c r="C56" s="249">
        <v>0</v>
      </c>
      <c r="D56" s="249">
        <v>915</v>
      </c>
      <c r="E56" s="249">
        <v>915</v>
      </c>
      <c r="F56" s="239">
        <f t="shared" si="3"/>
        <v>1</v>
      </c>
    </row>
    <row r="57" spans="1:8" s="260" customFormat="1" ht="20.100000000000001" customHeight="1" x14ac:dyDescent="0.25">
      <c r="A57" s="259"/>
      <c r="B57" s="258" t="s">
        <v>288</v>
      </c>
      <c r="C57" s="249">
        <v>0</v>
      </c>
      <c r="D57" s="249">
        <v>2188</v>
      </c>
      <c r="E57" s="249">
        <v>2188</v>
      </c>
      <c r="F57" s="239">
        <f t="shared" si="3"/>
        <v>1</v>
      </c>
      <c r="H57" s="1039"/>
    </row>
    <row r="58" spans="1:8" ht="21" customHeight="1" x14ac:dyDescent="0.2">
      <c r="A58" s="247"/>
      <c r="B58" s="256" t="s">
        <v>289</v>
      </c>
      <c r="C58" s="261">
        <f>SUM(C9:C57)</f>
        <v>255667</v>
      </c>
      <c r="D58" s="261">
        <f>SUM(D9:D57)</f>
        <v>526325</v>
      </c>
      <c r="E58" s="261">
        <f>SUM(E9:E42,E48:E57)</f>
        <v>268189</v>
      </c>
      <c r="F58" s="262">
        <f t="shared" si="3"/>
        <v>0.50955018287179976</v>
      </c>
    </row>
    <row r="59" spans="1:8" ht="21" customHeight="1" x14ac:dyDescent="0.2">
      <c r="A59" s="256" t="s">
        <v>155</v>
      </c>
      <c r="B59" s="256"/>
      <c r="C59" s="263"/>
      <c r="D59" s="263"/>
      <c r="E59" s="263"/>
      <c r="F59" s="264"/>
    </row>
    <row r="60" spans="1:8" ht="20.25" customHeight="1" x14ac:dyDescent="0.2">
      <c r="A60" s="256"/>
      <c r="B60" s="265" t="s">
        <v>147</v>
      </c>
      <c r="C60" s="249"/>
      <c r="D60" s="249"/>
      <c r="E60" s="249"/>
      <c r="F60" s="239"/>
    </row>
    <row r="61" spans="1:8" ht="20.25" customHeight="1" x14ac:dyDescent="0.2">
      <c r="A61" s="256"/>
      <c r="B61" s="265" t="s">
        <v>290</v>
      </c>
      <c r="C61" s="249"/>
      <c r="D61" s="249"/>
      <c r="E61" s="249"/>
      <c r="F61" s="239"/>
    </row>
    <row r="62" spans="1:8" ht="20.25" customHeight="1" x14ac:dyDescent="0.2">
      <c r="A62" s="247"/>
      <c r="B62" s="248" t="s">
        <v>291</v>
      </c>
      <c r="C62" s="249">
        <v>500</v>
      </c>
      <c r="D62" s="249">
        <v>452</v>
      </c>
      <c r="E62" s="249">
        <v>360</v>
      </c>
      <c r="F62" s="239">
        <f>E62/D62</f>
        <v>0.79646017699115046</v>
      </c>
    </row>
    <row r="63" spans="1:8" ht="20.25" customHeight="1" x14ac:dyDescent="0.2">
      <c r="A63" s="247"/>
      <c r="B63" s="266" t="s">
        <v>292</v>
      </c>
      <c r="C63" s="261">
        <v>500</v>
      </c>
      <c r="D63" s="261">
        <v>452</v>
      </c>
      <c r="E63" s="261">
        <f>SUM(E62)</f>
        <v>360</v>
      </c>
      <c r="F63" s="267">
        <f>E63/D63</f>
        <v>0.79646017699115046</v>
      </c>
    </row>
    <row r="64" spans="1:8" ht="20.100000000000001" customHeight="1" x14ac:dyDescent="0.2">
      <c r="A64" s="256" t="s">
        <v>157</v>
      </c>
      <c r="B64" s="256"/>
      <c r="C64" s="268"/>
      <c r="D64" s="268"/>
      <c r="E64" s="268"/>
      <c r="F64" s="239"/>
    </row>
    <row r="65" spans="1:10" ht="20.100000000000001" customHeight="1" x14ac:dyDescent="0.2">
      <c r="A65" s="247"/>
      <c r="B65" s="265" t="s">
        <v>293</v>
      </c>
      <c r="C65" s="268"/>
      <c r="D65" s="268"/>
      <c r="E65" s="268"/>
      <c r="F65" s="239"/>
    </row>
    <row r="66" spans="1:10" ht="20.100000000000001" customHeight="1" x14ac:dyDescent="0.2">
      <c r="A66" s="247"/>
      <c r="B66" s="265" t="s">
        <v>290</v>
      </c>
      <c r="C66" s="249"/>
      <c r="D66" s="249"/>
      <c r="E66" s="249"/>
      <c r="F66" s="269"/>
    </row>
    <row r="67" spans="1:10" ht="19.350000000000001" customHeight="1" x14ac:dyDescent="0.2">
      <c r="A67" s="247"/>
      <c r="B67" s="248" t="s">
        <v>294</v>
      </c>
      <c r="C67" s="270">
        <v>1270</v>
      </c>
      <c r="D67" s="270">
        <v>1851</v>
      </c>
      <c r="E67" s="270">
        <v>1654</v>
      </c>
      <c r="F67" s="271">
        <f>E67/D67</f>
        <v>0.89357104267963261</v>
      </c>
      <c r="H67" s="108"/>
      <c r="I67" s="108"/>
      <c r="J67" s="108"/>
    </row>
    <row r="68" spans="1:10" ht="20.100000000000001" customHeight="1" x14ac:dyDescent="0.2">
      <c r="A68" s="247"/>
      <c r="B68" s="256" t="s">
        <v>295</v>
      </c>
      <c r="C68" s="272">
        <v>1270</v>
      </c>
      <c r="D68" s="272">
        <v>1851</v>
      </c>
      <c r="E68" s="272">
        <f>SUM(E67)</f>
        <v>1654</v>
      </c>
      <c r="F68" s="264">
        <f>E68/D68</f>
        <v>0.89357104267963261</v>
      </c>
    </row>
    <row r="69" spans="1:10" ht="20.100000000000001" customHeight="1" x14ac:dyDescent="0.2">
      <c r="A69" s="256" t="s">
        <v>159</v>
      </c>
      <c r="B69" s="248"/>
      <c r="C69" s="268"/>
      <c r="D69" s="268"/>
      <c r="E69" s="268"/>
      <c r="F69" s="239"/>
    </row>
    <row r="70" spans="1:10" ht="20.100000000000001" customHeight="1" x14ac:dyDescent="0.2">
      <c r="A70" s="247"/>
      <c r="B70" s="265" t="s">
        <v>296</v>
      </c>
      <c r="C70" s="249"/>
      <c r="D70" s="249"/>
      <c r="E70" s="249"/>
      <c r="F70" s="239"/>
    </row>
    <row r="71" spans="1:10" ht="20.100000000000001" customHeight="1" x14ac:dyDescent="0.2">
      <c r="A71" s="247"/>
      <c r="B71" s="265" t="s">
        <v>290</v>
      </c>
      <c r="C71" s="249"/>
      <c r="D71" s="249"/>
      <c r="E71" s="249"/>
      <c r="F71" s="239"/>
    </row>
    <row r="72" spans="1:10" ht="42.75" customHeight="1" x14ac:dyDescent="0.2">
      <c r="A72" s="247"/>
      <c r="B72" s="248" t="s">
        <v>297</v>
      </c>
      <c r="C72" s="249">
        <v>945</v>
      </c>
      <c r="D72" s="249">
        <v>1554</v>
      </c>
      <c r="E72" s="249">
        <v>1554</v>
      </c>
      <c r="F72" s="239">
        <f>E72/D72</f>
        <v>1</v>
      </c>
    </row>
    <row r="73" spans="1:10" s="260" customFormat="1" ht="20.100000000000001" customHeight="1" x14ac:dyDescent="0.2">
      <c r="A73" s="273"/>
      <c r="B73" s="248" t="s">
        <v>283</v>
      </c>
      <c r="C73" s="249">
        <v>100</v>
      </c>
      <c r="D73" s="249">
        <v>2250</v>
      </c>
      <c r="E73" s="249">
        <v>1950</v>
      </c>
      <c r="F73" s="239">
        <f>E73/D73</f>
        <v>0.8666666666666667</v>
      </c>
    </row>
    <row r="74" spans="1:10" ht="20.100000000000001" customHeight="1" x14ac:dyDescent="0.2">
      <c r="A74" s="273"/>
      <c r="B74" s="248" t="s">
        <v>298</v>
      </c>
      <c r="C74" s="249">
        <v>0</v>
      </c>
      <c r="D74" s="249">
        <v>286</v>
      </c>
      <c r="E74" s="249">
        <v>286</v>
      </c>
      <c r="F74" s="239">
        <f>E74/D74</f>
        <v>1</v>
      </c>
    </row>
    <row r="75" spans="1:10" ht="20.100000000000001" customHeight="1" x14ac:dyDescent="0.2">
      <c r="A75" s="273"/>
      <c r="B75" s="266" t="s">
        <v>299</v>
      </c>
      <c r="C75" s="261">
        <f>SUM(C72:C74)</f>
        <v>1045</v>
      </c>
      <c r="D75" s="261">
        <f>SUM(D72:D74)</f>
        <v>4090</v>
      </c>
      <c r="E75" s="261">
        <f>SUM(E72:E74)</f>
        <v>3790</v>
      </c>
      <c r="F75" s="267">
        <f>E75/D75</f>
        <v>0.92665036674816625</v>
      </c>
    </row>
    <row r="76" spans="1:10" ht="20.100000000000001" customHeight="1" x14ac:dyDescent="0.2">
      <c r="A76" s="274" t="s">
        <v>172</v>
      </c>
      <c r="B76" s="248"/>
      <c r="C76" s="249"/>
      <c r="D76" s="249"/>
      <c r="E76" s="249"/>
      <c r="F76" s="239"/>
    </row>
    <row r="77" spans="1:10" ht="20.100000000000001" customHeight="1" x14ac:dyDescent="0.2">
      <c r="A77" s="247"/>
      <c r="B77" s="265" t="s">
        <v>300</v>
      </c>
      <c r="C77" s="249"/>
      <c r="D77" s="249"/>
      <c r="E77" s="249"/>
      <c r="F77" s="239"/>
    </row>
    <row r="78" spans="1:10" ht="20.100000000000001" customHeight="1" x14ac:dyDescent="0.2">
      <c r="A78" s="247"/>
      <c r="B78" s="248" t="s">
        <v>301</v>
      </c>
      <c r="C78" s="249">
        <v>0</v>
      </c>
      <c r="D78" s="249">
        <v>4500</v>
      </c>
      <c r="E78" s="249">
        <v>4500</v>
      </c>
      <c r="F78" s="239">
        <f>E78/D78</f>
        <v>1</v>
      </c>
    </row>
    <row r="79" spans="1:10" ht="20.100000000000001" customHeight="1" x14ac:dyDescent="0.2">
      <c r="A79" s="247"/>
      <c r="B79" s="248" t="s">
        <v>302</v>
      </c>
      <c r="C79" s="249">
        <v>0</v>
      </c>
      <c r="D79" s="249">
        <v>3923</v>
      </c>
      <c r="E79" s="249">
        <v>3923</v>
      </c>
      <c r="F79" s="239">
        <f>E79/D79</f>
        <v>1</v>
      </c>
    </row>
    <row r="80" spans="1:10" ht="19.350000000000001" customHeight="1" x14ac:dyDescent="0.2">
      <c r="A80" s="247"/>
      <c r="B80" s="265" t="s">
        <v>290</v>
      </c>
      <c r="C80" s="249"/>
      <c r="D80" s="249"/>
      <c r="E80" s="249"/>
      <c r="F80" s="239"/>
    </row>
    <row r="81" spans="1:6" ht="30" x14ac:dyDescent="0.2">
      <c r="A81" s="275"/>
      <c r="B81" s="248" t="s">
        <v>303</v>
      </c>
      <c r="C81" s="249">
        <v>1413</v>
      </c>
      <c r="D81" s="249">
        <v>947</v>
      </c>
      <c r="E81" s="249">
        <v>947</v>
      </c>
      <c r="F81" s="239">
        <f>E81/D81</f>
        <v>1</v>
      </c>
    </row>
    <row r="82" spans="1:6" ht="20.100000000000001" customHeight="1" x14ac:dyDescent="0.2">
      <c r="A82" s="276"/>
      <c r="B82" s="275" t="s">
        <v>304</v>
      </c>
      <c r="C82" s="261">
        <f>SUM(C78:C81)</f>
        <v>1413</v>
      </c>
      <c r="D82" s="261">
        <f>SUM(D78:D81)</f>
        <v>9370</v>
      </c>
      <c r="E82" s="261">
        <f>SUM(E78:E81)</f>
        <v>9370</v>
      </c>
      <c r="F82" s="267">
        <f>E82/D82</f>
        <v>1</v>
      </c>
    </row>
    <row r="83" spans="1:6" ht="20.100000000000001" customHeight="1" x14ac:dyDescent="0.2">
      <c r="A83" s="276" t="s">
        <v>172</v>
      </c>
      <c r="B83" s="275"/>
      <c r="C83" s="263"/>
      <c r="D83" s="263"/>
      <c r="E83" s="263"/>
      <c r="F83" s="239"/>
    </row>
    <row r="84" spans="1:6" ht="20.100000000000001" customHeight="1" x14ac:dyDescent="0.2">
      <c r="A84" s="276"/>
      <c r="B84" s="277" t="s">
        <v>305</v>
      </c>
      <c r="C84" s="249">
        <v>0</v>
      </c>
      <c r="D84" s="249">
        <v>0</v>
      </c>
      <c r="E84" s="249">
        <v>0</v>
      </c>
      <c r="F84" s="239">
        <v>0</v>
      </c>
    </row>
    <row r="85" spans="1:6" ht="20.100000000000001" customHeight="1" x14ac:dyDescent="0.2">
      <c r="A85" s="276"/>
      <c r="B85" s="275" t="s">
        <v>306</v>
      </c>
      <c r="C85" s="263">
        <v>0</v>
      </c>
      <c r="D85" s="263">
        <v>0</v>
      </c>
      <c r="E85" s="263">
        <v>0</v>
      </c>
      <c r="F85" s="239">
        <v>0</v>
      </c>
    </row>
    <row r="86" spans="1:6" s="260" customFormat="1" ht="20.100000000000001" customHeight="1" x14ac:dyDescent="0.2">
      <c r="A86" s="244"/>
      <c r="B86" s="278" t="s">
        <v>307</v>
      </c>
      <c r="C86" s="279">
        <f>SUM(C58,C63,C68,C75,C82,C85)</f>
        <v>259895</v>
      </c>
      <c r="D86" s="279">
        <f>SUM(D58,D62,D68,D75,D82,D85)</f>
        <v>542088</v>
      </c>
      <c r="E86" s="279">
        <f>SUM(E58,E63,E68,E75,E82,E85)</f>
        <v>283363</v>
      </c>
      <c r="F86" s="280">
        <f>E86/D86</f>
        <v>0.52272509260489075</v>
      </c>
    </row>
    <row r="87" spans="1:6" ht="20.100000000000001" customHeight="1" x14ac:dyDescent="0.2">
      <c r="A87" s="244"/>
      <c r="B87" s="281"/>
      <c r="C87" s="282"/>
      <c r="D87" s="282"/>
      <c r="E87" s="282"/>
      <c r="F87" s="283"/>
    </row>
    <row r="88" spans="1:6" ht="37.5" customHeight="1" x14ac:dyDescent="0.2">
      <c r="A88" s="242"/>
      <c r="B88" s="284" t="s">
        <v>183</v>
      </c>
      <c r="C88" s="133" t="s">
        <v>240</v>
      </c>
      <c r="D88" s="133" t="s">
        <v>241</v>
      </c>
      <c r="E88" s="133" t="s">
        <v>152</v>
      </c>
      <c r="F88" s="134" t="s">
        <v>5</v>
      </c>
    </row>
    <row r="89" spans="1:6" ht="20.100000000000001" customHeight="1" x14ac:dyDescent="0.2">
      <c r="A89" s="244" t="s">
        <v>153</v>
      </c>
      <c r="B89" s="285" t="s">
        <v>308</v>
      </c>
      <c r="C89" s="268"/>
      <c r="D89" s="268"/>
      <c r="E89" s="268"/>
      <c r="F89" s="239"/>
    </row>
    <row r="90" spans="1:6" ht="20.100000000000001" customHeight="1" x14ac:dyDescent="0.2">
      <c r="A90" s="247"/>
      <c r="B90" s="265" t="s">
        <v>309</v>
      </c>
      <c r="C90" s="249"/>
      <c r="D90" s="249"/>
      <c r="E90" s="249"/>
      <c r="F90" s="239"/>
    </row>
    <row r="91" spans="1:6" ht="30" x14ac:dyDescent="0.2">
      <c r="A91" s="247"/>
      <c r="B91" s="248" t="s">
        <v>310</v>
      </c>
      <c r="C91" s="249">
        <v>19091</v>
      </c>
      <c r="D91" s="249">
        <v>671</v>
      </c>
      <c r="E91" s="249">
        <v>671</v>
      </c>
      <c r="F91" s="239">
        <f t="shared" ref="F91:F102" si="4">E91/D91</f>
        <v>1</v>
      </c>
    </row>
    <row r="92" spans="1:6" ht="20.100000000000001" customHeight="1" x14ac:dyDescent="0.2">
      <c r="A92" s="247"/>
      <c r="B92" s="248" t="s">
        <v>311</v>
      </c>
      <c r="C92" s="249">
        <v>500</v>
      </c>
      <c r="D92" s="249">
        <v>546</v>
      </c>
      <c r="E92" s="249">
        <v>546</v>
      </c>
      <c r="F92" s="239">
        <f t="shared" si="4"/>
        <v>1</v>
      </c>
    </row>
    <row r="93" spans="1:6" ht="20.100000000000001" customHeight="1" x14ac:dyDescent="0.2">
      <c r="A93" s="247"/>
      <c r="B93" s="248" t="s">
        <v>312</v>
      </c>
      <c r="C93" s="249">
        <v>84768</v>
      </c>
      <c r="D93" s="249">
        <v>82295</v>
      </c>
      <c r="E93" s="249">
        <f>49055+64+29883</f>
        <v>79002</v>
      </c>
      <c r="F93" s="239">
        <f t="shared" si="4"/>
        <v>0.95998541831216966</v>
      </c>
    </row>
    <row r="94" spans="1:6" ht="21.6" customHeight="1" x14ac:dyDescent="0.2">
      <c r="A94" s="247"/>
      <c r="B94" s="248" t="s">
        <v>313</v>
      </c>
      <c r="C94" s="249">
        <v>2000</v>
      </c>
      <c r="D94" s="249">
        <v>1954</v>
      </c>
      <c r="E94" s="249">
        <f>535+330</f>
        <v>865</v>
      </c>
      <c r="F94" s="239">
        <f t="shared" si="4"/>
        <v>0.44268167860798363</v>
      </c>
    </row>
    <row r="95" spans="1:6" ht="22.35" customHeight="1" x14ac:dyDescent="0.2">
      <c r="A95" s="247"/>
      <c r="B95" s="248" t="s">
        <v>314</v>
      </c>
      <c r="C95" s="249">
        <v>61999</v>
      </c>
      <c r="D95" s="249">
        <v>60768</v>
      </c>
      <c r="E95" s="249">
        <f>10599+129+32392+10843</f>
        <v>53963</v>
      </c>
      <c r="F95" s="239">
        <f t="shared" si="4"/>
        <v>0.88801671932596105</v>
      </c>
    </row>
    <row r="96" spans="1:6" ht="23.1" customHeight="1" x14ac:dyDescent="0.2">
      <c r="A96" s="247"/>
      <c r="B96" s="248" t="s">
        <v>315</v>
      </c>
      <c r="C96" s="249">
        <v>26000</v>
      </c>
      <c r="D96" s="249">
        <v>27740</v>
      </c>
      <c r="E96" s="249">
        <v>494</v>
      </c>
      <c r="F96" s="239">
        <f t="shared" si="4"/>
        <v>1.7808219178082191E-2</v>
      </c>
    </row>
    <row r="97" spans="1:6" ht="20.100000000000001" customHeight="1" x14ac:dyDescent="0.2">
      <c r="A97" s="286"/>
      <c r="B97" s="248" t="s">
        <v>316</v>
      </c>
      <c r="C97" s="249">
        <v>7960</v>
      </c>
      <c r="D97" s="249">
        <v>7960</v>
      </c>
      <c r="E97" s="249">
        <v>7960</v>
      </c>
      <c r="F97" s="239">
        <f t="shared" si="4"/>
        <v>1</v>
      </c>
    </row>
    <row r="98" spans="1:6" ht="20.100000000000001" customHeight="1" x14ac:dyDescent="0.2">
      <c r="A98" s="247"/>
      <c r="B98" s="248" t="s">
        <v>317</v>
      </c>
      <c r="C98" s="249">
        <v>0</v>
      </c>
      <c r="D98" s="249">
        <v>2500</v>
      </c>
      <c r="E98" s="249">
        <v>0</v>
      </c>
      <c r="F98" s="239">
        <f t="shared" si="4"/>
        <v>0</v>
      </c>
    </row>
    <row r="99" spans="1:6" ht="20.100000000000001" customHeight="1" x14ac:dyDescent="0.2">
      <c r="A99" s="247"/>
      <c r="B99" s="248" t="s">
        <v>269</v>
      </c>
      <c r="C99" s="249">
        <v>0</v>
      </c>
      <c r="D99" s="249">
        <v>4959</v>
      </c>
      <c r="E99" s="249">
        <f>98+642</f>
        <v>740</v>
      </c>
      <c r="F99" s="239">
        <f t="shared" si="4"/>
        <v>0.14922363379713652</v>
      </c>
    </row>
    <row r="100" spans="1:6" ht="20.100000000000001" customHeight="1" x14ac:dyDescent="0.2">
      <c r="A100" s="247"/>
      <c r="B100" s="248" t="s">
        <v>318</v>
      </c>
      <c r="C100" s="249">
        <v>0</v>
      </c>
      <c r="D100" s="249">
        <v>3106</v>
      </c>
      <c r="E100" s="249">
        <v>3106</v>
      </c>
      <c r="F100" s="239">
        <f t="shared" si="4"/>
        <v>1</v>
      </c>
    </row>
    <row r="101" spans="1:6" ht="20.100000000000001" customHeight="1" x14ac:dyDescent="0.2">
      <c r="A101" s="247"/>
      <c r="B101" s="248" t="s">
        <v>319</v>
      </c>
      <c r="C101" s="249">
        <v>0</v>
      </c>
      <c r="D101" s="249">
        <v>2827</v>
      </c>
      <c r="E101" s="249">
        <v>2827</v>
      </c>
      <c r="F101" s="239">
        <f t="shared" si="4"/>
        <v>1</v>
      </c>
    </row>
    <row r="102" spans="1:6" ht="20.100000000000001" customHeight="1" x14ac:dyDescent="0.2">
      <c r="A102" s="247"/>
      <c r="B102" s="248" t="s">
        <v>320</v>
      </c>
      <c r="C102" s="249">
        <v>0</v>
      </c>
      <c r="D102" s="249">
        <v>76</v>
      </c>
      <c r="E102" s="249">
        <v>76</v>
      </c>
      <c r="F102" s="239">
        <f t="shared" si="4"/>
        <v>1</v>
      </c>
    </row>
    <row r="103" spans="1:6" ht="20.100000000000001" customHeight="1" x14ac:dyDescent="0.2">
      <c r="A103" s="247"/>
      <c r="B103" s="250" t="s">
        <v>147</v>
      </c>
      <c r="C103" s="249"/>
      <c r="D103" s="249"/>
      <c r="E103" s="249"/>
      <c r="F103" s="269"/>
    </row>
    <row r="104" spans="1:6" ht="20.100000000000001" customHeight="1" x14ac:dyDescent="0.2">
      <c r="A104"/>
      <c r="B104" s="248" t="s">
        <v>321</v>
      </c>
      <c r="C104" s="249">
        <v>1000</v>
      </c>
      <c r="D104" s="249">
        <v>1000</v>
      </c>
      <c r="E104" s="249">
        <v>0</v>
      </c>
      <c r="F104" s="239">
        <f>E104/D104</f>
        <v>0</v>
      </c>
    </row>
    <row r="105" spans="1:6" ht="20.100000000000001" customHeight="1" x14ac:dyDescent="0.2">
      <c r="A105"/>
      <c r="B105" s="250" t="s">
        <v>275</v>
      </c>
      <c r="C105" s="249"/>
      <c r="D105" s="249"/>
      <c r="E105" s="249"/>
      <c r="F105" s="239"/>
    </row>
    <row r="106" spans="1:6" ht="20.100000000000001" customHeight="1" x14ac:dyDescent="0.2">
      <c r="A106"/>
      <c r="B106" s="248" t="s">
        <v>322</v>
      </c>
      <c r="C106" s="249"/>
      <c r="D106" s="249">
        <v>1440</v>
      </c>
      <c r="E106" s="249">
        <v>1440</v>
      </c>
      <c r="F106" s="239">
        <f>E106/D106</f>
        <v>1</v>
      </c>
    </row>
    <row r="107" spans="1:6" ht="20.100000000000001" customHeight="1" x14ac:dyDescent="0.2">
      <c r="A107"/>
      <c r="B107" s="287" t="s">
        <v>323</v>
      </c>
      <c r="C107" s="288">
        <f>SUM(C91:C106)</f>
        <v>203318</v>
      </c>
      <c r="D107" s="288">
        <f>SUM(D91:D106)</f>
        <v>197842</v>
      </c>
      <c r="E107" s="288">
        <f>SUM(E91:E106)</f>
        <v>151690</v>
      </c>
      <c r="F107" s="262">
        <f>E107/D107</f>
        <v>0.76672294052830037</v>
      </c>
    </row>
    <row r="108" spans="1:6" ht="20.100000000000001" customHeight="1" x14ac:dyDescent="0.2">
      <c r="A108" s="289" t="s">
        <v>155</v>
      </c>
      <c r="B108" s="248"/>
      <c r="C108" s="249"/>
      <c r="D108" s="249"/>
      <c r="E108" s="249"/>
      <c r="F108" s="239"/>
    </row>
    <row r="109" spans="1:6" ht="20.100000000000001" customHeight="1" x14ac:dyDescent="0.2">
      <c r="A109" s="289"/>
      <c r="B109" s="265" t="s">
        <v>147</v>
      </c>
      <c r="C109" s="249"/>
      <c r="D109" s="249"/>
      <c r="E109" s="249"/>
      <c r="F109" s="269"/>
    </row>
    <row r="110" spans="1:6" ht="20.100000000000001" customHeight="1" x14ac:dyDescent="0.2">
      <c r="A110"/>
      <c r="B110" s="248" t="s">
        <v>324</v>
      </c>
      <c r="C110" s="249">
        <v>0</v>
      </c>
      <c r="D110" s="249">
        <v>48</v>
      </c>
      <c r="E110" s="249">
        <v>48</v>
      </c>
      <c r="F110" s="239">
        <f>E110/D110</f>
        <v>1</v>
      </c>
    </row>
    <row r="111" spans="1:6" ht="20.100000000000001" customHeight="1" x14ac:dyDescent="0.2">
      <c r="A111"/>
      <c r="B111" s="266" t="s">
        <v>325</v>
      </c>
      <c r="C111" s="288">
        <v>0</v>
      </c>
      <c r="D111" s="288">
        <v>48</v>
      </c>
      <c r="E111" s="288">
        <f>SUM(E110)</f>
        <v>48</v>
      </c>
      <c r="F111" s="262">
        <f>E111/D111</f>
        <v>1</v>
      </c>
    </row>
    <row r="112" spans="1:6" ht="20.100000000000001" customHeight="1" x14ac:dyDescent="0.2">
      <c r="A112" s="289" t="s">
        <v>157</v>
      </c>
      <c r="B112" s="248"/>
      <c r="C112" s="249"/>
      <c r="D112" s="249"/>
      <c r="E112" s="249"/>
      <c r="F112" s="239"/>
    </row>
    <row r="113" spans="1:6" ht="20.100000000000001" customHeight="1" x14ac:dyDescent="0.2">
      <c r="A113"/>
      <c r="B113" s="265" t="s">
        <v>326</v>
      </c>
      <c r="C113" s="249"/>
      <c r="D113" s="249"/>
      <c r="E113" s="249"/>
      <c r="F113" s="269"/>
    </row>
    <row r="114" spans="1:6" ht="20.100000000000001" customHeight="1" x14ac:dyDescent="0.2">
      <c r="A114"/>
      <c r="B114" s="248" t="s">
        <v>327</v>
      </c>
      <c r="C114" s="270">
        <f>SUM(C113:C113)</f>
        <v>0</v>
      </c>
      <c r="D114" s="270">
        <v>469</v>
      </c>
      <c r="E114" s="270">
        <v>468</v>
      </c>
      <c r="F114" s="271">
        <f>E114/D114</f>
        <v>0.99786780383795304</v>
      </c>
    </row>
    <row r="115" spans="1:6" ht="20.100000000000001" customHeight="1" x14ac:dyDescent="0.2">
      <c r="A115"/>
      <c r="B115" s="287" t="s">
        <v>328</v>
      </c>
      <c r="C115" s="263">
        <v>0</v>
      </c>
      <c r="D115" s="263">
        <v>469</v>
      </c>
      <c r="E115" s="263">
        <f>SUM(E114)</f>
        <v>468</v>
      </c>
      <c r="F115" s="290">
        <f>E115/D115</f>
        <v>0.99786780383795304</v>
      </c>
    </row>
    <row r="116" spans="1:6" ht="20.100000000000001" customHeight="1" x14ac:dyDescent="0.2">
      <c r="A116" s="289" t="s">
        <v>159</v>
      </c>
      <c r="B116" s="248"/>
      <c r="C116" s="249"/>
      <c r="D116" s="249"/>
      <c r="E116" s="249"/>
      <c r="F116" s="269"/>
    </row>
    <row r="117" spans="1:6" ht="20.100000000000001" customHeight="1" x14ac:dyDescent="0.2">
      <c r="A117"/>
      <c r="B117" s="265" t="s">
        <v>329</v>
      </c>
      <c r="C117" s="249">
        <v>0</v>
      </c>
      <c r="D117" s="249">
        <v>0</v>
      </c>
      <c r="E117" s="249">
        <v>0</v>
      </c>
      <c r="F117" s="269">
        <v>0</v>
      </c>
    </row>
    <row r="118" spans="1:6" ht="20.100000000000001" customHeight="1" x14ac:dyDescent="0.2">
      <c r="A118"/>
      <c r="B118" s="248"/>
      <c r="C118" s="291"/>
      <c r="D118" s="291"/>
      <c r="E118" s="291"/>
      <c r="F118" s="269"/>
    </row>
    <row r="119" spans="1:6" ht="20.100000000000001" customHeight="1" x14ac:dyDescent="0.2">
      <c r="A119"/>
      <c r="B119" s="266" t="s">
        <v>330</v>
      </c>
      <c r="C119" s="263">
        <v>0</v>
      </c>
      <c r="D119" s="263">
        <v>0</v>
      </c>
      <c r="E119" s="263">
        <v>0</v>
      </c>
      <c r="F119" s="292" t="s">
        <v>331</v>
      </c>
    </row>
    <row r="120" spans="1:6" ht="20.100000000000001" customHeight="1" x14ac:dyDescent="0.2">
      <c r="A120"/>
      <c r="B120" s="248"/>
      <c r="C120" s="263"/>
      <c r="D120" s="263"/>
      <c r="E120" s="263"/>
      <c r="F120" s="269"/>
    </row>
    <row r="121" spans="1:6" ht="20.100000000000001" customHeight="1" x14ac:dyDescent="0.2">
      <c r="A121"/>
      <c r="B121" s="266" t="s">
        <v>332</v>
      </c>
      <c r="C121" s="288">
        <f>SUM(C107,C111,C115,C119)</f>
        <v>203318</v>
      </c>
      <c r="D121" s="288">
        <f>SUM(D107,D111,D115,D119)</f>
        <v>198359</v>
      </c>
      <c r="E121" s="288">
        <f>SUM(E107,E111,E115,E119)</f>
        <v>152206</v>
      </c>
      <c r="F121" s="262">
        <f>E121/D121</f>
        <v>0.76732590908403453</v>
      </c>
    </row>
    <row r="122" spans="1:6" ht="20.100000000000001" customHeight="1" x14ac:dyDescent="0.2">
      <c r="A122" s="289" t="s">
        <v>333</v>
      </c>
      <c r="B122" s="248"/>
      <c r="C122" s="249"/>
      <c r="D122" s="249"/>
      <c r="E122" s="249"/>
      <c r="F122" s="239"/>
    </row>
    <row r="123" spans="1:6" ht="20.100000000000001" customHeight="1" x14ac:dyDescent="0.2">
      <c r="A123"/>
      <c r="B123" s="265" t="s">
        <v>334</v>
      </c>
      <c r="C123" s="249"/>
      <c r="D123" s="249"/>
      <c r="E123" s="249"/>
      <c r="F123" s="239"/>
    </row>
    <row r="124" spans="1:6" ht="20.100000000000001" customHeight="1" x14ac:dyDescent="0.2">
      <c r="A124"/>
      <c r="B124" s="250" t="s">
        <v>335</v>
      </c>
      <c r="C124" s="249"/>
      <c r="D124" s="249"/>
      <c r="E124" s="249"/>
      <c r="F124" s="239"/>
    </row>
    <row r="125" spans="1:6" ht="20.100000000000001" customHeight="1" x14ac:dyDescent="0.2">
      <c r="A125"/>
      <c r="B125" s="248" t="s">
        <v>336</v>
      </c>
      <c r="C125" s="249">
        <v>2000</v>
      </c>
      <c r="D125" s="249">
        <v>2000</v>
      </c>
      <c r="E125" s="249">
        <v>0</v>
      </c>
      <c r="F125" s="269">
        <f>E125/D125</f>
        <v>0</v>
      </c>
    </row>
    <row r="126" spans="1:6" ht="32.25" customHeight="1" x14ac:dyDescent="0.2">
      <c r="A126"/>
      <c r="B126" s="248" t="s">
        <v>337</v>
      </c>
      <c r="C126" s="249">
        <v>3600</v>
      </c>
      <c r="D126" s="249">
        <v>3600</v>
      </c>
      <c r="E126" s="249">
        <v>0</v>
      </c>
      <c r="F126" s="269">
        <f>E126/D126</f>
        <v>0</v>
      </c>
    </row>
    <row r="127" spans="1:6" ht="30" x14ac:dyDescent="0.2">
      <c r="A127"/>
      <c r="B127" s="248" t="s">
        <v>338</v>
      </c>
      <c r="C127" s="249">
        <v>0</v>
      </c>
      <c r="D127" s="249">
        <v>50</v>
      </c>
      <c r="E127" s="249">
        <v>50</v>
      </c>
      <c r="F127" s="269">
        <f>E127/D127</f>
        <v>1</v>
      </c>
    </row>
    <row r="128" spans="1:6" ht="20.100000000000001" customHeight="1" x14ac:dyDescent="0.2">
      <c r="A128"/>
      <c r="B128" s="293" t="s">
        <v>339</v>
      </c>
      <c r="C128" s="263">
        <f>SUM(C125:C127)</f>
        <v>5600</v>
      </c>
      <c r="D128" s="263">
        <f>SUM(D125:D127)</f>
        <v>5650</v>
      </c>
      <c r="E128" s="263">
        <f>SUM(E125:E127)</f>
        <v>50</v>
      </c>
      <c r="F128" s="290">
        <f>E128/D128</f>
        <v>8.8495575221238937E-3</v>
      </c>
    </row>
    <row r="129" spans="1:7" ht="20.100000000000001" customHeight="1" x14ac:dyDescent="0.2">
      <c r="A129"/>
      <c r="B129" s="250" t="s">
        <v>340</v>
      </c>
      <c r="C129" s="249"/>
      <c r="D129" s="249"/>
      <c r="E129" s="249"/>
      <c r="F129" s="269"/>
    </row>
    <row r="130" spans="1:7" ht="20.100000000000001" customHeight="1" x14ac:dyDescent="0.2">
      <c r="A130"/>
      <c r="B130" s="248" t="s">
        <v>341</v>
      </c>
      <c r="C130" s="249">
        <v>23030</v>
      </c>
      <c r="D130" s="249">
        <v>23030</v>
      </c>
      <c r="E130" s="249">
        <v>0</v>
      </c>
      <c r="F130" s="269">
        <f>E130/D130</f>
        <v>0</v>
      </c>
    </row>
    <row r="131" spans="1:7" ht="37.5" customHeight="1" x14ac:dyDescent="0.2">
      <c r="A131" s="242"/>
      <c r="B131" s="284" t="s">
        <v>183</v>
      </c>
      <c r="C131" s="133" t="s">
        <v>240</v>
      </c>
      <c r="D131" s="133" t="s">
        <v>241</v>
      </c>
      <c r="E131" s="133" t="s">
        <v>152</v>
      </c>
      <c r="F131" s="134" t="s">
        <v>5</v>
      </c>
    </row>
    <row r="132" spans="1:7" ht="20.100000000000001" customHeight="1" x14ac:dyDescent="0.25">
      <c r="B132" s="248" t="s">
        <v>342</v>
      </c>
      <c r="C132" s="249">
        <v>29529</v>
      </c>
      <c r="D132" s="249">
        <v>29529</v>
      </c>
      <c r="E132" s="249"/>
      <c r="F132" s="269">
        <f>E132/D132</f>
        <v>0</v>
      </c>
    </row>
    <row r="133" spans="1:7" ht="30" x14ac:dyDescent="0.25">
      <c r="B133" s="248" t="s">
        <v>343</v>
      </c>
      <c r="C133" s="249">
        <v>30000</v>
      </c>
      <c r="D133" s="249">
        <v>0</v>
      </c>
      <c r="E133" s="249">
        <v>0</v>
      </c>
      <c r="F133" s="269">
        <v>0</v>
      </c>
    </row>
    <row r="134" spans="1:7" ht="20.100000000000001" customHeight="1" x14ac:dyDescent="0.25">
      <c r="B134" s="248" t="s">
        <v>344</v>
      </c>
      <c r="C134" s="263"/>
      <c r="D134" s="249">
        <v>39826</v>
      </c>
      <c r="E134" s="249">
        <v>0</v>
      </c>
      <c r="F134" s="269">
        <f>E134/D134</f>
        <v>0</v>
      </c>
      <c r="G134" s="294"/>
    </row>
    <row r="135" spans="1:7" ht="20.100000000000001" customHeight="1" x14ac:dyDescent="0.25">
      <c r="B135" s="248" t="s">
        <v>345</v>
      </c>
      <c r="C135" s="263"/>
      <c r="D135" s="249">
        <v>1022</v>
      </c>
      <c r="E135" s="249">
        <v>0</v>
      </c>
      <c r="F135" s="269">
        <f>E135/D135</f>
        <v>0</v>
      </c>
      <c r="G135" s="294"/>
    </row>
    <row r="136" spans="1:7" ht="20.100000000000001" customHeight="1" x14ac:dyDescent="0.25">
      <c r="B136" s="293" t="s">
        <v>340</v>
      </c>
      <c r="C136" s="263">
        <f>SUM(C130:C135)</f>
        <v>82559</v>
      </c>
      <c r="D136" s="263">
        <f>SUM(D130:D135)</f>
        <v>93407</v>
      </c>
      <c r="E136" s="249">
        <f>SUM(E130:E135)</f>
        <v>0</v>
      </c>
      <c r="F136" s="290">
        <f>E136/D136</f>
        <v>0</v>
      </c>
      <c r="G136" s="294"/>
    </row>
    <row r="137" spans="1:7" ht="20.100000000000001" customHeight="1" x14ac:dyDescent="0.25">
      <c r="B137" s="293"/>
      <c r="C137" s="263"/>
      <c r="D137" s="263"/>
      <c r="E137" s="263"/>
      <c r="F137" s="269"/>
      <c r="G137" s="294"/>
    </row>
    <row r="138" spans="1:7" ht="24.6" customHeight="1" x14ac:dyDescent="0.25">
      <c r="B138" s="295" t="s">
        <v>346</v>
      </c>
      <c r="C138" s="296">
        <f>SUM(C136,C128,,C121,C86)</f>
        <v>551372</v>
      </c>
      <c r="D138" s="296">
        <f>SUM(D136,D128,,D121,D86)</f>
        <v>839504</v>
      </c>
      <c r="E138" s="296">
        <f>SUM(E136,E128,,E121,E86)</f>
        <v>435619</v>
      </c>
      <c r="F138" s="297">
        <f>E138/D138</f>
        <v>0.51890044597762486</v>
      </c>
    </row>
  </sheetData>
  <mergeCells count="1">
    <mergeCell ref="A2:F2"/>
  </mergeCells>
  <pageMargins left="0.74803149606299213" right="0.74803149606299213" top="0.98425196850393704" bottom="0.98425196850393704" header="0.11811023622047245" footer="0.51181102362204722"/>
  <pageSetup paperSize="9" scale="76" firstPageNumber="0" fitToHeight="0" orientation="portrait" r:id="rId1"/>
  <headerFooter>
    <oddHeader>&amp;R5. melléklet a .../2019.(..) önkormányzati rendelethez /&amp;P. oldal</oddHeader>
  </headerFooter>
  <rowBreaks count="3" manualBreakCount="3">
    <brk id="44" max="16383" man="1"/>
    <brk id="87" max="16383" man="1"/>
    <brk id="1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H18"/>
  <sheetViews>
    <sheetView zoomScaleNormal="100" workbookViewId="0">
      <selection activeCell="H27" sqref="H27"/>
    </sheetView>
  </sheetViews>
  <sheetFormatPr defaultRowHeight="12.75" x14ac:dyDescent="0.2"/>
  <cols>
    <col min="1" max="1" width="4.85546875" style="122"/>
    <col min="2" max="2" width="35" style="122"/>
    <col min="3" max="8" width="14.85546875" style="122"/>
    <col min="9" max="1025" width="8.7109375"/>
  </cols>
  <sheetData>
    <row r="1" spans="1:8" x14ac:dyDescent="0.2">
      <c r="A1"/>
      <c r="B1"/>
      <c r="C1"/>
      <c r="D1"/>
      <c r="E1"/>
      <c r="F1"/>
      <c r="G1"/>
      <c r="H1"/>
    </row>
    <row r="2" spans="1:8" ht="21" customHeight="1" x14ac:dyDescent="0.2">
      <c r="A2" s="1288" t="s">
        <v>347</v>
      </c>
      <c r="B2" s="1288"/>
      <c r="C2" s="1288"/>
      <c r="D2" s="1288"/>
      <c r="E2" s="1288"/>
      <c r="F2" s="1288"/>
      <c r="G2" s="1288"/>
      <c r="H2" s="1288"/>
    </row>
    <row r="3" spans="1:8" ht="17.25" customHeight="1" x14ac:dyDescent="0.2">
      <c r="A3" s="1288" t="s">
        <v>348</v>
      </c>
      <c r="B3" s="1288"/>
      <c r="C3" s="1288"/>
      <c r="D3" s="1288"/>
      <c r="E3" s="1288"/>
      <c r="F3" s="1288"/>
      <c r="G3" s="1288"/>
      <c r="H3" s="1288"/>
    </row>
    <row r="4" spans="1:8" x14ac:dyDescent="0.2">
      <c r="A4"/>
      <c r="B4"/>
      <c r="C4"/>
      <c r="D4"/>
      <c r="E4"/>
      <c r="F4"/>
      <c r="G4"/>
      <c r="H4"/>
    </row>
    <row r="6" spans="1:8" ht="15.75" x14ac:dyDescent="0.25">
      <c r="A6"/>
      <c r="B6"/>
      <c r="C6"/>
      <c r="D6"/>
      <c r="E6"/>
      <c r="F6"/>
      <c r="G6"/>
      <c r="H6" s="131" t="s">
        <v>142</v>
      </c>
    </row>
    <row r="7" spans="1:8" x14ac:dyDescent="0.2">
      <c r="A7"/>
      <c r="B7"/>
      <c r="C7"/>
      <c r="D7"/>
      <c r="E7"/>
      <c r="F7"/>
      <c r="G7"/>
      <c r="H7"/>
    </row>
    <row r="8" spans="1:8" ht="82.5" customHeight="1" x14ac:dyDescent="0.2">
      <c r="A8" s="1278" t="s">
        <v>349</v>
      </c>
      <c r="B8" s="1278"/>
      <c r="C8" s="299" t="s">
        <v>350</v>
      </c>
      <c r="D8" s="300" t="s">
        <v>351</v>
      </c>
      <c r="E8" s="299" t="s">
        <v>352</v>
      </c>
      <c r="F8" s="300" t="s">
        <v>353</v>
      </c>
      <c r="G8" s="299" t="s">
        <v>354</v>
      </c>
      <c r="H8" s="300" t="s">
        <v>355</v>
      </c>
    </row>
    <row r="9" spans="1:8" ht="18.75" customHeight="1" x14ac:dyDescent="0.2">
      <c r="A9" s="301"/>
      <c r="B9"/>
      <c r="C9" s="302" t="s">
        <v>153</v>
      </c>
      <c r="D9" s="302" t="s">
        <v>155</v>
      </c>
      <c r="E9" s="302" t="s">
        <v>157</v>
      </c>
      <c r="F9" s="302" t="s">
        <v>159</v>
      </c>
      <c r="G9" s="302" t="s">
        <v>172</v>
      </c>
      <c r="H9" s="302" t="s">
        <v>174</v>
      </c>
    </row>
    <row r="10" spans="1:8" ht="18.75" customHeight="1" x14ac:dyDescent="0.25">
      <c r="A10" s="303"/>
      <c r="B10" s="90" t="s">
        <v>279</v>
      </c>
      <c r="C10" s="303"/>
      <c r="D10" s="303"/>
      <c r="E10" s="303"/>
      <c r="F10" s="304">
        <v>1917</v>
      </c>
      <c r="G10" s="303"/>
      <c r="H10" s="303"/>
    </row>
    <row r="11" spans="1:8" ht="18.75" customHeight="1" x14ac:dyDescent="0.25">
      <c r="A11" s="305" t="s">
        <v>153</v>
      </c>
      <c r="B11" s="90" t="s">
        <v>356</v>
      </c>
      <c r="C11" s="304">
        <v>74267</v>
      </c>
      <c r="D11" s="304">
        <v>123445</v>
      </c>
      <c r="E11" s="304">
        <v>107981</v>
      </c>
      <c r="F11" s="304">
        <v>47251</v>
      </c>
      <c r="G11" s="304">
        <f>E11-F11</f>
        <v>60730</v>
      </c>
      <c r="H11" s="306">
        <f>E11/D11</f>
        <v>0.87472963668030301</v>
      </c>
    </row>
    <row r="12" spans="1:8" ht="18.75" customHeight="1" x14ac:dyDescent="0.25">
      <c r="A12" s="305" t="s">
        <v>155</v>
      </c>
      <c r="B12" s="90" t="s">
        <v>145</v>
      </c>
      <c r="C12" s="304">
        <v>192853</v>
      </c>
      <c r="D12" s="304">
        <v>203854</v>
      </c>
      <c r="E12" s="304">
        <v>195788</v>
      </c>
      <c r="F12" s="304">
        <v>141666</v>
      </c>
      <c r="G12" s="304">
        <f>E12-F12</f>
        <v>54122</v>
      </c>
      <c r="H12" s="306">
        <f>E12/D12</f>
        <v>0.9604324663729924</v>
      </c>
    </row>
    <row r="13" spans="1:8" ht="18.75" customHeight="1" x14ac:dyDescent="0.25">
      <c r="A13" s="305" t="s">
        <v>157</v>
      </c>
      <c r="B13" s="90" t="s">
        <v>357</v>
      </c>
      <c r="C13" s="304">
        <v>80788</v>
      </c>
      <c r="D13" s="304">
        <v>84202</v>
      </c>
      <c r="E13" s="304">
        <v>83058</v>
      </c>
      <c r="F13" s="304">
        <v>11727</v>
      </c>
      <c r="G13" s="304">
        <f>E13-F13</f>
        <v>71331</v>
      </c>
      <c r="H13" s="306">
        <f>E13/D13</f>
        <v>0.98641362437946845</v>
      </c>
    </row>
    <row r="14" spans="1:8" ht="18.75" customHeight="1" x14ac:dyDescent="0.25">
      <c r="A14" s="305" t="s">
        <v>159</v>
      </c>
      <c r="B14" s="90" t="s">
        <v>147</v>
      </c>
      <c r="C14" s="304">
        <v>113269</v>
      </c>
      <c r="D14" s="304">
        <v>119957</v>
      </c>
      <c r="E14" s="304">
        <v>114302</v>
      </c>
      <c r="F14" s="304">
        <v>8405</v>
      </c>
      <c r="G14" s="304">
        <f>E14-F14</f>
        <v>105897</v>
      </c>
      <c r="H14" s="306">
        <f>E14/D14</f>
        <v>0.95285810748851674</v>
      </c>
    </row>
    <row r="15" spans="1:8" ht="18.75" customHeight="1" x14ac:dyDescent="0.25">
      <c r="A15" s="303"/>
      <c r="B15" s="90"/>
      <c r="C15" s="90"/>
      <c r="D15" s="90"/>
      <c r="E15" s="90"/>
      <c r="F15" s="90"/>
      <c r="G15" s="304"/>
      <c r="H15" s="306"/>
    </row>
    <row r="16" spans="1:8" ht="18.75" customHeight="1" x14ac:dyDescent="0.25">
      <c r="A16" s="303"/>
      <c r="B16" s="90"/>
      <c r="C16" s="90"/>
      <c r="D16" s="90"/>
      <c r="E16" s="90"/>
      <c r="F16" s="90"/>
      <c r="G16" s="304"/>
      <c r="H16" s="306"/>
    </row>
    <row r="17" spans="1:8" ht="18.75" customHeight="1" x14ac:dyDescent="0.25">
      <c r="A17" s="307"/>
      <c r="B17" s="308" t="s">
        <v>358</v>
      </c>
      <c r="C17" s="309">
        <f>SUM(C11:C14)</f>
        <v>461177</v>
      </c>
      <c r="D17" s="309">
        <f>SUM(D11:D14)</f>
        <v>531458</v>
      </c>
      <c r="E17" s="309">
        <f>SUM(E11:E14)</f>
        <v>501129</v>
      </c>
      <c r="F17" s="309">
        <f>SUM(F11:F14)</f>
        <v>209049</v>
      </c>
      <c r="G17" s="309">
        <f>SUM(G11:G14)</f>
        <v>292080</v>
      </c>
      <c r="H17" s="310">
        <f>E17/D17</f>
        <v>0.94293246126692987</v>
      </c>
    </row>
    <row r="18" spans="1:8" ht="18.75" customHeight="1" x14ac:dyDescent="0.25">
      <c r="A18" s="309"/>
      <c r="B18" s="309" t="s">
        <v>359</v>
      </c>
      <c r="C18" s="309"/>
      <c r="D18" s="309"/>
      <c r="E18" s="309"/>
      <c r="F18" s="309">
        <f>SUM(F10,F17)</f>
        <v>210966</v>
      </c>
      <c r="G18" s="309"/>
      <c r="H18" s="309"/>
    </row>
  </sheetData>
  <mergeCells count="3">
    <mergeCell ref="A2:H2"/>
    <mergeCell ref="A3:H3"/>
    <mergeCell ref="A8:B8"/>
  </mergeCells>
  <pageMargins left="0.74803149606299213" right="0.74803149606299213" top="0.98425196850393704" bottom="0.98425196850393704" header="0.31496062992125984" footer="0.51181102362204722"/>
  <pageSetup paperSize="9" firstPageNumber="0" orientation="landscape" r:id="rId1"/>
  <headerFooter>
    <oddHeader>&amp;R6. melléklet a ..2019/.(  ) önkormányzati rendelethez /&amp;P. oldal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K69"/>
  <sheetViews>
    <sheetView zoomScaleNormal="100" workbookViewId="0">
      <selection activeCell="I2" sqref="I2"/>
    </sheetView>
  </sheetViews>
  <sheetFormatPr defaultRowHeight="15.75" x14ac:dyDescent="0.25"/>
  <cols>
    <col min="1" max="1" width="2.7109375" style="1"/>
    <col min="2" max="2" width="41" style="1"/>
    <col min="3" max="4" width="12.140625" style="1"/>
    <col min="5" max="5" width="12.28515625" style="1"/>
    <col min="6" max="6" width="2.7109375" style="1"/>
    <col min="7" max="7" width="34" style="1"/>
    <col min="8" max="8" width="12.42578125" style="1"/>
    <col min="9" max="9" width="12.28515625" style="1"/>
    <col min="10" max="10" width="12.42578125" style="1"/>
    <col min="11" max="1025" width="8.7109375"/>
  </cols>
  <sheetData>
    <row r="1" spans="1:11" ht="17.25" customHeight="1" x14ac:dyDescent="0.2">
      <c r="A1"/>
      <c r="B1"/>
      <c r="C1"/>
      <c r="D1"/>
      <c r="E1"/>
      <c r="F1"/>
      <c r="G1"/>
      <c r="H1"/>
      <c r="I1"/>
      <c r="J1"/>
    </row>
    <row r="2" spans="1:11" x14ac:dyDescent="0.2">
      <c r="A2" s="311"/>
      <c r="B2" s="311"/>
      <c r="C2" s="311"/>
      <c r="D2" s="311"/>
      <c r="E2" s="311"/>
      <c r="F2" s="311"/>
      <c r="G2"/>
      <c r="H2"/>
      <c r="I2"/>
      <c r="J2"/>
    </row>
    <row r="3" spans="1:11" ht="18.75" x14ac:dyDescent="0.2">
      <c r="A3" s="1295" t="s">
        <v>360</v>
      </c>
      <c r="B3" s="1295"/>
      <c r="C3" s="1295"/>
      <c r="D3" s="1295"/>
      <c r="E3" s="1295"/>
      <c r="F3" s="1295"/>
      <c r="G3" s="1295"/>
      <c r="H3" s="1295"/>
      <c r="I3" s="1295"/>
      <c r="J3" s="1295"/>
    </row>
    <row r="4" spans="1:11" ht="18.75" x14ac:dyDescent="0.2">
      <c r="A4" s="1295" t="s">
        <v>361</v>
      </c>
      <c r="B4" s="1295"/>
      <c r="C4" s="1295"/>
      <c r="D4" s="1295"/>
      <c r="E4" s="1295"/>
      <c r="F4" s="1295"/>
      <c r="G4" s="1295"/>
      <c r="H4" s="1295"/>
      <c r="I4" s="1295"/>
      <c r="J4" s="1295"/>
    </row>
    <row r="5" spans="1:11" x14ac:dyDescent="0.2">
      <c r="A5" s="311"/>
      <c r="B5" s="311"/>
      <c r="C5" s="311"/>
      <c r="D5" s="311"/>
      <c r="E5" s="311"/>
      <c r="F5" s="311"/>
      <c r="G5"/>
      <c r="H5"/>
      <c r="I5"/>
      <c r="J5"/>
    </row>
    <row r="6" spans="1:11" x14ac:dyDescent="0.25">
      <c r="A6" s="298"/>
      <c r="B6" s="312"/>
      <c r="C6" s="298"/>
      <c r="D6" s="298"/>
      <c r="E6" s="298"/>
      <c r="F6" s="313"/>
      <c r="G6"/>
      <c r="H6"/>
      <c r="I6" s="1296" t="s">
        <v>142</v>
      </c>
      <c r="J6" s="1296"/>
    </row>
    <row r="7" spans="1:11" ht="12.75" customHeight="1" x14ac:dyDescent="0.2">
      <c r="A7" s="1297" t="s">
        <v>362</v>
      </c>
      <c r="B7" s="1297"/>
      <c r="C7" s="1298" t="s">
        <v>150</v>
      </c>
      <c r="D7" s="1298" t="s">
        <v>151</v>
      </c>
      <c r="E7" s="1299" t="s">
        <v>152</v>
      </c>
      <c r="F7" s="1300" t="s">
        <v>363</v>
      </c>
      <c r="G7" s="1300"/>
      <c r="H7" s="1298" t="s">
        <v>150</v>
      </c>
      <c r="I7" s="1298" t="s">
        <v>151</v>
      </c>
      <c r="J7" s="1301" t="s">
        <v>152</v>
      </c>
    </row>
    <row r="8" spans="1:11" ht="19.5" customHeight="1" x14ac:dyDescent="0.2">
      <c r="A8" s="1297"/>
      <c r="B8" s="1297"/>
      <c r="C8" s="1298"/>
      <c r="D8" s="1298"/>
      <c r="E8" s="1299"/>
      <c r="F8" s="1300"/>
      <c r="G8" s="1300"/>
      <c r="H8" s="1298"/>
      <c r="I8" s="1298"/>
      <c r="J8" s="1301"/>
      <c r="K8" s="314"/>
    </row>
    <row r="9" spans="1:11" ht="20.100000000000001" customHeight="1" x14ac:dyDescent="0.2">
      <c r="A9" s="315" t="s">
        <v>153</v>
      </c>
      <c r="B9" s="316" t="s">
        <v>154</v>
      </c>
      <c r="C9" s="317">
        <v>219848000</v>
      </c>
      <c r="D9" s="317">
        <v>382872000</v>
      </c>
      <c r="E9" s="318">
        <v>382996000</v>
      </c>
      <c r="F9" s="319" t="s">
        <v>153</v>
      </c>
      <c r="G9" s="320" t="s">
        <v>364</v>
      </c>
      <c r="H9" s="321">
        <v>373310000</v>
      </c>
      <c r="I9" s="317">
        <v>481431000</v>
      </c>
      <c r="J9" s="322">
        <v>458320000</v>
      </c>
    </row>
    <row r="10" spans="1:11" ht="20.100000000000001" customHeight="1" x14ac:dyDescent="0.2">
      <c r="A10" s="323" t="s">
        <v>155</v>
      </c>
      <c r="B10" s="311" t="s">
        <v>158</v>
      </c>
      <c r="C10" s="324">
        <v>606500000</v>
      </c>
      <c r="D10" s="324">
        <v>646500000</v>
      </c>
      <c r="E10" s="325">
        <v>1011188000</v>
      </c>
      <c r="F10" s="323" t="s">
        <v>155</v>
      </c>
      <c r="G10" s="326" t="s">
        <v>365</v>
      </c>
      <c r="H10" s="317">
        <v>76485000</v>
      </c>
      <c r="I10" s="324">
        <v>95592000</v>
      </c>
      <c r="J10" s="327">
        <v>91668000</v>
      </c>
    </row>
    <row r="11" spans="1:11" ht="20.100000000000001" customHeight="1" x14ac:dyDescent="0.2">
      <c r="A11" s="323" t="s">
        <v>157</v>
      </c>
      <c r="B11" s="328" t="s">
        <v>366</v>
      </c>
      <c r="C11" s="324">
        <v>94489000</v>
      </c>
      <c r="D11" s="324">
        <v>100041000</v>
      </c>
      <c r="E11" s="325">
        <v>110005000</v>
      </c>
      <c r="F11" s="319" t="s">
        <v>157</v>
      </c>
      <c r="G11" s="329" t="s">
        <v>367</v>
      </c>
      <c r="H11" s="317">
        <v>257084000</v>
      </c>
      <c r="I11" s="324">
        <v>340519000</v>
      </c>
      <c r="J11" s="327">
        <v>270824000</v>
      </c>
    </row>
    <row r="12" spans="1:11" ht="20.100000000000001" customHeight="1" x14ac:dyDescent="0.2">
      <c r="A12" s="323" t="s">
        <v>159</v>
      </c>
      <c r="B12" s="326" t="s">
        <v>175</v>
      </c>
      <c r="C12" s="324">
        <v>9500000</v>
      </c>
      <c r="D12" s="324">
        <v>15780000</v>
      </c>
      <c r="E12" s="325">
        <v>16114000</v>
      </c>
      <c r="F12" s="323" t="s">
        <v>159</v>
      </c>
      <c r="G12" s="326" t="s">
        <v>368</v>
      </c>
      <c r="H12" s="317">
        <v>14300000</v>
      </c>
      <c r="I12" s="324">
        <v>17873000</v>
      </c>
      <c r="J12" s="327">
        <v>13564000</v>
      </c>
    </row>
    <row r="13" spans="1:11" ht="20.100000000000001" customHeight="1" x14ac:dyDescent="0.25">
      <c r="A13" s="323"/>
      <c r="B13" s="326"/>
      <c r="C13" s="330"/>
      <c r="D13" s="331"/>
      <c r="E13" s="331"/>
      <c r="F13" s="319" t="s">
        <v>172</v>
      </c>
      <c r="G13" s="326" t="s">
        <v>212</v>
      </c>
      <c r="H13" s="317">
        <v>111420000</v>
      </c>
      <c r="I13" s="324">
        <v>73331000</v>
      </c>
      <c r="J13" s="327">
        <v>71598000</v>
      </c>
    </row>
    <row r="14" spans="1:11" ht="20.100000000000001" customHeight="1" x14ac:dyDescent="0.25">
      <c r="A14" s="323"/>
      <c r="B14" s="326"/>
      <c r="C14" s="330"/>
      <c r="D14" s="330"/>
      <c r="E14" s="332"/>
      <c r="F14" s="323" t="s">
        <v>174</v>
      </c>
      <c r="G14" s="329" t="s">
        <v>369</v>
      </c>
      <c r="H14" s="317">
        <v>139349000</v>
      </c>
      <c r="I14" s="324">
        <v>63383000</v>
      </c>
      <c r="J14" s="333">
        <v>0</v>
      </c>
    </row>
    <row r="15" spans="1:11" ht="20.100000000000001" customHeight="1" x14ac:dyDescent="0.25">
      <c r="A15" s="334"/>
      <c r="B15" s="335"/>
      <c r="C15" s="336"/>
      <c r="D15" s="337"/>
      <c r="E15" s="337"/>
      <c r="F15" s="338"/>
      <c r="G15" s="339"/>
      <c r="H15" s="340"/>
      <c r="I15" s="341"/>
      <c r="J15" s="342"/>
    </row>
    <row r="16" spans="1:11" ht="20.100000000000001" customHeight="1" x14ac:dyDescent="0.25">
      <c r="A16" s="1291" t="s">
        <v>370</v>
      </c>
      <c r="B16" s="1291"/>
      <c r="C16" s="343">
        <f>SUM(C9:C15)</f>
        <v>930337000</v>
      </c>
      <c r="D16" s="343">
        <f>SUM(D9:D15)</f>
        <v>1145193000</v>
      </c>
      <c r="E16" s="344">
        <f>SUM(E9:E15)</f>
        <v>1520303000</v>
      </c>
      <c r="F16" s="1302" t="s">
        <v>371</v>
      </c>
      <c r="G16" s="1302"/>
      <c r="H16" s="343">
        <f>SUM(H9:H14)</f>
        <v>971948000</v>
      </c>
      <c r="I16" s="343">
        <f>SUM(I9:I14)</f>
        <v>1072129000</v>
      </c>
      <c r="J16" s="345">
        <f>SUM(J9:J14)</f>
        <v>905974000</v>
      </c>
    </row>
    <row r="17" spans="1:10" ht="20.100000000000001" customHeight="1" x14ac:dyDescent="0.25">
      <c r="A17" s="346"/>
      <c r="B17" s="347"/>
      <c r="C17" s="348"/>
      <c r="D17" s="349"/>
      <c r="E17" s="344"/>
      <c r="F17" s="350"/>
      <c r="G17" s="351"/>
      <c r="H17" s="352"/>
      <c r="I17" s="353"/>
      <c r="J17" s="354"/>
    </row>
    <row r="18" spans="1:10" ht="29.25" customHeight="1" x14ac:dyDescent="0.25">
      <c r="A18" s="1291" t="s">
        <v>372</v>
      </c>
      <c r="B18" s="1291"/>
      <c r="C18" s="348">
        <f>C16-H16</f>
        <v>-41611000</v>
      </c>
      <c r="D18" s="348">
        <f>D16-I16</f>
        <v>73064000</v>
      </c>
      <c r="E18" s="355">
        <f>E16-J16</f>
        <v>614329000</v>
      </c>
      <c r="F18" s="350"/>
      <c r="G18" s="351"/>
      <c r="H18" s="356"/>
      <c r="I18" s="357"/>
      <c r="J18" s="358"/>
    </row>
    <row r="19" spans="1:10" x14ac:dyDescent="0.2">
      <c r="A19" s="311"/>
      <c r="B19" s="311"/>
      <c r="C19" s="359"/>
      <c r="D19" s="359"/>
      <c r="E19" s="359"/>
      <c r="F19" s="311"/>
      <c r="G19"/>
      <c r="H19"/>
      <c r="I19"/>
      <c r="J19"/>
    </row>
    <row r="20" spans="1:10" x14ac:dyDescent="0.2">
      <c r="A20" s="311"/>
      <c r="B20" s="311"/>
      <c r="C20" s="359"/>
      <c r="D20" s="359"/>
      <c r="E20" s="359"/>
      <c r="F20" s="311"/>
      <c r="G20"/>
      <c r="H20"/>
      <c r="I20"/>
      <c r="J20"/>
    </row>
    <row r="21" spans="1:10" x14ac:dyDescent="0.2">
      <c r="A21" s="311"/>
      <c r="B21" s="311"/>
      <c r="C21" s="359"/>
      <c r="D21" s="359"/>
      <c r="E21" s="359"/>
      <c r="F21" s="311"/>
      <c r="G21"/>
      <c r="H21"/>
      <c r="I21"/>
      <c r="J21"/>
    </row>
    <row r="22" spans="1:10" x14ac:dyDescent="0.2">
      <c r="A22" s="311"/>
      <c r="B22" s="311"/>
      <c r="C22" s="359"/>
      <c r="D22" s="359"/>
      <c r="E22" s="359"/>
      <c r="F22" s="311"/>
      <c r="G22"/>
      <c r="H22"/>
      <c r="I22"/>
      <c r="J22"/>
    </row>
    <row r="23" spans="1:10" x14ac:dyDescent="0.2">
      <c r="A23" s="311"/>
      <c r="B23" s="311"/>
      <c r="C23" s="359"/>
      <c r="D23" s="359"/>
      <c r="E23" s="359"/>
      <c r="F23" s="311"/>
      <c r="G23"/>
      <c r="H23"/>
      <c r="I23"/>
      <c r="J23"/>
    </row>
    <row r="24" spans="1:10" x14ac:dyDescent="0.2">
      <c r="A24" s="311"/>
      <c r="B24" s="311"/>
      <c r="C24" s="359"/>
      <c r="D24" s="359"/>
      <c r="E24" s="359"/>
      <c r="F24" s="311"/>
      <c r="G24"/>
      <c r="H24"/>
      <c r="I24"/>
      <c r="J24"/>
    </row>
    <row r="25" spans="1:10" x14ac:dyDescent="0.2">
      <c r="A25" s="311"/>
      <c r="B25" s="311"/>
      <c r="C25" s="359"/>
      <c r="D25" s="359"/>
      <c r="E25" s="359"/>
      <c r="F25" s="311"/>
      <c r="G25"/>
      <c r="H25"/>
      <c r="I25"/>
      <c r="J25"/>
    </row>
    <row r="26" spans="1:10" x14ac:dyDescent="0.2">
      <c r="A26" s="311"/>
      <c r="B26" s="311"/>
      <c r="C26" s="359"/>
      <c r="D26" s="359"/>
      <c r="E26" s="359"/>
      <c r="F26" s="311"/>
      <c r="G26"/>
      <c r="H26"/>
      <c r="I26"/>
      <c r="J26"/>
    </row>
    <row r="27" spans="1:10" x14ac:dyDescent="0.2">
      <c r="A27" s="311"/>
      <c r="B27" s="311"/>
      <c r="C27" s="359"/>
      <c r="D27" s="359"/>
      <c r="E27" s="359"/>
      <c r="F27" s="311"/>
      <c r="G27"/>
      <c r="H27"/>
      <c r="I27"/>
      <c r="J27"/>
    </row>
    <row r="28" spans="1:10" x14ac:dyDescent="0.2">
      <c r="A28" s="311"/>
      <c r="B28" s="311"/>
      <c r="C28" s="359"/>
      <c r="D28" s="359"/>
      <c r="E28" s="359"/>
      <c r="F28" s="311"/>
      <c r="G28"/>
      <c r="H28"/>
      <c r="I28"/>
      <c r="J28"/>
    </row>
    <row r="29" spans="1:10" x14ac:dyDescent="0.2">
      <c r="A29" s="311"/>
      <c r="B29" s="311"/>
      <c r="C29" s="359"/>
      <c r="D29" s="359"/>
      <c r="E29" s="359"/>
      <c r="F29" s="311"/>
      <c r="G29"/>
      <c r="H29"/>
      <c r="I29"/>
      <c r="J29"/>
    </row>
    <row r="30" spans="1:10" x14ac:dyDescent="0.2">
      <c r="A30" s="311"/>
      <c r="B30" s="311"/>
      <c r="C30" s="360"/>
      <c r="D30" s="360"/>
      <c r="E30" s="360"/>
      <c r="F30" s="311"/>
      <c r="G30"/>
      <c r="H30"/>
      <c r="I30"/>
      <c r="J30"/>
    </row>
    <row r="31" spans="1:10" x14ac:dyDescent="0.2">
      <c r="A31" s="311"/>
      <c r="B31" s="311"/>
      <c r="C31" s="360"/>
      <c r="D31" s="360"/>
      <c r="E31" s="360"/>
      <c r="F31" s="311"/>
      <c r="G31"/>
      <c r="H31"/>
      <c r="I31"/>
      <c r="J31"/>
    </row>
    <row r="32" spans="1:10" x14ac:dyDescent="0.2">
      <c r="A32" s="1288"/>
      <c r="B32" s="1288"/>
      <c r="C32" s="1288"/>
      <c r="D32" s="313"/>
      <c r="E32" s="313"/>
      <c r="F32"/>
      <c r="G32"/>
      <c r="H32"/>
      <c r="I32"/>
      <c r="J32"/>
    </row>
    <row r="33" spans="1:10" ht="18.75" x14ac:dyDescent="0.2">
      <c r="A33" s="1295" t="s">
        <v>373</v>
      </c>
      <c r="B33" s="1295"/>
      <c r="C33" s="1295"/>
      <c r="D33" s="1295"/>
      <c r="E33" s="1295"/>
      <c r="F33" s="1295"/>
      <c r="G33" s="1295"/>
      <c r="H33" s="1295"/>
      <c r="I33" s="1295"/>
      <c r="J33" s="1295"/>
    </row>
    <row r="34" spans="1:10" ht="18.75" x14ac:dyDescent="0.2">
      <c r="A34" s="1295" t="s">
        <v>361</v>
      </c>
      <c r="B34" s="1295"/>
      <c r="C34" s="1295"/>
      <c r="D34" s="1295"/>
      <c r="E34" s="1295"/>
      <c r="F34" s="1295"/>
      <c r="G34" s="1295"/>
      <c r="H34" s="1295"/>
      <c r="I34" s="1295"/>
      <c r="J34" s="1295"/>
    </row>
    <row r="35" spans="1:10" x14ac:dyDescent="0.2">
      <c r="A35" s="311"/>
      <c r="B35" s="311"/>
      <c r="C35" s="311"/>
      <c r="D35" s="311"/>
      <c r="E35" s="311"/>
      <c r="F35"/>
      <c r="G35"/>
      <c r="H35"/>
      <c r="I35"/>
      <c r="J35"/>
    </row>
    <row r="36" spans="1:10" x14ac:dyDescent="0.25">
      <c r="A36" s="298"/>
      <c r="B36" s="312"/>
      <c r="C36" s="298"/>
      <c r="D36" s="298"/>
      <c r="E36" s="298"/>
      <c r="F36"/>
      <c r="G36"/>
      <c r="H36"/>
      <c r="I36" s="1296" t="s">
        <v>142</v>
      </c>
      <c r="J36" s="1296"/>
    </row>
    <row r="37" spans="1:10" ht="12.75" customHeight="1" x14ac:dyDescent="0.2">
      <c r="A37" s="1297" t="s">
        <v>374</v>
      </c>
      <c r="B37" s="1297"/>
      <c r="C37" s="1298" t="s">
        <v>150</v>
      </c>
      <c r="D37" s="1298" t="s">
        <v>151</v>
      </c>
      <c r="E37" s="1299" t="s">
        <v>152</v>
      </c>
      <c r="F37" s="1300" t="s">
        <v>375</v>
      </c>
      <c r="G37" s="1300"/>
      <c r="H37" s="1298" t="s">
        <v>150</v>
      </c>
      <c r="I37" s="1298" t="s">
        <v>151</v>
      </c>
      <c r="J37" s="1301" t="s">
        <v>152</v>
      </c>
    </row>
    <row r="38" spans="1:10" ht="19.5" customHeight="1" x14ac:dyDescent="0.2">
      <c r="A38" s="1297"/>
      <c r="B38" s="1297"/>
      <c r="C38" s="1298"/>
      <c r="D38" s="1298"/>
      <c r="E38" s="1299"/>
      <c r="F38" s="1300"/>
      <c r="G38" s="1300"/>
      <c r="H38" s="1298"/>
      <c r="I38" s="1298"/>
      <c r="J38" s="1301"/>
    </row>
    <row r="39" spans="1:10" s="371" customFormat="1" ht="38.25" customHeight="1" x14ac:dyDescent="0.2">
      <c r="A39" s="361" t="s">
        <v>153</v>
      </c>
      <c r="B39" s="362" t="s">
        <v>376</v>
      </c>
      <c r="C39" s="363">
        <v>0</v>
      </c>
      <c r="D39" s="364">
        <v>30620000</v>
      </c>
      <c r="E39" s="365">
        <v>30620000</v>
      </c>
      <c r="F39" s="366" t="s">
        <v>153</v>
      </c>
      <c r="G39" s="367" t="s">
        <v>377</v>
      </c>
      <c r="H39" s="368">
        <v>259895000</v>
      </c>
      <c r="I39" s="369">
        <v>542088000</v>
      </c>
      <c r="J39" s="370">
        <v>283363000</v>
      </c>
    </row>
    <row r="40" spans="1:10" ht="20.100000000000001" customHeight="1" x14ac:dyDescent="0.2">
      <c r="A40" s="372" t="s">
        <v>155</v>
      </c>
      <c r="B40" s="326" t="s">
        <v>173</v>
      </c>
      <c r="C40" s="373">
        <v>100000</v>
      </c>
      <c r="D40" s="373">
        <v>100000</v>
      </c>
      <c r="E40" s="374">
        <v>555000</v>
      </c>
      <c r="F40" s="323" t="s">
        <v>155</v>
      </c>
      <c r="G40" s="326" t="s">
        <v>378</v>
      </c>
      <c r="H40" s="317">
        <v>203318000</v>
      </c>
      <c r="I40" s="325">
        <v>198359000</v>
      </c>
      <c r="J40" s="327">
        <v>152206000</v>
      </c>
    </row>
    <row r="41" spans="1:10" ht="20.100000000000001" customHeight="1" x14ac:dyDescent="0.2">
      <c r="A41" s="372" t="s">
        <v>157</v>
      </c>
      <c r="B41" s="326" t="s">
        <v>177</v>
      </c>
      <c r="C41" s="373">
        <v>2500000</v>
      </c>
      <c r="D41" s="373">
        <v>2500000</v>
      </c>
      <c r="E41" s="374">
        <v>1923000</v>
      </c>
      <c r="F41" s="323" t="s">
        <v>157</v>
      </c>
      <c r="G41" s="375" t="s">
        <v>218</v>
      </c>
      <c r="H41" s="317">
        <v>5600000</v>
      </c>
      <c r="I41" s="325">
        <v>5650000</v>
      </c>
      <c r="J41" s="327">
        <v>50000</v>
      </c>
    </row>
    <row r="42" spans="1:10" ht="20.100000000000001" customHeight="1" x14ac:dyDescent="0.25">
      <c r="A42" s="372"/>
      <c r="B42" s="329"/>
      <c r="C42" s="376"/>
      <c r="D42" s="376"/>
      <c r="E42" s="377"/>
      <c r="F42" s="323" t="s">
        <v>159</v>
      </c>
      <c r="G42" s="329" t="s">
        <v>220</v>
      </c>
      <c r="H42" s="324">
        <v>82559000</v>
      </c>
      <c r="I42" s="325">
        <v>93407000</v>
      </c>
      <c r="J42" s="333">
        <v>0</v>
      </c>
    </row>
    <row r="43" spans="1:10" ht="20.100000000000001" customHeight="1" x14ac:dyDescent="0.25">
      <c r="A43" s="378"/>
      <c r="B43" s="379"/>
      <c r="C43" s="380"/>
      <c r="D43" s="381"/>
      <c r="E43" s="382"/>
      <c r="F43" s="383"/>
      <c r="G43" s="384"/>
      <c r="H43" s="341"/>
      <c r="I43" s="385"/>
      <c r="J43" s="386"/>
    </row>
    <row r="44" spans="1:10" ht="20.100000000000001" customHeight="1" x14ac:dyDescent="0.25">
      <c r="A44" s="387"/>
      <c r="B44" s="388"/>
      <c r="C44" s="389"/>
      <c r="D44" s="390"/>
      <c r="E44" s="391"/>
      <c r="F44" s="334"/>
      <c r="G44" s="43"/>
      <c r="H44" s="340"/>
      <c r="I44" s="385"/>
      <c r="J44" s="392"/>
    </row>
    <row r="45" spans="1:10" ht="20.100000000000001" customHeight="1" x14ac:dyDescent="0.25">
      <c r="A45" s="1291" t="s">
        <v>379</v>
      </c>
      <c r="B45" s="1291"/>
      <c r="C45" s="393">
        <f>SUM(C39:C42)</f>
        <v>2600000</v>
      </c>
      <c r="D45" s="393">
        <f>SUM(D39:D42)</f>
        <v>33220000</v>
      </c>
      <c r="E45" s="394">
        <f>SUM(E39:E42)</f>
        <v>33098000</v>
      </c>
      <c r="F45" s="1292" t="s">
        <v>380</v>
      </c>
      <c r="G45" s="1292"/>
      <c r="H45" s="343">
        <f>SUM(H39:H42)</f>
        <v>551372000</v>
      </c>
      <c r="I45" s="343">
        <f>SUM(I39:I42)</f>
        <v>839504000</v>
      </c>
      <c r="J45" s="345">
        <f>SUM(J39:J42)</f>
        <v>435619000</v>
      </c>
    </row>
    <row r="46" spans="1:10" ht="20.100000000000001" customHeight="1" x14ac:dyDescent="0.25">
      <c r="A46" s="395"/>
      <c r="B46" s="396"/>
      <c r="C46" s="397"/>
      <c r="D46" s="398"/>
      <c r="E46" s="399"/>
      <c r="F46" s="400"/>
      <c r="G46" s="401"/>
      <c r="H46" s="402"/>
      <c r="I46" s="403"/>
      <c r="J46" s="404"/>
    </row>
    <row r="47" spans="1:10" ht="20.100000000000001" customHeight="1" x14ac:dyDescent="0.25">
      <c r="A47" s="1293" t="s">
        <v>381</v>
      </c>
      <c r="B47" s="1293"/>
      <c r="C47" s="376">
        <f>C45-H45</f>
        <v>-548772000</v>
      </c>
      <c r="D47" s="376">
        <f>D45-I45</f>
        <v>-806284000</v>
      </c>
      <c r="E47" s="377">
        <f>E45-J45</f>
        <v>-402521000</v>
      </c>
      <c r="F47" s="323"/>
      <c r="G47" s="375"/>
      <c r="H47" s="330">
        <v>0</v>
      </c>
      <c r="I47" s="332"/>
      <c r="J47" s="405"/>
    </row>
    <row r="48" spans="1:10" ht="20.100000000000001" customHeight="1" x14ac:dyDescent="0.25">
      <c r="A48" s="406"/>
      <c r="B48" s="407"/>
      <c r="C48" s="408"/>
      <c r="D48" s="409"/>
      <c r="E48" s="410"/>
      <c r="F48" s="411"/>
      <c r="G48" s="412"/>
      <c r="H48" s="341"/>
      <c r="I48" s="413"/>
      <c r="J48" s="386"/>
    </row>
    <row r="49" spans="1:10" ht="20.100000000000001" customHeight="1" x14ac:dyDescent="0.25">
      <c r="A49" s="1294" t="s">
        <v>178</v>
      </c>
      <c r="B49" s="1294"/>
      <c r="C49" s="343">
        <f>C16+C45</f>
        <v>932937000</v>
      </c>
      <c r="D49" s="343">
        <f>D16+D45</f>
        <v>1178413000</v>
      </c>
      <c r="E49" s="344">
        <f>E16+E45</f>
        <v>1553401000</v>
      </c>
      <c r="F49" s="1292" t="s">
        <v>382</v>
      </c>
      <c r="G49" s="1292"/>
      <c r="H49" s="343">
        <f>H16+H45</f>
        <v>1523320000</v>
      </c>
      <c r="I49" s="343">
        <f>I16+I45+I47</f>
        <v>1911633000</v>
      </c>
      <c r="J49" s="414">
        <f>J16+J45+J47</f>
        <v>1341593000</v>
      </c>
    </row>
    <row r="50" spans="1:10" ht="20.100000000000001" customHeight="1" x14ac:dyDescent="0.25">
      <c r="A50" s="415" t="s">
        <v>153</v>
      </c>
      <c r="B50" s="416" t="s">
        <v>383</v>
      </c>
      <c r="C50" s="417">
        <f>C49-H49</f>
        <v>-590383000</v>
      </c>
      <c r="D50" s="417">
        <f>D49-I49</f>
        <v>-733220000</v>
      </c>
      <c r="E50" s="418">
        <f>E49-J49</f>
        <v>211808000</v>
      </c>
      <c r="F50" s="419"/>
      <c r="G50" s="420"/>
      <c r="H50" s="402"/>
      <c r="I50" s="403"/>
      <c r="J50" s="404"/>
    </row>
    <row r="51" spans="1:10" ht="20.100000000000001" customHeight="1" x14ac:dyDescent="0.25">
      <c r="A51" s="421" t="s">
        <v>155</v>
      </c>
      <c r="B51" s="1" t="s">
        <v>180</v>
      </c>
      <c r="C51" s="376">
        <v>596141000</v>
      </c>
      <c r="D51" s="376">
        <v>738978000</v>
      </c>
      <c r="E51" s="377">
        <v>738979000</v>
      </c>
      <c r="F51" s="323" t="s">
        <v>153</v>
      </c>
      <c r="G51" s="375" t="s">
        <v>223</v>
      </c>
      <c r="H51" s="330">
        <v>5758000</v>
      </c>
      <c r="I51" s="332">
        <v>5758000</v>
      </c>
      <c r="J51" s="405">
        <v>5758000</v>
      </c>
    </row>
    <row r="52" spans="1:10" ht="20.100000000000001" customHeight="1" x14ac:dyDescent="0.25">
      <c r="A52" s="1289"/>
      <c r="B52" s="1289"/>
      <c r="C52" s="422"/>
      <c r="D52" s="423"/>
      <c r="E52" s="423"/>
      <c r="F52" s="411"/>
      <c r="G52" s="384"/>
      <c r="H52" s="341"/>
      <c r="I52" s="413"/>
      <c r="J52" s="386"/>
    </row>
    <row r="53" spans="1:10" s="67" customFormat="1" ht="32.25" customHeight="1" x14ac:dyDescent="0.2">
      <c r="A53" s="1290" t="s">
        <v>181</v>
      </c>
      <c r="B53" s="1290"/>
      <c r="C53" s="424">
        <f>C49+C51</f>
        <v>1529078000</v>
      </c>
      <c r="D53" s="424">
        <f>D49+D51</f>
        <v>1917391000</v>
      </c>
      <c r="E53" s="425">
        <f>E49+E51</f>
        <v>2292380000</v>
      </c>
      <c r="F53" s="1291" t="s">
        <v>205</v>
      </c>
      <c r="G53" s="1291"/>
      <c r="H53" s="424">
        <f>SUM(H49,H51)</f>
        <v>1529078000</v>
      </c>
      <c r="I53" s="424">
        <f>SUM(I49,I51)</f>
        <v>1917391000</v>
      </c>
      <c r="J53" s="424">
        <f>SUM(J49,J51)</f>
        <v>1347351000</v>
      </c>
    </row>
    <row r="54" spans="1:10" x14ac:dyDescent="0.25">
      <c r="A54" s="426"/>
      <c r="B54"/>
      <c r="C54"/>
      <c r="D54"/>
      <c r="E54"/>
      <c r="F54" s="311"/>
    </row>
    <row r="55" spans="1:10" x14ac:dyDescent="0.25">
      <c r="A55" s="426"/>
      <c r="B55"/>
      <c r="C55"/>
      <c r="D55"/>
      <c r="E55"/>
      <c r="F55" s="311"/>
    </row>
    <row r="56" spans="1:10" x14ac:dyDescent="0.25">
      <c r="A56" s="426"/>
      <c r="B56"/>
      <c r="C56" s="311"/>
      <c r="D56" s="311"/>
      <c r="E56" s="311"/>
      <c r="F56" s="311"/>
    </row>
    <row r="57" spans="1:10" x14ac:dyDescent="0.25">
      <c r="A57" s="426"/>
      <c r="B57"/>
      <c r="C57" s="311"/>
      <c r="D57" s="311"/>
      <c r="E57" s="311"/>
      <c r="F57" s="311"/>
    </row>
    <row r="58" spans="1:10" x14ac:dyDescent="0.25">
      <c r="A58" s="426"/>
      <c r="B58"/>
      <c r="C58" s="427"/>
      <c r="D58" s="427"/>
      <c r="E58" s="427"/>
      <c r="F58" s="311"/>
    </row>
    <row r="59" spans="1:10" x14ac:dyDescent="0.25">
      <c r="A59" s="426"/>
      <c r="B59"/>
      <c r="C59" s="427"/>
      <c r="D59" s="427"/>
      <c r="E59" s="427"/>
      <c r="F59" s="311"/>
    </row>
    <row r="60" spans="1:10" x14ac:dyDescent="0.25">
      <c r="A60" s="426"/>
      <c r="B60"/>
      <c r="C60"/>
      <c r="D60"/>
      <c r="E60"/>
      <c r="F60" s="311"/>
    </row>
    <row r="61" spans="1:10" x14ac:dyDescent="0.25">
      <c r="A61" s="426"/>
      <c r="B61"/>
      <c r="C61" s="427"/>
      <c r="D61" s="427"/>
      <c r="E61" s="427"/>
      <c r="F61" s="311"/>
    </row>
    <row r="62" spans="1:10" x14ac:dyDescent="0.25">
      <c r="A62" s="426"/>
      <c r="B62"/>
      <c r="C62" s="427"/>
      <c r="D62" s="427"/>
      <c r="E62" s="427"/>
      <c r="F62" s="311"/>
    </row>
    <row r="63" spans="1:10" x14ac:dyDescent="0.25">
      <c r="A63" s="426"/>
      <c r="B63"/>
      <c r="C63" s="427"/>
      <c r="D63" s="427"/>
      <c r="E63" s="427"/>
      <c r="F63" s="311"/>
    </row>
    <row r="64" spans="1:10" x14ac:dyDescent="0.25">
      <c r="A64" s="426"/>
      <c r="B64"/>
      <c r="C64" s="427"/>
      <c r="D64" s="427"/>
      <c r="E64" s="427"/>
      <c r="F64" s="311"/>
    </row>
    <row r="65" spans="1:6" x14ac:dyDescent="0.25">
      <c r="A65"/>
      <c r="B65"/>
      <c r="C65" s="42"/>
      <c r="D65" s="42"/>
      <c r="E65" s="42"/>
      <c r="F65" s="311"/>
    </row>
    <row r="66" spans="1:6" x14ac:dyDescent="0.25">
      <c r="A66"/>
      <c r="B66"/>
      <c r="C66"/>
      <c r="D66"/>
      <c r="E66"/>
      <c r="F66" s="311"/>
    </row>
    <row r="67" spans="1:6" x14ac:dyDescent="0.25">
      <c r="A67"/>
      <c r="B67"/>
      <c r="C67"/>
      <c r="D67"/>
      <c r="E67"/>
      <c r="F67" s="311"/>
    </row>
    <row r="68" spans="1:6" x14ac:dyDescent="0.25">
      <c r="A68"/>
      <c r="B68"/>
      <c r="C68" s="42"/>
      <c r="D68" s="42"/>
      <c r="E68" s="42"/>
      <c r="F68" s="311"/>
    </row>
    <row r="69" spans="1:6" x14ac:dyDescent="0.25">
      <c r="A69" s="1" t="s">
        <v>384</v>
      </c>
      <c r="B69" s="42"/>
      <c r="F69" s="311"/>
    </row>
  </sheetData>
  <mergeCells count="34">
    <mergeCell ref="A3:J3"/>
    <mergeCell ref="A4:J4"/>
    <mergeCell ref="I6:J6"/>
    <mergeCell ref="A7:B8"/>
    <mergeCell ref="C7:C8"/>
    <mergeCell ref="D7:D8"/>
    <mergeCell ref="E7:E8"/>
    <mergeCell ref="F7:G8"/>
    <mergeCell ref="H7:H8"/>
    <mergeCell ref="I7:I8"/>
    <mergeCell ref="J7:J8"/>
    <mergeCell ref="A16:B16"/>
    <mergeCell ref="F16:G16"/>
    <mergeCell ref="A18:B18"/>
    <mergeCell ref="A32:C32"/>
    <mergeCell ref="A33:J33"/>
    <mergeCell ref="A34:J34"/>
    <mergeCell ref="I36:J36"/>
    <mergeCell ref="A37:B38"/>
    <mergeCell ref="C37:C38"/>
    <mergeCell ref="D37:D38"/>
    <mergeCell ref="E37:E38"/>
    <mergeCell ref="F37:G38"/>
    <mergeCell ref="H37:H38"/>
    <mergeCell ref="I37:I38"/>
    <mergeCell ref="J37:J38"/>
    <mergeCell ref="A52:B52"/>
    <mergeCell ref="A53:B53"/>
    <mergeCell ref="F53:G53"/>
    <mergeCell ref="A45:B45"/>
    <mergeCell ref="F45:G45"/>
    <mergeCell ref="A47:B47"/>
    <mergeCell ref="A49:B49"/>
    <mergeCell ref="F49:G49"/>
  </mergeCells>
  <pageMargins left="0.31496062992125984" right="0.31496062992125984" top="0.35433070866141736" bottom="0.35433070866141736" header="0.31496062992125984" footer="0.51181102362204722"/>
  <pageSetup paperSize="9" scale="90" firstPageNumber="0" orientation="landscape" r:id="rId1"/>
  <headerFooter>
    <oddHeader>&amp;R7. melléklet a ../2019.(..) önkormányzati rendelethez /&amp;P. oldal</oddHeader>
  </headerFooter>
  <rowBreaks count="1" manualBreakCount="1">
    <brk id="3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Normal="100" workbookViewId="0">
      <selection activeCell="C13" sqref="C13"/>
    </sheetView>
  </sheetViews>
  <sheetFormatPr defaultRowHeight="15.75" x14ac:dyDescent="0.25"/>
  <cols>
    <col min="1" max="1" width="6" style="1090" customWidth="1"/>
    <col min="2" max="2" width="72.5703125" style="1087" customWidth="1"/>
    <col min="3" max="3" width="14.28515625" style="1091" customWidth="1"/>
    <col min="4" max="4" width="14.140625" style="1091" customWidth="1"/>
    <col min="5" max="5" width="14.85546875" style="1091" customWidth="1"/>
    <col min="6" max="6" width="16.140625" style="1091" customWidth="1"/>
    <col min="7" max="7" width="15.28515625" style="1087" customWidth="1"/>
    <col min="8" max="28" width="9.140625" style="1087"/>
    <col min="29" max="30" width="0" style="1087" hidden="1" customWidth="1"/>
    <col min="31" max="256" width="9.140625" style="1087"/>
    <col min="257" max="257" width="6" style="1087" customWidth="1"/>
    <col min="258" max="258" width="72.5703125" style="1087" customWidth="1"/>
    <col min="259" max="259" width="14.28515625" style="1087" customWidth="1"/>
    <col min="260" max="260" width="14.140625" style="1087" customWidth="1"/>
    <col min="261" max="261" width="14.85546875" style="1087" customWidth="1"/>
    <col min="262" max="262" width="16.140625" style="1087" customWidth="1"/>
    <col min="263" max="263" width="27.5703125" style="1087" customWidth="1"/>
    <col min="264" max="284" width="9.140625" style="1087"/>
    <col min="285" max="286" width="0" style="1087" hidden="1" customWidth="1"/>
    <col min="287" max="512" width="9.140625" style="1087"/>
    <col min="513" max="513" width="6" style="1087" customWidth="1"/>
    <col min="514" max="514" width="72.5703125" style="1087" customWidth="1"/>
    <col min="515" max="515" width="14.28515625" style="1087" customWidth="1"/>
    <col min="516" max="516" width="14.140625" style="1087" customWidth="1"/>
    <col min="517" max="517" width="14.85546875" style="1087" customWidth="1"/>
    <col min="518" max="518" width="16.140625" style="1087" customWidth="1"/>
    <col min="519" max="519" width="27.5703125" style="1087" customWidth="1"/>
    <col min="520" max="540" width="9.140625" style="1087"/>
    <col min="541" max="542" width="0" style="1087" hidden="1" customWidth="1"/>
    <col min="543" max="768" width="9.140625" style="1087"/>
    <col min="769" max="769" width="6" style="1087" customWidth="1"/>
    <col min="770" max="770" width="72.5703125" style="1087" customWidth="1"/>
    <col min="771" max="771" width="14.28515625" style="1087" customWidth="1"/>
    <col min="772" max="772" width="14.140625" style="1087" customWidth="1"/>
    <col min="773" max="773" width="14.85546875" style="1087" customWidth="1"/>
    <col min="774" max="774" width="16.140625" style="1087" customWidth="1"/>
    <col min="775" max="775" width="27.5703125" style="1087" customWidth="1"/>
    <col min="776" max="796" width="9.140625" style="1087"/>
    <col min="797" max="798" width="0" style="1087" hidden="1" customWidth="1"/>
    <col min="799" max="1024" width="9.140625" style="1087"/>
    <col min="1025" max="1025" width="6" style="1087" customWidth="1"/>
    <col min="1026" max="1026" width="72.5703125" style="1087" customWidth="1"/>
    <col min="1027" max="1027" width="14.28515625" style="1087" customWidth="1"/>
    <col min="1028" max="1028" width="14.140625" style="1087" customWidth="1"/>
    <col min="1029" max="1029" width="14.85546875" style="1087" customWidth="1"/>
    <col min="1030" max="1030" width="16.140625" style="1087" customWidth="1"/>
    <col min="1031" max="1031" width="27.5703125" style="1087" customWidth="1"/>
    <col min="1032" max="1052" width="9.140625" style="1087"/>
    <col min="1053" max="1054" width="0" style="1087" hidden="1" customWidth="1"/>
    <col min="1055" max="1280" width="9.140625" style="1087"/>
    <col min="1281" max="1281" width="6" style="1087" customWidth="1"/>
    <col min="1282" max="1282" width="72.5703125" style="1087" customWidth="1"/>
    <col min="1283" max="1283" width="14.28515625" style="1087" customWidth="1"/>
    <col min="1284" max="1284" width="14.140625" style="1087" customWidth="1"/>
    <col min="1285" max="1285" width="14.85546875" style="1087" customWidth="1"/>
    <col min="1286" max="1286" width="16.140625" style="1087" customWidth="1"/>
    <col min="1287" max="1287" width="27.5703125" style="1087" customWidth="1"/>
    <col min="1288" max="1308" width="9.140625" style="1087"/>
    <col min="1309" max="1310" width="0" style="1087" hidden="1" customWidth="1"/>
    <col min="1311" max="1536" width="9.140625" style="1087"/>
    <col min="1537" max="1537" width="6" style="1087" customWidth="1"/>
    <col min="1538" max="1538" width="72.5703125" style="1087" customWidth="1"/>
    <col min="1539" max="1539" width="14.28515625" style="1087" customWidth="1"/>
    <col min="1540" max="1540" width="14.140625" style="1087" customWidth="1"/>
    <col min="1541" max="1541" width="14.85546875" style="1087" customWidth="1"/>
    <col min="1542" max="1542" width="16.140625" style="1087" customWidth="1"/>
    <col min="1543" max="1543" width="27.5703125" style="1087" customWidth="1"/>
    <col min="1544" max="1564" width="9.140625" style="1087"/>
    <col min="1565" max="1566" width="0" style="1087" hidden="1" customWidth="1"/>
    <col min="1567" max="1792" width="9.140625" style="1087"/>
    <col min="1793" max="1793" width="6" style="1087" customWidth="1"/>
    <col min="1794" max="1794" width="72.5703125" style="1087" customWidth="1"/>
    <col min="1795" max="1795" width="14.28515625" style="1087" customWidth="1"/>
    <col min="1796" max="1796" width="14.140625" style="1087" customWidth="1"/>
    <col min="1797" max="1797" width="14.85546875" style="1087" customWidth="1"/>
    <col min="1798" max="1798" width="16.140625" style="1087" customWidth="1"/>
    <col min="1799" max="1799" width="27.5703125" style="1087" customWidth="1"/>
    <col min="1800" max="1820" width="9.140625" style="1087"/>
    <col min="1821" max="1822" width="0" style="1087" hidden="1" customWidth="1"/>
    <col min="1823" max="2048" width="9.140625" style="1087"/>
    <col min="2049" max="2049" width="6" style="1087" customWidth="1"/>
    <col min="2050" max="2050" width="72.5703125" style="1087" customWidth="1"/>
    <col min="2051" max="2051" width="14.28515625" style="1087" customWidth="1"/>
    <col min="2052" max="2052" width="14.140625" style="1087" customWidth="1"/>
    <col min="2053" max="2053" width="14.85546875" style="1087" customWidth="1"/>
    <col min="2054" max="2054" width="16.140625" style="1087" customWidth="1"/>
    <col min="2055" max="2055" width="27.5703125" style="1087" customWidth="1"/>
    <col min="2056" max="2076" width="9.140625" style="1087"/>
    <col min="2077" max="2078" width="0" style="1087" hidden="1" customWidth="1"/>
    <col min="2079" max="2304" width="9.140625" style="1087"/>
    <col min="2305" max="2305" width="6" style="1087" customWidth="1"/>
    <col min="2306" max="2306" width="72.5703125" style="1087" customWidth="1"/>
    <col min="2307" max="2307" width="14.28515625" style="1087" customWidth="1"/>
    <col min="2308" max="2308" width="14.140625" style="1087" customWidth="1"/>
    <col min="2309" max="2309" width="14.85546875" style="1087" customWidth="1"/>
    <col min="2310" max="2310" width="16.140625" style="1087" customWidth="1"/>
    <col min="2311" max="2311" width="27.5703125" style="1087" customWidth="1"/>
    <col min="2312" max="2332" width="9.140625" style="1087"/>
    <col min="2333" max="2334" width="0" style="1087" hidden="1" customWidth="1"/>
    <col min="2335" max="2560" width="9.140625" style="1087"/>
    <col min="2561" max="2561" width="6" style="1087" customWidth="1"/>
    <col min="2562" max="2562" width="72.5703125" style="1087" customWidth="1"/>
    <col min="2563" max="2563" width="14.28515625" style="1087" customWidth="1"/>
    <col min="2564" max="2564" width="14.140625" style="1087" customWidth="1"/>
    <col min="2565" max="2565" width="14.85546875" style="1087" customWidth="1"/>
    <col min="2566" max="2566" width="16.140625" style="1087" customWidth="1"/>
    <col min="2567" max="2567" width="27.5703125" style="1087" customWidth="1"/>
    <col min="2568" max="2588" width="9.140625" style="1087"/>
    <col min="2589" max="2590" width="0" style="1087" hidden="1" customWidth="1"/>
    <col min="2591" max="2816" width="9.140625" style="1087"/>
    <col min="2817" max="2817" width="6" style="1087" customWidth="1"/>
    <col min="2818" max="2818" width="72.5703125" style="1087" customWidth="1"/>
    <col min="2819" max="2819" width="14.28515625" style="1087" customWidth="1"/>
    <col min="2820" max="2820" width="14.140625" style="1087" customWidth="1"/>
    <col min="2821" max="2821" width="14.85546875" style="1087" customWidth="1"/>
    <col min="2822" max="2822" width="16.140625" style="1087" customWidth="1"/>
    <col min="2823" max="2823" width="27.5703125" style="1087" customWidth="1"/>
    <col min="2824" max="2844" width="9.140625" style="1087"/>
    <col min="2845" max="2846" width="0" style="1087" hidden="1" customWidth="1"/>
    <col min="2847" max="3072" width="9.140625" style="1087"/>
    <col min="3073" max="3073" width="6" style="1087" customWidth="1"/>
    <col min="3074" max="3074" width="72.5703125" style="1087" customWidth="1"/>
    <col min="3075" max="3075" width="14.28515625" style="1087" customWidth="1"/>
    <col min="3076" max="3076" width="14.140625" style="1087" customWidth="1"/>
    <col min="3077" max="3077" width="14.85546875" style="1087" customWidth="1"/>
    <col min="3078" max="3078" width="16.140625" style="1087" customWidth="1"/>
    <col min="3079" max="3079" width="27.5703125" style="1087" customWidth="1"/>
    <col min="3080" max="3100" width="9.140625" style="1087"/>
    <col min="3101" max="3102" width="0" style="1087" hidden="1" customWidth="1"/>
    <col min="3103" max="3328" width="9.140625" style="1087"/>
    <col min="3329" max="3329" width="6" style="1087" customWidth="1"/>
    <col min="3330" max="3330" width="72.5703125" style="1087" customWidth="1"/>
    <col min="3331" max="3331" width="14.28515625" style="1087" customWidth="1"/>
    <col min="3332" max="3332" width="14.140625" style="1087" customWidth="1"/>
    <col min="3333" max="3333" width="14.85546875" style="1087" customWidth="1"/>
    <col min="3334" max="3334" width="16.140625" style="1087" customWidth="1"/>
    <col min="3335" max="3335" width="27.5703125" style="1087" customWidth="1"/>
    <col min="3336" max="3356" width="9.140625" style="1087"/>
    <col min="3357" max="3358" width="0" style="1087" hidden="1" customWidth="1"/>
    <col min="3359" max="3584" width="9.140625" style="1087"/>
    <col min="3585" max="3585" width="6" style="1087" customWidth="1"/>
    <col min="3586" max="3586" width="72.5703125" style="1087" customWidth="1"/>
    <col min="3587" max="3587" width="14.28515625" style="1087" customWidth="1"/>
    <col min="3588" max="3588" width="14.140625" style="1087" customWidth="1"/>
    <col min="3589" max="3589" width="14.85546875" style="1087" customWidth="1"/>
    <col min="3590" max="3590" width="16.140625" style="1087" customWidth="1"/>
    <col min="3591" max="3591" width="27.5703125" style="1087" customWidth="1"/>
    <col min="3592" max="3612" width="9.140625" style="1087"/>
    <col min="3613" max="3614" width="0" style="1087" hidden="1" customWidth="1"/>
    <col min="3615" max="3840" width="9.140625" style="1087"/>
    <col min="3841" max="3841" width="6" style="1087" customWidth="1"/>
    <col min="3842" max="3842" width="72.5703125" style="1087" customWidth="1"/>
    <col min="3843" max="3843" width="14.28515625" style="1087" customWidth="1"/>
    <col min="3844" max="3844" width="14.140625" style="1087" customWidth="1"/>
    <col min="3845" max="3845" width="14.85546875" style="1087" customWidth="1"/>
    <col min="3846" max="3846" width="16.140625" style="1087" customWidth="1"/>
    <col min="3847" max="3847" width="27.5703125" style="1087" customWidth="1"/>
    <col min="3848" max="3868" width="9.140625" style="1087"/>
    <col min="3869" max="3870" width="0" style="1087" hidden="1" customWidth="1"/>
    <col min="3871" max="4096" width="9.140625" style="1087"/>
    <col min="4097" max="4097" width="6" style="1087" customWidth="1"/>
    <col min="4098" max="4098" width="72.5703125" style="1087" customWidth="1"/>
    <col min="4099" max="4099" width="14.28515625" style="1087" customWidth="1"/>
    <col min="4100" max="4100" width="14.140625" style="1087" customWidth="1"/>
    <col min="4101" max="4101" width="14.85546875" style="1087" customWidth="1"/>
    <col min="4102" max="4102" width="16.140625" style="1087" customWidth="1"/>
    <col min="4103" max="4103" width="27.5703125" style="1087" customWidth="1"/>
    <col min="4104" max="4124" width="9.140625" style="1087"/>
    <col min="4125" max="4126" width="0" style="1087" hidden="1" customWidth="1"/>
    <col min="4127" max="4352" width="9.140625" style="1087"/>
    <col min="4353" max="4353" width="6" style="1087" customWidth="1"/>
    <col min="4354" max="4354" width="72.5703125" style="1087" customWidth="1"/>
    <col min="4355" max="4355" width="14.28515625" style="1087" customWidth="1"/>
    <col min="4356" max="4356" width="14.140625" style="1087" customWidth="1"/>
    <col min="4357" max="4357" width="14.85546875" style="1087" customWidth="1"/>
    <col min="4358" max="4358" width="16.140625" style="1087" customWidth="1"/>
    <col min="4359" max="4359" width="27.5703125" style="1087" customWidth="1"/>
    <col min="4360" max="4380" width="9.140625" style="1087"/>
    <col min="4381" max="4382" width="0" style="1087" hidden="1" customWidth="1"/>
    <col min="4383" max="4608" width="9.140625" style="1087"/>
    <col min="4609" max="4609" width="6" style="1087" customWidth="1"/>
    <col min="4610" max="4610" width="72.5703125" style="1087" customWidth="1"/>
    <col min="4611" max="4611" width="14.28515625" style="1087" customWidth="1"/>
    <col min="4612" max="4612" width="14.140625" style="1087" customWidth="1"/>
    <col min="4613" max="4613" width="14.85546875" style="1087" customWidth="1"/>
    <col min="4614" max="4614" width="16.140625" style="1087" customWidth="1"/>
    <col min="4615" max="4615" width="27.5703125" style="1087" customWidth="1"/>
    <col min="4616" max="4636" width="9.140625" style="1087"/>
    <col min="4637" max="4638" width="0" style="1087" hidden="1" customWidth="1"/>
    <col min="4639" max="4864" width="9.140625" style="1087"/>
    <col min="4865" max="4865" width="6" style="1087" customWidth="1"/>
    <col min="4866" max="4866" width="72.5703125" style="1087" customWidth="1"/>
    <col min="4867" max="4867" width="14.28515625" style="1087" customWidth="1"/>
    <col min="4868" max="4868" width="14.140625" style="1087" customWidth="1"/>
    <col min="4869" max="4869" width="14.85546875" style="1087" customWidth="1"/>
    <col min="4870" max="4870" width="16.140625" style="1087" customWidth="1"/>
    <col min="4871" max="4871" width="27.5703125" style="1087" customWidth="1"/>
    <col min="4872" max="4892" width="9.140625" style="1087"/>
    <col min="4893" max="4894" width="0" style="1087" hidden="1" customWidth="1"/>
    <col min="4895" max="5120" width="9.140625" style="1087"/>
    <col min="5121" max="5121" width="6" style="1087" customWidth="1"/>
    <col min="5122" max="5122" width="72.5703125" style="1087" customWidth="1"/>
    <col min="5123" max="5123" width="14.28515625" style="1087" customWidth="1"/>
    <col min="5124" max="5124" width="14.140625" style="1087" customWidth="1"/>
    <col min="5125" max="5125" width="14.85546875" style="1087" customWidth="1"/>
    <col min="5126" max="5126" width="16.140625" style="1087" customWidth="1"/>
    <col min="5127" max="5127" width="27.5703125" style="1087" customWidth="1"/>
    <col min="5128" max="5148" width="9.140625" style="1087"/>
    <col min="5149" max="5150" width="0" style="1087" hidden="1" customWidth="1"/>
    <col min="5151" max="5376" width="9.140625" style="1087"/>
    <col min="5377" max="5377" width="6" style="1087" customWidth="1"/>
    <col min="5378" max="5378" width="72.5703125" style="1087" customWidth="1"/>
    <col min="5379" max="5379" width="14.28515625" style="1087" customWidth="1"/>
    <col min="5380" max="5380" width="14.140625" style="1087" customWidth="1"/>
    <col min="5381" max="5381" width="14.85546875" style="1087" customWidth="1"/>
    <col min="5382" max="5382" width="16.140625" style="1087" customWidth="1"/>
    <col min="5383" max="5383" width="27.5703125" style="1087" customWidth="1"/>
    <col min="5384" max="5404" width="9.140625" style="1087"/>
    <col min="5405" max="5406" width="0" style="1087" hidden="1" customWidth="1"/>
    <col min="5407" max="5632" width="9.140625" style="1087"/>
    <col min="5633" max="5633" width="6" style="1087" customWidth="1"/>
    <col min="5634" max="5634" width="72.5703125" style="1087" customWidth="1"/>
    <col min="5635" max="5635" width="14.28515625" style="1087" customWidth="1"/>
    <col min="5636" max="5636" width="14.140625" style="1087" customWidth="1"/>
    <col min="5637" max="5637" width="14.85546875" style="1087" customWidth="1"/>
    <col min="5638" max="5638" width="16.140625" style="1087" customWidth="1"/>
    <col min="5639" max="5639" width="27.5703125" style="1087" customWidth="1"/>
    <col min="5640" max="5660" width="9.140625" style="1087"/>
    <col min="5661" max="5662" width="0" style="1087" hidden="1" customWidth="1"/>
    <col min="5663" max="5888" width="9.140625" style="1087"/>
    <col min="5889" max="5889" width="6" style="1087" customWidth="1"/>
    <col min="5890" max="5890" width="72.5703125" style="1087" customWidth="1"/>
    <col min="5891" max="5891" width="14.28515625" style="1087" customWidth="1"/>
    <col min="5892" max="5892" width="14.140625" style="1087" customWidth="1"/>
    <col min="5893" max="5893" width="14.85546875" style="1087" customWidth="1"/>
    <col min="5894" max="5894" width="16.140625" style="1087" customWidth="1"/>
    <col min="5895" max="5895" width="27.5703125" style="1087" customWidth="1"/>
    <col min="5896" max="5916" width="9.140625" style="1087"/>
    <col min="5917" max="5918" width="0" style="1087" hidden="1" customWidth="1"/>
    <col min="5919" max="6144" width="9.140625" style="1087"/>
    <col min="6145" max="6145" width="6" style="1087" customWidth="1"/>
    <col min="6146" max="6146" width="72.5703125" style="1087" customWidth="1"/>
    <col min="6147" max="6147" width="14.28515625" style="1087" customWidth="1"/>
    <col min="6148" max="6148" width="14.140625" style="1087" customWidth="1"/>
    <col min="6149" max="6149" width="14.85546875" style="1087" customWidth="1"/>
    <col min="6150" max="6150" width="16.140625" style="1087" customWidth="1"/>
    <col min="6151" max="6151" width="27.5703125" style="1087" customWidth="1"/>
    <col min="6152" max="6172" width="9.140625" style="1087"/>
    <col min="6173" max="6174" width="0" style="1087" hidden="1" customWidth="1"/>
    <col min="6175" max="6400" width="9.140625" style="1087"/>
    <col min="6401" max="6401" width="6" style="1087" customWidth="1"/>
    <col min="6402" max="6402" width="72.5703125" style="1087" customWidth="1"/>
    <col min="6403" max="6403" width="14.28515625" style="1087" customWidth="1"/>
    <col min="6404" max="6404" width="14.140625" style="1087" customWidth="1"/>
    <col min="6405" max="6405" width="14.85546875" style="1087" customWidth="1"/>
    <col min="6406" max="6406" width="16.140625" style="1087" customWidth="1"/>
    <col min="6407" max="6407" width="27.5703125" style="1087" customWidth="1"/>
    <col min="6408" max="6428" width="9.140625" style="1087"/>
    <col min="6429" max="6430" width="0" style="1087" hidden="1" customWidth="1"/>
    <col min="6431" max="6656" width="9.140625" style="1087"/>
    <col min="6657" max="6657" width="6" style="1087" customWidth="1"/>
    <col min="6658" max="6658" width="72.5703125" style="1087" customWidth="1"/>
    <col min="6659" max="6659" width="14.28515625" style="1087" customWidth="1"/>
    <col min="6660" max="6660" width="14.140625" style="1087" customWidth="1"/>
    <col min="6661" max="6661" width="14.85546875" style="1087" customWidth="1"/>
    <col min="6662" max="6662" width="16.140625" style="1087" customWidth="1"/>
    <col min="6663" max="6663" width="27.5703125" style="1087" customWidth="1"/>
    <col min="6664" max="6684" width="9.140625" style="1087"/>
    <col min="6685" max="6686" width="0" style="1087" hidden="1" customWidth="1"/>
    <col min="6687" max="6912" width="9.140625" style="1087"/>
    <col min="6913" max="6913" width="6" style="1087" customWidth="1"/>
    <col min="6914" max="6914" width="72.5703125" style="1087" customWidth="1"/>
    <col min="6915" max="6915" width="14.28515625" style="1087" customWidth="1"/>
    <col min="6916" max="6916" width="14.140625" style="1087" customWidth="1"/>
    <col min="6917" max="6917" width="14.85546875" style="1087" customWidth="1"/>
    <col min="6918" max="6918" width="16.140625" style="1087" customWidth="1"/>
    <col min="6919" max="6919" width="27.5703125" style="1087" customWidth="1"/>
    <col min="6920" max="6940" width="9.140625" style="1087"/>
    <col min="6941" max="6942" width="0" style="1087" hidden="1" customWidth="1"/>
    <col min="6943" max="7168" width="9.140625" style="1087"/>
    <col min="7169" max="7169" width="6" style="1087" customWidth="1"/>
    <col min="7170" max="7170" width="72.5703125" style="1087" customWidth="1"/>
    <col min="7171" max="7171" width="14.28515625" style="1087" customWidth="1"/>
    <col min="7172" max="7172" width="14.140625" style="1087" customWidth="1"/>
    <col min="7173" max="7173" width="14.85546875" style="1087" customWidth="1"/>
    <col min="7174" max="7174" width="16.140625" style="1087" customWidth="1"/>
    <col min="7175" max="7175" width="27.5703125" style="1087" customWidth="1"/>
    <col min="7176" max="7196" width="9.140625" style="1087"/>
    <col min="7197" max="7198" width="0" style="1087" hidden="1" customWidth="1"/>
    <col min="7199" max="7424" width="9.140625" style="1087"/>
    <col min="7425" max="7425" width="6" style="1087" customWidth="1"/>
    <col min="7426" max="7426" width="72.5703125" style="1087" customWidth="1"/>
    <col min="7427" max="7427" width="14.28515625" style="1087" customWidth="1"/>
    <col min="7428" max="7428" width="14.140625" style="1087" customWidth="1"/>
    <col min="7429" max="7429" width="14.85546875" style="1087" customWidth="1"/>
    <col min="7430" max="7430" width="16.140625" style="1087" customWidth="1"/>
    <col min="7431" max="7431" width="27.5703125" style="1087" customWidth="1"/>
    <col min="7432" max="7452" width="9.140625" style="1087"/>
    <col min="7453" max="7454" width="0" style="1087" hidden="1" customWidth="1"/>
    <col min="7455" max="7680" width="9.140625" style="1087"/>
    <col min="7681" max="7681" width="6" style="1087" customWidth="1"/>
    <col min="7682" max="7682" width="72.5703125" style="1087" customWidth="1"/>
    <col min="7683" max="7683" width="14.28515625" style="1087" customWidth="1"/>
    <col min="7684" max="7684" width="14.140625" style="1087" customWidth="1"/>
    <col min="7685" max="7685" width="14.85546875" style="1087" customWidth="1"/>
    <col min="7686" max="7686" width="16.140625" style="1087" customWidth="1"/>
    <col min="7687" max="7687" width="27.5703125" style="1087" customWidth="1"/>
    <col min="7688" max="7708" width="9.140625" style="1087"/>
    <col min="7709" max="7710" width="0" style="1087" hidden="1" customWidth="1"/>
    <col min="7711" max="7936" width="9.140625" style="1087"/>
    <col min="7937" max="7937" width="6" style="1087" customWidth="1"/>
    <col min="7938" max="7938" width="72.5703125" style="1087" customWidth="1"/>
    <col min="7939" max="7939" width="14.28515625" style="1087" customWidth="1"/>
    <col min="7940" max="7940" width="14.140625" style="1087" customWidth="1"/>
    <col min="7941" max="7941" width="14.85546875" style="1087" customWidth="1"/>
    <col min="7942" max="7942" width="16.140625" style="1087" customWidth="1"/>
    <col min="7943" max="7943" width="27.5703125" style="1087" customWidth="1"/>
    <col min="7944" max="7964" width="9.140625" style="1087"/>
    <col min="7965" max="7966" width="0" style="1087" hidden="1" customWidth="1"/>
    <col min="7967" max="8192" width="9.140625" style="1087"/>
    <col min="8193" max="8193" width="6" style="1087" customWidth="1"/>
    <col min="8194" max="8194" width="72.5703125" style="1087" customWidth="1"/>
    <col min="8195" max="8195" width="14.28515625" style="1087" customWidth="1"/>
    <col min="8196" max="8196" width="14.140625" style="1087" customWidth="1"/>
    <col min="8197" max="8197" width="14.85546875" style="1087" customWidth="1"/>
    <col min="8198" max="8198" width="16.140625" style="1087" customWidth="1"/>
    <col min="8199" max="8199" width="27.5703125" style="1087" customWidth="1"/>
    <col min="8200" max="8220" width="9.140625" style="1087"/>
    <col min="8221" max="8222" width="0" style="1087" hidden="1" customWidth="1"/>
    <col min="8223" max="8448" width="9.140625" style="1087"/>
    <col min="8449" max="8449" width="6" style="1087" customWidth="1"/>
    <col min="8450" max="8450" width="72.5703125" style="1087" customWidth="1"/>
    <col min="8451" max="8451" width="14.28515625" style="1087" customWidth="1"/>
    <col min="8452" max="8452" width="14.140625" style="1087" customWidth="1"/>
    <col min="8453" max="8453" width="14.85546875" style="1087" customWidth="1"/>
    <col min="8454" max="8454" width="16.140625" style="1087" customWidth="1"/>
    <col min="8455" max="8455" width="27.5703125" style="1087" customWidth="1"/>
    <col min="8456" max="8476" width="9.140625" style="1087"/>
    <col min="8477" max="8478" width="0" style="1087" hidden="1" customWidth="1"/>
    <col min="8479" max="8704" width="9.140625" style="1087"/>
    <col min="8705" max="8705" width="6" style="1087" customWidth="1"/>
    <col min="8706" max="8706" width="72.5703125" style="1087" customWidth="1"/>
    <col min="8707" max="8707" width="14.28515625" style="1087" customWidth="1"/>
    <col min="8708" max="8708" width="14.140625" style="1087" customWidth="1"/>
    <col min="8709" max="8709" width="14.85546875" style="1087" customWidth="1"/>
    <col min="8710" max="8710" width="16.140625" style="1087" customWidth="1"/>
    <col min="8711" max="8711" width="27.5703125" style="1087" customWidth="1"/>
    <col min="8712" max="8732" width="9.140625" style="1087"/>
    <col min="8733" max="8734" width="0" style="1087" hidden="1" customWidth="1"/>
    <col min="8735" max="8960" width="9.140625" style="1087"/>
    <col min="8961" max="8961" width="6" style="1087" customWidth="1"/>
    <col min="8962" max="8962" width="72.5703125" style="1087" customWidth="1"/>
    <col min="8963" max="8963" width="14.28515625" style="1087" customWidth="1"/>
    <col min="8964" max="8964" width="14.140625" style="1087" customWidth="1"/>
    <col min="8965" max="8965" width="14.85546875" style="1087" customWidth="1"/>
    <col min="8966" max="8966" width="16.140625" style="1087" customWidth="1"/>
    <col min="8967" max="8967" width="27.5703125" style="1087" customWidth="1"/>
    <col min="8968" max="8988" width="9.140625" style="1087"/>
    <col min="8989" max="8990" width="0" style="1087" hidden="1" customWidth="1"/>
    <col min="8991" max="9216" width="9.140625" style="1087"/>
    <col min="9217" max="9217" width="6" style="1087" customWidth="1"/>
    <col min="9218" max="9218" width="72.5703125" style="1087" customWidth="1"/>
    <col min="9219" max="9219" width="14.28515625" style="1087" customWidth="1"/>
    <col min="9220" max="9220" width="14.140625" style="1087" customWidth="1"/>
    <col min="9221" max="9221" width="14.85546875" style="1087" customWidth="1"/>
    <col min="9222" max="9222" width="16.140625" style="1087" customWidth="1"/>
    <col min="9223" max="9223" width="27.5703125" style="1087" customWidth="1"/>
    <col min="9224" max="9244" width="9.140625" style="1087"/>
    <col min="9245" max="9246" width="0" style="1087" hidden="1" customWidth="1"/>
    <col min="9247" max="9472" width="9.140625" style="1087"/>
    <col min="9473" max="9473" width="6" style="1087" customWidth="1"/>
    <col min="9474" max="9474" width="72.5703125" style="1087" customWidth="1"/>
    <col min="9475" max="9475" width="14.28515625" style="1087" customWidth="1"/>
    <col min="9476" max="9476" width="14.140625" style="1087" customWidth="1"/>
    <col min="9477" max="9477" width="14.85546875" style="1087" customWidth="1"/>
    <col min="9478" max="9478" width="16.140625" style="1087" customWidth="1"/>
    <col min="9479" max="9479" width="27.5703125" style="1087" customWidth="1"/>
    <col min="9480" max="9500" width="9.140625" style="1087"/>
    <col min="9501" max="9502" width="0" style="1087" hidden="1" customWidth="1"/>
    <col min="9503" max="9728" width="9.140625" style="1087"/>
    <col min="9729" max="9729" width="6" style="1087" customWidth="1"/>
    <col min="9730" max="9730" width="72.5703125" style="1087" customWidth="1"/>
    <col min="9731" max="9731" width="14.28515625" style="1087" customWidth="1"/>
    <col min="9732" max="9732" width="14.140625" style="1087" customWidth="1"/>
    <col min="9733" max="9733" width="14.85546875" style="1087" customWidth="1"/>
    <col min="9734" max="9734" width="16.140625" style="1087" customWidth="1"/>
    <col min="9735" max="9735" width="27.5703125" style="1087" customWidth="1"/>
    <col min="9736" max="9756" width="9.140625" style="1087"/>
    <col min="9757" max="9758" width="0" style="1087" hidden="1" customWidth="1"/>
    <col min="9759" max="9984" width="9.140625" style="1087"/>
    <col min="9985" max="9985" width="6" style="1087" customWidth="1"/>
    <col min="9986" max="9986" width="72.5703125" style="1087" customWidth="1"/>
    <col min="9987" max="9987" width="14.28515625" style="1087" customWidth="1"/>
    <col min="9988" max="9988" width="14.140625" style="1087" customWidth="1"/>
    <col min="9989" max="9989" width="14.85546875" style="1087" customWidth="1"/>
    <col min="9990" max="9990" width="16.140625" style="1087" customWidth="1"/>
    <col min="9991" max="9991" width="27.5703125" style="1087" customWidth="1"/>
    <col min="9992" max="10012" width="9.140625" style="1087"/>
    <col min="10013" max="10014" width="0" style="1087" hidden="1" customWidth="1"/>
    <col min="10015" max="10240" width="9.140625" style="1087"/>
    <col min="10241" max="10241" width="6" style="1087" customWidth="1"/>
    <col min="10242" max="10242" width="72.5703125" style="1087" customWidth="1"/>
    <col min="10243" max="10243" width="14.28515625" style="1087" customWidth="1"/>
    <col min="10244" max="10244" width="14.140625" style="1087" customWidth="1"/>
    <col min="10245" max="10245" width="14.85546875" style="1087" customWidth="1"/>
    <col min="10246" max="10246" width="16.140625" style="1087" customWidth="1"/>
    <col min="10247" max="10247" width="27.5703125" style="1087" customWidth="1"/>
    <col min="10248" max="10268" width="9.140625" style="1087"/>
    <col min="10269" max="10270" width="0" style="1087" hidden="1" customWidth="1"/>
    <col min="10271" max="10496" width="9.140625" style="1087"/>
    <col min="10497" max="10497" width="6" style="1087" customWidth="1"/>
    <col min="10498" max="10498" width="72.5703125" style="1087" customWidth="1"/>
    <col min="10499" max="10499" width="14.28515625" style="1087" customWidth="1"/>
    <col min="10500" max="10500" width="14.140625" style="1087" customWidth="1"/>
    <col min="10501" max="10501" width="14.85546875" style="1087" customWidth="1"/>
    <col min="10502" max="10502" width="16.140625" style="1087" customWidth="1"/>
    <col min="10503" max="10503" width="27.5703125" style="1087" customWidth="1"/>
    <col min="10504" max="10524" width="9.140625" style="1087"/>
    <col min="10525" max="10526" width="0" style="1087" hidden="1" customWidth="1"/>
    <col min="10527" max="10752" width="9.140625" style="1087"/>
    <col min="10753" max="10753" width="6" style="1087" customWidth="1"/>
    <col min="10754" max="10754" width="72.5703125" style="1087" customWidth="1"/>
    <col min="10755" max="10755" width="14.28515625" style="1087" customWidth="1"/>
    <col min="10756" max="10756" width="14.140625" style="1087" customWidth="1"/>
    <col min="10757" max="10757" width="14.85546875" style="1087" customWidth="1"/>
    <col min="10758" max="10758" width="16.140625" style="1087" customWidth="1"/>
    <col min="10759" max="10759" width="27.5703125" style="1087" customWidth="1"/>
    <col min="10760" max="10780" width="9.140625" style="1087"/>
    <col min="10781" max="10782" width="0" style="1087" hidden="1" customWidth="1"/>
    <col min="10783" max="11008" width="9.140625" style="1087"/>
    <col min="11009" max="11009" width="6" style="1087" customWidth="1"/>
    <col min="11010" max="11010" width="72.5703125" style="1087" customWidth="1"/>
    <col min="11011" max="11011" width="14.28515625" style="1087" customWidth="1"/>
    <col min="11012" max="11012" width="14.140625" style="1087" customWidth="1"/>
    <col min="11013" max="11013" width="14.85546875" style="1087" customWidth="1"/>
    <col min="11014" max="11014" width="16.140625" style="1087" customWidth="1"/>
    <col min="11015" max="11015" width="27.5703125" style="1087" customWidth="1"/>
    <col min="11016" max="11036" width="9.140625" style="1087"/>
    <col min="11037" max="11038" width="0" style="1087" hidden="1" customWidth="1"/>
    <col min="11039" max="11264" width="9.140625" style="1087"/>
    <col min="11265" max="11265" width="6" style="1087" customWidth="1"/>
    <col min="11266" max="11266" width="72.5703125" style="1087" customWidth="1"/>
    <col min="11267" max="11267" width="14.28515625" style="1087" customWidth="1"/>
    <col min="11268" max="11268" width="14.140625" style="1087" customWidth="1"/>
    <col min="11269" max="11269" width="14.85546875" style="1087" customWidth="1"/>
    <col min="11270" max="11270" width="16.140625" style="1087" customWidth="1"/>
    <col min="11271" max="11271" width="27.5703125" style="1087" customWidth="1"/>
    <col min="11272" max="11292" width="9.140625" style="1087"/>
    <col min="11293" max="11294" width="0" style="1087" hidden="1" customWidth="1"/>
    <col min="11295" max="11520" width="9.140625" style="1087"/>
    <col min="11521" max="11521" width="6" style="1087" customWidth="1"/>
    <col min="11522" max="11522" width="72.5703125" style="1087" customWidth="1"/>
    <col min="11523" max="11523" width="14.28515625" style="1087" customWidth="1"/>
    <col min="11524" max="11524" width="14.140625" style="1087" customWidth="1"/>
    <col min="11525" max="11525" width="14.85546875" style="1087" customWidth="1"/>
    <col min="11526" max="11526" width="16.140625" style="1087" customWidth="1"/>
    <col min="11527" max="11527" width="27.5703125" style="1087" customWidth="1"/>
    <col min="11528" max="11548" width="9.140625" style="1087"/>
    <col min="11549" max="11550" width="0" style="1087" hidden="1" customWidth="1"/>
    <col min="11551" max="11776" width="9.140625" style="1087"/>
    <col min="11777" max="11777" width="6" style="1087" customWidth="1"/>
    <col min="11778" max="11778" width="72.5703125" style="1087" customWidth="1"/>
    <col min="11779" max="11779" width="14.28515625" style="1087" customWidth="1"/>
    <col min="11780" max="11780" width="14.140625" style="1087" customWidth="1"/>
    <col min="11781" max="11781" width="14.85546875" style="1087" customWidth="1"/>
    <col min="11782" max="11782" width="16.140625" style="1087" customWidth="1"/>
    <col min="11783" max="11783" width="27.5703125" style="1087" customWidth="1"/>
    <col min="11784" max="11804" width="9.140625" style="1087"/>
    <col min="11805" max="11806" width="0" style="1087" hidden="1" customWidth="1"/>
    <col min="11807" max="12032" width="9.140625" style="1087"/>
    <col min="12033" max="12033" width="6" style="1087" customWidth="1"/>
    <col min="12034" max="12034" width="72.5703125" style="1087" customWidth="1"/>
    <col min="12035" max="12035" width="14.28515625" style="1087" customWidth="1"/>
    <col min="12036" max="12036" width="14.140625" style="1087" customWidth="1"/>
    <col min="12037" max="12037" width="14.85546875" style="1087" customWidth="1"/>
    <col min="12038" max="12038" width="16.140625" style="1087" customWidth="1"/>
    <col min="12039" max="12039" width="27.5703125" style="1087" customWidth="1"/>
    <col min="12040" max="12060" width="9.140625" style="1087"/>
    <col min="12061" max="12062" width="0" style="1087" hidden="1" customWidth="1"/>
    <col min="12063" max="12288" width="9.140625" style="1087"/>
    <col min="12289" max="12289" width="6" style="1087" customWidth="1"/>
    <col min="12290" max="12290" width="72.5703125" style="1087" customWidth="1"/>
    <col min="12291" max="12291" width="14.28515625" style="1087" customWidth="1"/>
    <col min="12292" max="12292" width="14.140625" style="1087" customWidth="1"/>
    <col min="12293" max="12293" width="14.85546875" style="1087" customWidth="1"/>
    <col min="12294" max="12294" width="16.140625" style="1087" customWidth="1"/>
    <col min="12295" max="12295" width="27.5703125" style="1087" customWidth="1"/>
    <col min="12296" max="12316" width="9.140625" style="1087"/>
    <col min="12317" max="12318" width="0" style="1087" hidden="1" customWidth="1"/>
    <col min="12319" max="12544" width="9.140625" style="1087"/>
    <col min="12545" max="12545" width="6" style="1087" customWidth="1"/>
    <col min="12546" max="12546" width="72.5703125" style="1087" customWidth="1"/>
    <col min="12547" max="12547" width="14.28515625" style="1087" customWidth="1"/>
    <col min="12548" max="12548" width="14.140625" style="1087" customWidth="1"/>
    <col min="12549" max="12549" width="14.85546875" style="1087" customWidth="1"/>
    <col min="12550" max="12550" width="16.140625" style="1087" customWidth="1"/>
    <col min="12551" max="12551" width="27.5703125" style="1087" customWidth="1"/>
    <col min="12552" max="12572" width="9.140625" style="1087"/>
    <col min="12573" max="12574" width="0" style="1087" hidden="1" customWidth="1"/>
    <col min="12575" max="12800" width="9.140625" style="1087"/>
    <col min="12801" max="12801" width="6" style="1087" customWidth="1"/>
    <col min="12802" max="12802" width="72.5703125" style="1087" customWidth="1"/>
    <col min="12803" max="12803" width="14.28515625" style="1087" customWidth="1"/>
    <col min="12804" max="12804" width="14.140625" style="1087" customWidth="1"/>
    <col min="12805" max="12805" width="14.85546875" style="1087" customWidth="1"/>
    <col min="12806" max="12806" width="16.140625" style="1087" customWidth="1"/>
    <col min="12807" max="12807" width="27.5703125" style="1087" customWidth="1"/>
    <col min="12808" max="12828" width="9.140625" style="1087"/>
    <col min="12829" max="12830" width="0" style="1087" hidden="1" customWidth="1"/>
    <col min="12831" max="13056" width="9.140625" style="1087"/>
    <col min="13057" max="13057" width="6" style="1087" customWidth="1"/>
    <col min="13058" max="13058" width="72.5703125" style="1087" customWidth="1"/>
    <col min="13059" max="13059" width="14.28515625" style="1087" customWidth="1"/>
    <col min="13060" max="13060" width="14.140625" style="1087" customWidth="1"/>
    <col min="13061" max="13061" width="14.85546875" style="1087" customWidth="1"/>
    <col min="13062" max="13062" width="16.140625" style="1087" customWidth="1"/>
    <col min="13063" max="13063" width="27.5703125" style="1087" customWidth="1"/>
    <col min="13064" max="13084" width="9.140625" style="1087"/>
    <col min="13085" max="13086" width="0" style="1087" hidden="1" customWidth="1"/>
    <col min="13087" max="13312" width="9.140625" style="1087"/>
    <col min="13313" max="13313" width="6" style="1087" customWidth="1"/>
    <col min="13314" max="13314" width="72.5703125" style="1087" customWidth="1"/>
    <col min="13315" max="13315" width="14.28515625" style="1087" customWidth="1"/>
    <col min="13316" max="13316" width="14.140625" style="1087" customWidth="1"/>
    <col min="13317" max="13317" width="14.85546875" style="1087" customWidth="1"/>
    <col min="13318" max="13318" width="16.140625" style="1087" customWidth="1"/>
    <col min="13319" max="13319" width="27.5703125" style="1087" customWidth="1"/>
    <col min="13320" max="13340" width="9.140625" style="1087"/>
    <col min="13341" max="13342" width="0" style="1087" hidden="1" customWidth="1"/>
    <col min="13343" max="13568" width="9.140625" style="1087"/>
    <col min="13569" max="13569" width="6" style="1087" customWidth="1"/>
    <col min="13570" max="13570" width="72.5703125" style="1087" customWidth="1"/>
    <col min="13571" max="13571" width="14.28515625" style="1087" customWidth="1"/>
    <col min="13572" max="13572" width="14.140625" style="1087" customWidth="1"/>
    <col min="13573" max="13573" width="14.85546875" style="1087" customWidth="1"/>
    <col min="13574" max="13574" width="16.140625" style="1087" customWidth="1"/>
    <col min="13575" max="13575" width="27.5703125" style="1087" customWidth="1"/>
    <col min="13576" max="13596" width="9.140625" style="1087"/>
    <col min="13597" max="13598" width="0" style="1087" hidden="1" customWidth="1"/>
    <col min="13599" max="13824" width="9.140625" style="1087"/>
    <col min="13825" max="13825" width="6" style="1087" customWidth="1"/>
    <col min="13826" max="13826" width="72.5703125" style="1087" customWidth="1"/>
    <col min="13827" max="13827" width="14.28515625" style="1087" customWidth="1"/>
    <col min="13828" max="13828" width="14.140625" style="1087" customWidth="1"/>
    <col min="13829" max="13829" width="14.85546875" style="1087" customWidth="1"/>
    <col min="13830" max="13830" width="16.140625" style="1087" customWidth="1"/>
    <col min="13831" max="13831" width="27.5703125" style="1087" customWidth="1"/>
    <col min="13832" max="13852" width="9.140625" style="1087"/>
    <col min="13853" max="13854" width="0" style="1087" hidden="1" customWidth="1"/>
    <col min="13855" max="14080" width="9.140625" style="1087"/>
    <col min="14081" max="14081" width="6" style="1087" customWidth="1"/>
    <col min="14082" max="14082" width="72.5703125" style="1087" customWidth="1"/>
    <col min="14083" max="14083" width="14.28515625" style="1087" customWidth="1"/>
    <col min="14084" max="14084" width="14.140625" style="1087" customWidth="1"/>
    <col min="14085" max="14085" width="14.85546875" style="1087" customWidth="1"/>
    <col min="14086" max="14086" width="16.140625" style="1087" customWidth="1"/>
    <col min="14087" max="14087" width="27.5703125" style="1087" customWidth="1"/>
    <col min="14088" max="14108" width="9.140625" style="1087"/>
    <col min="14109" max="14110" width="0" style="1087" hidden="1" customWidth="1"/>
    <col min="14111" max="14336" width="9.140625" style="1087"/>
    <col min="14337" max="14337" width="6" style="1087" customWidth="1"/>
    <col min="14338" max="14338" width="72.5703125" style="1087" customWidth="1"/>
    <col min="14339" max="14339" width="14.28515625" style="1087" customWidth="1"/>
    <col min="14340" max="14340" width="14.140625" style="1087" customWidth="1"/>
    <col min="14341" max="14341" width="14.85546875" style="1087" customWidth="1"/>
    <col min="14342" max="14342" width="16.140625" style="1087" customWidth="1"/>
    <col min="14343" max="14343" width="27.5703125" style="1087" customWidth="1"/>
    <col min="14344" max="14364" width="9.140625" style="1087"/>
    <col min="14365" max="14366" width="0" style="1087" hidden="1" customWidth="1"/>
    <col min="14367" max="14592" width="9.140625" style="1087"/>
    <col min="14593" max="14593" width="6" style="1087" customWidth="1"/>
    <col min="14594" max="14594" width="72.5703125" style="1087" customWidth="1"/>
    <col min="14595" max="14595" width="14.28515625" style="1087" customWidth="1"/>
    <col min="14596" max="14596" width="14.140625" style="1087" customWidth="1"/>
    <col min="14597" max="14597" width="14.85546875" style="1087" customWidth="1"/>
    <col min="14598" max="14598" width="16.140625" style="1087" customWidth="1"/>
    <col min="14599" max="14599" width="27.5703125" style="1087" customWidth="1"/>
    <col min="14600" max="14620" width="9.140625" style="1087"/>
    <col min="14621" max="14622" width="0" style="1087" hidden="1" customWidth="1"/>
    <col min="14623" max="14848" width="9.140625" style="1087"/>
    <col min="14849" max="14849" width="6" style="1087" customWidth="1"/>
    <col min="14850" max="14850" width="72.5703125" style="1087" customWidth="1"/>
    <col min="14851" max="14851" width="14.28515625" style="1087" customWidth="1"/>
    <col min="14852" max="14852" width="14.140625" style="1087" customWidth="1"/>
    <col min="14853" max="14853" width="14.85546875" style="1087" customWidth="1"/>
    <col min="14854" max="14854" width="16.140625" style="1087" customWidth="1"/>
    <col min="14855" max="14855" width="27.5703125" style="1087" customWidth="1"/>
    <col min="14856" max="14876" width="9.140625" style="1087"/>
    <col min="14877" max="14878" width="0" style="1087" hidden="1" customWidth="1"/>
    <col min="14879" max="15104" width="9.140625" style="1087"/>
    <col min="15105" max="15105" width="6" style="1087" customWidth="1"/>
    <col min="15106" max="15106" width="72.5703125" style="1087" customWidth="1"/>
    <col min="15107" max="15107" width="14.28515625" style="1087" customWidth="1"/>
    <col min="15108" max="15108" width="14.140625" style="1087" customWidth="1"/>
    <col min="15109" max="15109" width="14.85546875" style="1087" customWidth="1"/>
    <col min="15110" max="15110" width="16.140625" style="1087" customWidth="1"/>
    <col min="15111" max="15111" width="27.5703125" style="1087" customWidth="1"/>
    <col min="15112" max="15132" width="9.140625" style="1087"/>
    <col min="15133" max="15134" width="0" style="1087" hidden="1" customWidth="1"/>
    <col min="15135" max="15360" width="9.140625" style="1087"/>
    <col min="15361" max="15361" width="6" style="1087" customWidth="1"/>
    <col min="15362" max="15362" width="72.5703125" style="1087" customWidth="1"/>
    <col min="15363" max="15363" width="14.28515625" style="1087" customWidth="1"/>
    <col min="15364" max="15364" width="14.140625" style="1087" customWidth="1"/>
    <col min="15365" max="15365" width="14.85546875" style="1087" customWidth="1"/>
    <col min="15366" max="15366" width="16.140625" style="1087" customWidth="1"/>
    <col min="15367" max="15367" width="27.5703125" style="1087" customWidth="1"/>
    <col min="15368" max="15388" width="9.140625" style="1087"/>
    <col min="15389" max="15390" width="0" style="1087" hidden="1" customWidth="1"/>
    <col min="15391" max="15616" width="9.140625" style="1087"/>
    <col min="15617" max="15617" width="6" style="1087" customWidth="1"/>
    <col min="15618" max="15618" width="72.5703125" style="1087" customWidth="1"/>
    <col min="15619" max="15619" width="14.28515625" style="1087" customWidth="1"/>
    <col min="15620" max="15620" width="14.140625" style="1087" customWidth="1"/>
    <col min="15621" max="15621" width="14.85546875" style="1087" customWidth="1"/>
    <col min="15622" max="15622" width="16.140625" style="1087" customWidth="1"/>
    <col min="15623" max="15623" width="27.5703125" style="1087" customWidth="1"/>
    <col min="15624" max="15644" width="9.140625" style="1087"/>
    <col min="15645" max="15646" width="0" style="1087" hidden="1" customWidth="1"/>
    <col min="15647" max="15872" width="9.140625" style="1087"/>
    <col min="15873" max="15873" width="6" style="1087" customWidth="1"/>
    <col min="15874" max="15874" width="72.5703125" style="1087" customWidth="1"/>
    <col min="15875" max="15875" width="14.28515625" style="1087" customWidth="1"/>
    <col min="15876" max="15876" width="14.140625" style="1087" customWidth="1"/>
    <col min="15877" max="15877" width="14.85546875" style="1087" customWidth="1"/>
    <col min="15878" max="15878" width="16.140625" style="1087" customWidth="1"/>
    <col min="15879" max="15879" width="27.5703125" style="1087" customWidth="1"/>
    <col min="15880" max="15900" width="9.140625" style="1087"/>
    <col min="15901" max="15902" width="0" style="1087" hidden="1" customWidth="1"/>
    <col min="15903" max="16128" width="9.140625" style="1087"/>
    <col min="16129" max="16129" width="6" style="1087" customWidth="1"/>
    <col min="16130" max="16130" width="72.5703125" style="1087" customWidth="1"/>
    <col min="16131" max="16131" width="14.28515625" style="1087" customWidth="1"/>
    <col min="16132" max="16132" width="14.140625" style="1087" customWidth="1"/>
    <col min="16133" max="16133" width="14.85546875" style="1087" customWidth="1"/>
    <col min="16134" max="16134" width="16.140625" style="1087" customWidth="1"/>
    <col min="16135" max="16135" width="27.5703125" style="1087" customWidth="1"/>
    <col min="16136" max="16156" width="9.140625" style="1087"/>
    <col min="16157" max="16158" width="0" style="1087" hidden="1" customWidth="1"/>
    <col min="16159" max="16384" width="9.140625" style="1087"/>
  </cols>
  <sheetData>
    <row r="1" spans="1:7" ht="18.75" x14ac:dyDescent="0.25">
      <c r="A1" s="1303" t="s">
        <v>1837</v>
      </c>
      <c r="B1" s="1303"/>
      <c r="C1" s="1303"/>
      <c r="D1" s="1303"/>
      <c r="E1" s="1303"/>
      <c r="F1" s="1303"/>
    </row>
    <row r="2" spans="1:7" ht="18.75" x14ac:dyDescent="0.25">
      <c r="A2" s="1304" t="s">
        <v>1838</v>
      </c>
      <c r="B2" s="1304"/>
      <c r="C2" s="1304"/>
      <c r="D2" s="1304"/>
      <c r="E2" s="1304"/>
      <c r="F2" s="1304"/>
    </row>
    <row r="3" spans="1:7" ht="18.75" x14ac:dyDescent="0.25">
      <c r="A3" s="1088"/>
      <c r="B3" s="1088"/>
      <c r="C3" s="1089"/>
      <c r="D3" s="1089"/>
      <c r="E3" s="1089"/>
      <c r="F3" s="1089"/>
    </row>
    <row r="4" spans="1:7" x14ac:dyDescent="0.25">
      <c r="F4" s="1051" t="s">
        <v>142</v>
      </c>
    </row>
    <row r="5" spans="1:7" ht="31.5" x14ac:dyDescent="0.25">
      <c r="A5" s="1092" t="s">
        <v>1839</v>
      </c>
      <c r="B5" s="1093" t="s">
        <v>1840</v>
      </c>
      <c r="C5" s="1094" t="s">
        <v>1860</v>
      </c>
      <c r="D5" s="1094" t="s">
        <v>1862</v>
      </c>
      <c r="E5" s="1094" t="s">
        <v>1841</v>
      </c>
      <c r="F5" s="1094" t="s">
        <v>1842</v>
      </c>
      <c r="G5" s="1092" t="s">
        <v>1863</v>
      </c>
    </row>
    <row r="6" spans="1:7" x14ac:dyDescent="0.25">
      <c r="A6" s="1095" t="s">
        <v>153</v>
      </c>
      <c r="B6" s="1096" t="s">
        <v>1843</v>
      </c>
      <c r="C6" s="1097">
        <v>646000000</v>
      </c>
      <c r="D6" s="1097">
        <v>1010604000</v>
      </c>
      <c r="E6" s="1097">
        <v>649500000</v>
      </c>
      <c r="F6" s="1097">
        <v>649500000</v>
      </c>
      <c r="G6" s="1097">
        <v>649500000</v>
      </c>
    </row>
    <row r="7" spans="1:7" ht="31.5" x14ac:dyDescent="0.25">
      <c r="A7" s="1095" t="s">
        <v>155</v>
      </c>
      <c r="B7" s="1098" t="s">
        <v>1844</v>
      </c>
      <c r="C7" s="1097">
        <v>17211000</v>
      </c>
      <c r="D7" s="1097">
        <v>16596000</v>
      </c>
      <c r="E7" s="1097">
        <v>50000000</v>
      </c>
      <c r="F7" s="1097">
        <v>50000000</v>
      </c>
      <c r="G7" s="1097">
        <v>50000000</v>
      </c>
    </row>
    <row r="8" spans="1:7" x14ac:dyDescent="0.25">
      <c r="A8" s="1095" t="s">
        <v>157</v>
      </c>
      <c r="B8" s="1096" t="s">
        <v>1845</v>
      </c>
      <c r="C8" s="1097"/>
      <c r="D8" s="1097"/>
      <c r="E8" s="1097"/>
      <c r="F8" s="1097"/>
      <c r="G8" s="1097"/>
    </row>
    <row r="9" spans="1:7" ht="31.5" x14ac:dyDescent="0.25">
      <c r="A9" s="1095" t="s">
        <v>159</v>
      </c>
      <c r="B9" s="1098" t="s">
        <v>1846</v>
      </c>
      <c r="C9" s="1097">
        <v>0</v>
      </c>
      <c r="D9" s="1097"/>
      <c r="E9" s="1097"/>
      <c r="F9" s="1097"/>
      <c r="G9" s="1097"/>
    </row>
    <row r="10" spans="1:7" x14ac:dyDescent="0.25">
      <c r="A10" s="1095" t="s">
        <v>172</v>
      </c>
      <c r="B10" s="1096" t="s">
        <v>1847</v>
      </c>
      <c r="C10" s="1097">
        <v>500000</v>
      </c>
      <c r="D10" s="1097">
        <v>584000</v>
      </c>
      <c r="E10" s="1097">
        <v>500000</v>
      </c>
      <c r="F10" s="1097">
        <v>500000</v>
      </c>
      <c r="G10" s="1097">
        <v>500000</v>
      </c>
    </row>
    <row r="11" spans="1:7" x14ac:dyDescent="0.25">
      <c r="A11" s="1095" t="s">
        <v>174</v>
      </c>
      <c r="B11" s="1096" t="s">
        <v>1848</v>
      </c>
      <c r="C11" s="1097"/>
      <c r="D11" s="1097"/>
      <c r="E11" s="1097"/>
      <c r="F11" s="1097"/>
      <c r="G11" s="1097"/>
    </row>
    <row r="12" spans="1:7" x14ac:dyDescent="0.25">
      <c r="A12" s="1307" t="s">
        <v>1849</v>
      </c>
      <c r="B12" s="1308"/>
      <c r="C12" s="1099">
        <f>SUM(C6:C11)</f>
        <v>663711000</v>
      </c>
      <c r="D12" s="1099">
        <f>SUM(D6:D11)</f>
        <v>1027784000</v>
      </c>
      <c r="E12" s="1099">
        <f>SUM(E6:E11)</f>
        <v>700000000</v>
      </c>
      <c r="F12" s="1099">
        <f>SUM(F6:F11)</f>
        <v>700000000</v>
      </c>
      <c r="G12" s="1099">
        <f>SUM(G6:G11)</f>
        <v>700000000</v>
      </c>
    </row>
    <row r="13" spans="1:7" x14ac:dyDescent="0.25">
      <c r="A13" s="1309" t="s">
        <v>1850</v>
      </c>
      <c r="B13" s="1310"/>
      <c r="C13" s="1100">
        <f>C12*0.5</f>
        <v>331855500</v>
      </c>
      <c r="D13" s="1100">
        <f>D12*0.5</f>
        <v>513892000</v>
      </c>
      <c r="E13" s="1100">
        <f>E12*0.5</f>
        <v>350000000</v>
      </c>
      <c r="F13" s="1100">
        <f>F12*0.5</f>
        <v>350000000</v>
      </c>
      <c r="G13" s="1100">
        <f>G12*0.5</f>
        <v>350000000</v>
      </c>
    </row>
    <row r="15" spans="1:7" x14ac:dyDescent="0.25">
      <c r="A15" s="1311" t="s">
        <v>1851</v>
      </c>
      <c r="B15" s="1311"/>
      <c r="C15" s="1311"/>
      <c r="D15" s="1311"/>
      <c r="E15" s="1311"/>
      <c r="F15" s="1311"/>
    </row>
    <row r="16" spans="1:7" x14ac:dyDescent="0.25">
      <c r="A16" s="1311" t="s">
        <v>1852</v>
      </c>
      <c r="B16" s="1311"/>
      <c r="C16" s="1311"/>
      <c r="D16" s="1311"/>
      <c r="E16" s="1311"/>
      <c r="F16" s="1311"/>
    </row>
    <row r="19" spans="1:6" ht="18.75" x14ac:dyDescent="0.25">
      <c r="A19" s="1303" t="s">
        <v>1853</v>
      </c>
      <c r="B19" s="1303"/>
      <c r="C19" s="1303"/>
      <c r="D19" s="1303"/>
      <c r="E19" s="1303"/>
      <c r="F19" s="1303"/>
    </row>
    <row r="20" spans="1:6" ht="18.75" x14ac:dyDescent="0.25">
      <c r="A20" s="1304" t="s">
        <v>1854</v>
      </c>
      <c r="B20" s="1304"/>
      <c r="C20" s="1304"/>
      <c r="D20" s="1304"/>
      <c r="E20" s="1304"/>
      <c r="F20" s="1304"/>
    </row>
    <row r="21" spans="1:6" x14ac:dyDescent="0.25">
      <c r="F21" s="1051" t="s">
        <v>142</v>
      </c>
    </row>
    <row r="22" spans="1:6" ht="31.5" x14ac:dyDescent="0.25">
      <c r="A22" s="1092" t="s">
        <v>1839</v>
      </c>
      <c r="B22" s="1093" t="s">
        <v>485</v>
      </c>
      <c r="C22" s="1094" t="s">
        <v>1861</v>
      </c>
      <c r="D22" s="1094" t="s">
        <v>1855</v>
      </c>
      <c r="E22" s="1094" t="s">
        <v>1856</v>
      </c>
      <c r="F22" s="1094" t="s">
        <v>1857</v>
      </c>
    </row>
    <row r="23" spans="1:6" x14ac:dyDescent="0.25">
      <c r="A23" s="1095" t="s">
        <v>153</v>
      </c>
      <c r="B23" s="1096" t="s">
        <v>1858</v>
      </c>
      <c r="C23" s="1101">
        <v>0</v>
      </c>
      <c r="D23" s="1101">
        <v>0</v>
      </c>
      <c r="E23" s="1101">
        <v>0</v>
      </c>
      <c r="F23" s="1101">
        <v>0</v>
      </c>
    </row>
    <row r="24" spans="1:6" x14ac:dyDescent="0.25">
      <c r="A24" s="1305" t="s">
        <v>1859</v>
      </c>
      <c r="B24" s="1306"/>
      <c r="C24" s="1101">
        <v>0</v>
      </c>
      <c r="D24" s="1101">
        <v>0</v>
      </c>
      <c r="E24" s="1101">
        <v>0</v>
      </c>
      <c r="F24" s="1101">
        <v>0</v>
      </c>
    </row>
  </sheetData>
  <mergeCells count="9">
    <mergeCell ref="A19:F19"/>
    <mergeCell ref="A20:F20"/>
    <mergeCell ref="A24:B24"/>
    <mergeCell ref="A1:F1"/>
    <mergeCell ref="A2:F2"/>
    <mergeCell ref="A12:B12"/>
    <mergeCell ref="A13:B13"/>
    <mergeCell ref="A15:F15"/>
    <mergeCell ref="A16:F16"/>
  </mergeCells>
  <pageMargins left="0.39370078740157483" right="0.39370078740157483" top="0.98425196850393704" bottom="0.98425196850393704" header="0.51181102362204722" footer="0.51181102362204722"/>
  <pageSetup paperSize="9" scale="92" orientation="landscape" horizontalDpi="300" verticalDpi="300" r:id="rId1"/>
  <headerFooter alignWithMargins="0">
    <oddHeader>&amp;R&amp;A melléklet a /2019. (.) önkormányzati rendelethez / &amp;P.oldal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I84"/>
  <sheetViews>
    <sheetView zoomScaleNormal="100" workbookViewId="0">
      <selection activeCell="G59" sqref="G59"/>
    </sheetView>
  </sheetViews>
  <sheetFormatPr defaultRowHeight="12.75" x14ac:dyDescent="0.2"/>
  <cols>
    <col min="1" max="1" width="5.7109375" style="251"/>
    <col min="2" max="2" width="3.42578125" style="251"/>
    <col min="3" max="3" width="4" style="251"/>
    <col min="4" max="4" width="43.7109375" style="251"/>
    <col min="5" max="5" width="12" style="251"/>
    <col min="6" max="6" width="11.85546875" style="251"/>
    <col min="7" max="7" width="11.7109375" style="251"/>
    <col min="8" max="8" width="11.85546875" style="251"/>
    <col min="9" max="22" width="8.7109375"/>
    <col min="23" max="24" width="0" hidden="1"/>
    <col min="25" max="1025" width="8.7109375"/>
  </cols>
  <sheetData>
    <row r="1" spans="1:8" x14ac:dyDescent="0.2">
      <c r="A1"/>
      <c r="B1"/>
      <c r="C1"/>
      <c r="D1"/>
      <c r="E1"/>
      <c r="F1"/>
      <c r="G1"/>
      <c r="H1"/>
    </row>
    <row r="2" spans="1:8" ht="18.75" x14ac:dyDescent="0.3">
      <c r="A2" s="1275" t="s">
        <v>390</v>
      </c>
      <c r="B2" s="1275"/>
      <c r="C2" s="1275"/>
      <c r="D2" s="1275"/>
      <c r="E2" s="1275"/>
      <c r="F2" s="1275"/>
      <c r="G2" s="1275"/>
      <c r="H2" s="1275"/>
    </row>
    <row r="3" spans="1:8" x14ac:dyDescent="0.2">
      <c r="A3"/>
      <c r="B3"/>
      <c r="C3"/>
      <c r="D3"/>
      <c r="E3"/>
      <c r="F3"/>
      <c r="G3"/>
      <c r="H3"/>
    </row>
    <row r="4" spans="1:8" ht="18.75" x14ac:dyDescent="0.3">
      <c r="A4" s="1275" t="s">
        <v>391</v>
      </c>
      <c r="B4" s="1275"/>
      <c r="C4" s="1275"/>
      <c r="D4" s="1275"/>
      <c r="E4" s="1275"/>
      <c r="F4" s="1275"/>
      <c r="G4" s="1275"/>
      <c r="H4" s="1275"/>
    </row>
    <row r="5" spans="1:8" ht="18.75" x14ac:dyDescent="0.3">
      <c r="A5" s="1275" t="s">
        <v>392</v>
      </c>
      <c r="B5" s="1275"/>
      <c r="C5" s="1275"/>
      <c r="D5" s="1275"/>
      <c r="E5" s="1275"/>
      <c r="F5" s="1275"/>
      <c r="G5" s="1275"/>
      <c r="H5" s="1275"/>
    </row>
    <row r="6" spans="1:8" ht="18.75" x14ac:dyDescent="0.3">
      <c r="A6" s="1275" t="s">
        <v>393</v>
      </c>
      <c r="B6" s="1275"/>
      <c r="C6" s="1275"/>
      <c r="D6" s="1275"/>
      <c r="E6" s="1275"/>
      <c r="F6" s="1275"/>
      <c r="G6" s="1275"/>
      <c r="H6" s="1275"/>
    </row>
    <row r="7" spans="1:8" ht="18.75" x14ac:dyDescent="0.3">
      <c r="A7" s="428"/>
      <c r="B7" s="428"/>
      <c r="C7" s="428"/>
      <c r="D7" s="428"/>
      <c r="E7" s="428"/>
      <c r="F7" s="428"/>
      <c r="G7" s="428"/>
      <c r="H7" s="428"/>
    </row>
    <row r="8" spans="1:8" ht="18.75" x14ac:dyDescent="0.3">
      <c r="A8" s="1275" t="s">
        <v>394</v>
      </c>
      <c r="B8" s="1275"/>
      <c r="C8" s="1275"/>
      <c r="D8" s="1275"/>
      <c r="E8" s="1275"/>
      <c r="F8" s="1275"/>
      <c r="G8" s="1275"/>
      <c r="H8" s="1275"/>
    </row>
    <row r="9" spans="1:8" ht="15.75" x14ac:dyDescent="0.25">
      <c r="A9" s="427"/>
      <c r="B9" s="427"/>
      <c r="C9" s="427"/>
      <c r="D9" s="1"/>
      <c r="E9" s="162"/>
      <c r="F9" s="162"/>
      <c r="G9" s="162"/>
      <c r="H9" s="1"/>
    </row>
    <row r="10" spans="1:8" ht="15.75" x14ac:dyDescent="0.25">
      <c r="A10" s="427"/>
      <c r="B10" s="427"/>
      <c r="C10" s="427"/>
      <c r="D10" s="1"/>
      <c r="E10" s="1"/>
      <c r="F10" s="1"/>
      <c r="G10" s="1"/>
      <c r="H10" s="1"/>
    </row>
    <row r="11" spans="1:8" ht="15.75" x14ac:dyDescent="0.25">
      <c r="A11" s="427"/>
      <c r="B11" s="427"/>
      <c r="C11" s="427"/>
      <c r="D11" s="1"/>
      <c r="E11"/>
      <c r="F11" s="70"/>
      <c r="G11" s="70" t="s">
        <v>142</v>
      </c>
      <c r="H11" s="1"/>
    </row>
    <row r="12" spans="1:8" ht="50.25" customHeight="1" x14ac:dyDescent="0.25">
      <c r="A12" s="429"/>
      <c r="B12" s="430"/>
      <c r="C12" s="430"/>
      <c r="D12" s="431"/>
      <c r="E12" s="432" t="s">
        <v>395</v>
      </c>
      <c r="F12" s="432" t="s">
        <v>396</v>
      </c>
      <c r="G12" s="433" t="s">
        <v>152</v>
      </c>
      <c r="H12" s="434" t="s">
        <v>5</v>
      </c>
    </row>
    <row r="13" spans="1:8" ht="20.100000000000001" customHeight="1" x14ac:dyDescent="0.25">
      <c r="A13" s="435" t="s">
        <v>153</v>
      </c>
      <c r="B13" s="1327" t="s">
        <v>154</v>
      </c>
      <c r="C13" s="1327"/>
      <c r="D13" s="1327"/>
      <c r="E13" s="436">
        <v>219848000</v>
      </c>
      <c r="F13" s="437">
        <v>382872000</v>
      </c>
      <c r="G13" s="437">
        <v>382996000</v>
      </c>
      <c r="H13" s="438">
        <f t="shared" ref="H13:H19" si="0">G13/F13</f>
        <v>1.0003238680290019</v>
      </c>
    </row>
    <row r="14" spans="1:8" ht="20.100000000000001" customHeight="1" x14ac:dyDescent="0.25">
      <c r="A14" s="439" t="s">
        <v>155</v>
      </c>
      <c r="B14" s="1324" t="s">
        <v>376</v>
      </c>
      <c r="C14" s="1324"/>
      <c r="D14" s="1324"/>
      <c r="E14" s="440"/>
      <c r="F14" s="437">
        <v>30620000</v>
      </c>
      <c r="G14" s="441">
        <v>30620000</v>
      </c>
      <c r="H14" s="438">
        <f t="shared" si="0"/>
        <v>1</v>
      </c>
    </row>
    <row r="15" spans="1:8" ht="20.100000000000001" customHeight="1" x14ac:dyDescent="0.25">
      <c r="A15" s="439" t="s">
        <v>157</v>
      </c>
      <c r="B15" s="1324" t="s">
        <v>158</v>
      </c>
      <c r="C15" s="1324"/>
      <c r="D15" s="1324"/>
      <c r="E15" s="442">
        <v>606500000</v>
      </c>
      <c r="F15" s="443">
        <v>646500000</v>
      </c>
      <c r="G15" s="443">
        <v>1011188000</v>
      </c>
      <c r="H15" s="438">
        <f t="shared" si="0"/>
        <v>1.5640959010054138</v>
      </c>
    </row>
    <row r="16" spans="1:8" ht="20.100000000000001" customHeight="1" x14ac:dyDescent="0.25">
      <c r="A16" s="439" t="s">
        <v>159</v>
      </c>
      <c r="B16" s="1328" t="s">
        <v>366</v>
      </c>
      <c r="C16" s="1328"/>
      <c r="D16" s="1328"/>
      <c r="E16" s="444">
        <v>94489000</v>
      </c>
      <c r="F16" s="442">
        <v>100041000</v>
      </c>
      <c r="G16" s="444">
        <v>110005000</v>
      </c>
      <c r="H16" s="438">
        <f t="shared" si="0"/>
        <v>1.0995991643426195</v>
      </c>
    </row>
    <row r="17" spans="1:8" ht="20.100000000000001" customHeight="1" x14ac:dyDescent="0.25">
      <c r="A17" s="439" t="s">
        <v>172</v>
      </c>
      <c r="B17" s="445" t="s">
        <v>173</v>
      </c>
      <c r="C17" s="446"/>
      <c r="D17" s="446"/>
      <c r="E17" s="444">
        <v>100000</v>
      </c>
      <c r="F17" s="443">
        <v>100000</v>
      </c>
      <c r="G17" s="442">
        <v>555000</v>
      </c>
      <c r="H17" s="438">
        <f t="shared" si="0"/>
        <v>5.55</v>
      </c>
    </row>
    <row r="18" spans="1:8" ht="20.100000000000001" customHeight="1" x14ac:dyDescent="0.25">
      <c r="A18" s="439" t="s">
        <v>174</v>
      </c>
      <c r="B18" s="1324" t="s">
        <v>175</v>
      </c>
      <c r="C18" s="1324"/>
      <c r="D18" s="1324"/>
      <c r="E18" s="442">
        <v>9500000</v>
      </c>
      <c r="F18" s="443">
        <v>15780000</v>
      </c>
      <c r="G18" s="443">
        <v>16114000</v>
      </c>
      <c r="H18" s="438">
        <f t="shared" si="0"/>
        <v>1.0211660329531052</v>
      </c>
    </row>
    <row r="19" spans="1:8" ht="20.100000000000001" customHeight="1" x14ac:dyDescent="0.25">
      <c r="A19" s="439" t="s">
        <v>176</v>
      </c>
      <c r="B19" s="1324" t="s">
        <v>177</v>
      </c>
      <c r="C19" s="1324"/>
      <c r="D19" s="1324"/>
      <c r="E19" s="447">
        <v>2500000</v>
      </c>
      <c r="F19" s="448">
        <v>2500000</v>
      </c>
      <c r="G19" s="448">
        <v>1923000</v>
      </c>
      <c r="H19" s="438">
        <f t="shared" si="0"/>
        <v>0.76919999999999999</v>
      </c>
    </row>
    <row r="20" spans="1:8" ht="20.100000000000001" customHeight="1" x14ac:dyDescent="0.25">
      <c r="A20" s="439"/>
      <c r="B20" s="1325"/>
      <c r="C20" s="1325"/>
      <c r="D20" s="1325"/>
      <c r="E20" s="442"/>
      <c r="F20" s="443"/>
      <c r="G20" s="443"/>
      <c r="H20" s="438"/>
    </row>
    <row r="21" spans="1:8" ht="20.100000000000001" customHeight="1" x14ac:dyDescent="0.25">
      <c r="A21" s="439" t="s">
        <v>179</v>
      </c>
      <c r="B21" s="1314" t="s">
        <v>397</v>
      </c>
      <c r="C21" s="1314"/>
      <c r="D21" s="1314"/>
      <c r="E21" s="442"/>
      <c r="F21" s="443"/>
      <c r="G21" s="443"/>
      <c r="H21" s="438"/>
    </row>
    <row r="22" spans="1:8" ht="20.100000000000001" customHeight="1" x14ac:dyDescent="0.25">
      <c r="A22" s="439"/>
      <c r="B22" s="450"/>
      <c r="C22" s="451"/>
      <c r="D22" s="449"/>
      <c r="E22" s="442"/>
      <c r="F22" s="443"/>
      <c r="G22" s="443"/>
      <c r="H22" s="438"/>
    </row>
    <row r="23" spans="1:8" ht="24.95" customHeight="1" x14ac:dyDescent="0.25">
      <c r="A23" s="452"/>
      <c r="B23" s="1326" t="s">
        <v>398</v>
      </c>
      <c r="C23" s="1326"/>
      <c r="D23" s="1326"/>
      <c r="E23" s="454">
        <f>SUM(E13:E21)</f>
        <v>932937000</v>
      </c>
      <c r="F23" s="454">
        <f>SUM(F13:F21)</f>
        <v>1178413000</v>
      </c>
      <c r="G23" s="454">
        <f>SUM(G13:G21)</f>
        <v>1553401000</v>
      </c>
      <c r="H23" s="455">
        <f>G23/F23</f>
        <v>1.3182144120949106</v>
      </c>
    </row>
    <row r="24" spans="1:8" ht="20.100000000000001" customHeight="1" x14ac:dyDescent="0.25">
      <c r="A24" s="439"/>
      <c r="B24" s="1318"/>
      <c r="C24" s="1318"/>
      <c r="D24" s="1318"/>
      <c r="E24" s="442"/>
      <c r="F24" s="443"/>
      <c r="G24" s="443"/>
      <c r="H24" s="438"/>
    </row>
    <row r="25" spans="1:8" ht="20.100000000000001" customHeight="1" x14ac:dyDescent="0.25">
      <c r="A25" s="439" t="s">
        <v>215</v>
      </c>
      <c r="B25" s="1314" t="s">
        <v>180</v>
      </c>
      <c r="C25" s="1314"/>
      <c r="D25" s="1314"/>
      <c r="E25" s="457">
        <v>596141000</v>
      </c>
      <c r="F25" s="458">
        <v>738978000</v>
      </c>
      <c r="G25" s="458">
        <v>738979000</v>
      </c>
      <c r="H25" s="459">
        <f>G25/F25</f>
        <v>1.0000013532202583</v>
      </c>
    </row>
    <row r="26" spans="1:8" ht="20.100000000000001" customHeight="1" x14ac:dyDescent="0.25">
      <c r="A26" s="439"/>
      <c r="B26" s="1318"/>
      <c r="C26" s="1318"/>
      <c r="D26" s="1318"/>
      <c r="E26" s="442"/>
      <c r="F26" s="443"/>
      <c r="G26" s="443"/>
      <c r="H26" s="438"/>
    </row>
    <row r="27" spans="1:8" ht="35.1" customHeight="1" x14ac:dyDescent="0.25">
      <c r="A27" s="460"/>
      <c r="B27" s="1323" t="s">
        <v>181</v>
      </c>
      <c r="C27" s="1323"/>
      <c r="D27" s="1323"/>
      <c r="E27" s="461">
        <f>SUM(E25,E23)</f>
        <v>1529078000</v>
      </c>
      <c r="F27" s="461">
        <f>SUM(F25,F23)</f>
        <v>1917391000</v>
      </c>
      <c r="G27" s="461">
        <f>SUM(G25,G23)</f>
        <v>2292380000</v>
      </c>
      <c r="H27" s="462">
        <f>G27/F27</f>
        <v>1.1955725253743237</v>
      </c>
    </row>
    <row r="28" spans="1:8" ht="15.75" x14ac:dyDescent="0.25">
      <c r="A28" s="427"/>
      <c r="B28" s="427"/>
      <c r="C28" s="427"/>
      <c r="D28" s="1"/>
      <c r="E28" s="23"/>
      <c r="F28" s="23"/>
      <c r="G28" s="23"/>
      <c r="H28" s="23"/>
    </row>
    <row r="29" spans="1:8" ht="15.75" x14ac:dyDescent="0.25">
      <c r="A29" s="427"/>
      <c r="B29" s="427"/>
      <c r="C29" s="427"/>
      <c r="D29" s="1"/>
      <c r="E29" s="23"/>
      <c r="F29" s="23"/>
      <c r="G29" s="23"/>
      <c r="H29" s="23"/>
    </row>
    <row r="30" spans="1:8" ht="15.75" x14ac:dyDescent="0.25">
      <c r="A30" s="427"/>
      <c r="B30" s="427"/>
      <c r="C30" s="427"/>
      <c r="D30" s="1"/>
      <c r="E30" s="23"/>
      <c r="F30" s="23"/>
      <c r="G30" s="23"/>
      <c r="H30" s="23"/>
    </row>
    <row r="31" spans="1:8" ht="15.75" x14ac:dyDescent="0.25">
      <c r="A31" s="427"/>
      <c r="B31" s="427"/>
      <c r="C31" s="427"/>
      <c r="D31" s="1"/>
      <c r="E31" s="23"/>
      <c r="F31" s="23"/>
      <c r="G31" s="23"/>
      <c r="H31" s="23"/>
    </row>
    <row r="32" spans="1:8" ht="15.75" x14ac:dyDescent="0.25">
      <c r="A32" s="427"/>
      <c r="B32" s="427"/>
      <c r="C32" s="427"/>
      <c r="D32" s="1"/>
      <c r="E32" s="23"/>
      <c r="F32" s="23"/>
      <c r="G32" s="23"/>
      <c r="H32" s="23"/>
    </row>
    <row r="33" spans="1:8" ht="15.75" x14ac:dyDescent="0.25">
      <c r="A33" s="427"/>
      <c r="B33" s="427"/>
      <c r="C33" s="427"/>
      <c r="D33" s="1"/>
      <c r="E33" s="23"/>
      <c r="F33" s="23"/>
      <c r="G33" s="23"/>
      <c r="H33" s="23"/>
    </row>
    <row r="34" spans="1:8" ht="15.75" x14ac:dyDescent="0.25">
      <c r="A34" s="427"/>
      <c r="B34" s="427"/>
      <c r="C34" s="427"/>
      <c r="D34" s="1"/>
      <c r="E34" s="23"/>
      <c r="F34" s="23"/>
      <c r="G34" s="23"/>
      <c r="H34" s="23"/>
    </row>
    <row r="35" spans="1:8" ht="15.75" x14ac:dyDescent="0.25">
      <c r="A35" s="427"/>
      <c r="B35" s="427"/>
      <c r="C35" s="427"/>
      <c r="D35" s="1"/>
      <c r="E35" s="23"/>
      <c r="F35" s="23"/>
      <c r="G35" s="23"/>
      <c r="H35" s="23"/>
    </row>
    <row r="36" spans="1:8" ht="15.75" x14ac:dyDescent="0.25">
      <c r="A36" s="427"/>
      <c r="B36" s="427"/>
      <c r="C36" s="427"/>
      <c r="D36" s="1"/>
      <c r="E36" s="23"/>
      <c r="F36" s="23"/>
      <c r="G36" s="23"/>
      <c r="H36" s="23"/>
    </row>
    <row r="37" spans="1:8" ht="15.75" x14ac:dyDescent="0.25">
      <c r="A37" s="427"/>
      <c r="B37" s="427"/>
      <c r="C37" s="427"/>
      <c r="D37" s="1"/>
      <c r="E37" s="23"/>
      <c r="F37" s="23"/>
      <c r="G37" s="23"/>
      <c r="H37"/>
    </row>
    <row r="38" spans="1:8" ht="15.75" x14ac:dyDescent="0.25">
      <c r="A38" s="427"/>
      <c r="B38" s="427"/>
      <c r="C38" s="427"/>
      <c r="D38" s="1"/>
      <c r="E38" s="23"/>
      <c r="F38" s="23"/>
      <c r="G38" s="23"/>
      <c r="H38" s="23"/>
    </row>
    <row r="39" spans="1:8" ht="15.75" x14ac:dyDescent="0.25">
      <c r="A39" s="427"/>
      <c r="B39" s="427"/>
      <c r="C39" s="427"/>
      <c r="D39" s="1"/>
      <c r="E39" s="23"/>
      <c r="F39" s="23"/>
      <c r="G39" s="23"/>
      <c r="H39" s="23"/>
    </row>
    <row r="40" spans="1:8" ht="15.75" x14ac:dyDescent="0.25">
      <c r="A40" s="427"/>
      <c r="B40" s="427"/>
      <c r="C40" s="427"/>
      <c r="D40" s="1"/>
      <c r="E40" s="23"/>
      <c r="F40" s="23"/>
      <c r="G40" s="23"/>
      <c r="H40" s="23"/>
    </row>
    <row r="41" spans="1:8" ht="15.75" x14ac:dyDescent="0.25">
      <c r="A41" s="427"/>
      <c r="B41" s="427"/>
      <c r="C41" s="427"/>
      <c r="D41" s="1"/>
      <c r="E41" s="23"/>
      <c r="F41" s="23"/>
      <c r="G41" s="23"/>
      <c r="H41" s="23"/>
    </row>
    <row r="42" spans="1:8" ht="15.75" x14ac:dyDescent="0.25">
      <c r="A42" s="427"/>
      <c r="B42" s="427"/>
      <c r="C42" s="427"/>
      <c r="D42" s="1"/>
      <c r="E42" s="23"/>
      <c r="F42" s="23"/>
      <c r="G42" s="23"/>
      <c r="H42" s="23"/>
    </row>
    <row r="43" spans="1:8" ht="15.75" x14ac:dyDescent="0.25">
      <c r="A43" s="427"/>
      <c r="B43" s="427"/>
      <c r="C43" s="427"/>
      <c r="D43" s="1"/>
      <c r="E43" s="23"/>
      <c r="F43" s="23"/>
      <c r="G43" s="23"/>
      <c r="H43" s="23"/>
    </row>
    <row r="44" spans="1:8" ht="15.75" x14ac:dyDescent="0.25">
      <c r="A44" s="427"/>
      <c r="B44" s="427"/>
      <c r="C44" s="427"/>
      <c r="D44" s="1"/>
      <c r="E44" s="23"/>
      <c r="F44" s="23"/>
      <c r="G44" s="23"/>
      <c r="H44" s="23"/>
    </row>
    <row r="45" spans="1:8" ht="15.75" x14ac:dyDescent="0.25">
      <c r="A45" s="427"/>
      <c r="B45" s="427"/>
      <c r="C45" s="427"/>
      <c r="D45" s="1"/>
      <c r="E45" s="23"/>
      <c r="F45" s="23"/>
      <c r="G45" s="23"/>
      <c r="H45" s="23"/>
    </row>
    <row r="46" spans="1:8" ht="18.75" x14ac:dyDescent="0.3">
      <c r="A46" s="1275" t="s">
        <v>391</v>
      </c>
      <c r="B46" s="1275"/>
      <c r="C46" s="1275"/>
      <c r="D46" s="1275"/>
      <c r="E46" s="1275"/>
      <c r="F46" s="1275"/>
      <c r="G46" s="1275"/>
      <c r="H46" s="1275"/>
    </row>
    <row r="47" spans="1:8" ht="18.75" x14ac:dyDescent="0.3">
      <c r="A47" s="1275" t="s">
        <v>399</v>
      </c>
      <c r="B47" s="1275"/>
      <c r="C47" s="1275"/>
      <c r="D47" s="1275"/>
      <c r="E47" s="1275"/>
      <c r="F47" s="1275"/>
      <c r="G47" s="1275"/>
      <c r="H47" s="1275"/>
    </row>
    <row r="48" spans="1:8" ht="18.75" x14ac:dyDescent="0.3">
      <c r="A48" s="1275" t="s">
        <v>393</v>
      </c>
      <c r="B48" s="1275"/>
      <c r="C48" s="1275"/>
      <c r="D48" s="1275"/>
      <c r="E48" s="1275"/>
      <c r="F48" s="1275"/>
      <c r="G48" s="1275"/>
      <c r="H48" s="1275"/>
    </row>
    <row r="49" spans="1:9" ht="15.75" x14ac:dyDescent="0.25">
      <c r="A49" s="427"/>
      <c r="B49" s="427"/>
      <c r="C49" s="427"/>
      <c r="D49" s="1"/>
      <c r="E49" s="1"/>
      <c r="F49" s="1"/>
      <c r="G49" s="1"/>
      <c r="H49" s="1"/>
    </row>
    <row r="50" spans="1:9" ht="18.75" x14ac:dyDescent="0.3">
      <c r="A50" s="1275" t="s">
        <v>400</v>
      </c>
      <c r="B50" s="1275"/>
      <c r="C50" s="1275"/>
      <c r="D50" s="1275"/>
      <c r="E50" s="1275"/>
      <c r="F50" s="1275"/>
      <c r="G50" s="1275"/>
      <c r="H50" s="1275"/>
      <c r="I50" s="251"/>
    </row>
    <row r="51" spans="1:9" ht="18.75" x14ac:dyDescent="0.3">
      <c r="A51" s="428"/>
      <c r="B51" s="428"/>
      <c r="C51" s="428"/>
      <c r="D51" s="428"/>
      <c r="E51" s="428"/>
      <c r="F51" s="428"/>
      <c r="G51" s="428"/>
      <c r="H51" s="428"/>
      <c r="I51" s="251"/>
    </row>
    <row r="52" spans="1:9" ht="18.75" x14ac:dyDescent="0.3">
      <c r="A52" s="428"/>
      <c r="B52" s="428"/>
      <c r="C52" s="428"/>
      <c r="D52" s="428"/>
      <c r="E52" s="1"/>
      <c r="F52" s="1"/>
      <c r="G52" s="1"/>
      <c r="H52" s="428"/>
      <c r="I52" s="251"/>
    </row>
    <row r="53" spans="1:9" ht="18.75" x14ac:dyDescent="0.3">
      <c r="A53" s="428"/>
      <c r="B53" s="428"/>
      <c r="C53" s="428"/>
      <c r="D53" s="428"/>
      <c r="E53"/>
      <c r="F53" s="70"/>
      <c r="G53" s="70" t="s">
        <v>142</v>
      </c>
      <c r="H53" s="428"/>
      <c r="I53" s="251"/>
    </row>
    <row r="54" spans="1:9" ht="56.25" customHeight="1" x14ac:dyDescent="0.25">
      <c r="A54" s="429"/>
      <c r="B54" s="430"/>
      <c r="C54" s="430"/>
      <c r="D54" s="463"/>
      <c r="E54" s="432" t="s">
        <v>395</v>
      </c>
      <c r="F54" s="464" t="s">
        <v>396</v>
      </c>
      <c r="G54" s="433" t="s">
        <v>152</v>
      </c>
      <c r="H54" s="434" t="s">
        <v>5</v>
      </c>
      <c r="I54" s="251"/>
    </row>
    <row r="55" spans="1:9" ht="20.100000000000001" customHeight="1" x14ac:dyDescent="0.25">
      <c r="A55" s="465" t="s">
        <v>401</v>
      </c>
      <c r="B55" s="1321" t="s">
        <v>402</v>
      </c>
      <c r="C55" s="1321"/>
      <c r="D55" s="1321"/>
      <c r="E55" s="466">
        <f>SUM(E56:E62)</f>
        <v>971948000</v>
      </c>
      <c r="F55" s="466">
        <f>SUM(F56:F62)</f>
        <v>1072129000</v>
      </c>
      <c r="G55" s="466">
        <f>SUM(G56:G62)</f>
        <v>905974000</v>
      </c>
      <c r="H55" s="467">
        <f t="shared" ref="H55:H62" si="1">G55/F55</f>
        <v>0.84502331342590309</v>
      </c>
      <c r="I55" s="251"/>
    </row>
    <row r="56" spans="1:9" ht="20.100000000000001" customHeight="1" x14ac:dyDescent="0.25">
      <c r="A56" s="468"/>
      <c r="B56" s="469" t="s">
        <v>403</v>
      </c>
      <c r="C56" s="1322" t="s">
        <v>208</v>
      </c>
      <c r="D56" s="1322"/>
      <c r="E56" s="447">
        <v>373310000</v>
      </c>
      <c r="F56" s="448">
        <v>481431000</v>
      </c>
      <c r="G56" s="448">
        <v>458320000</v>
      </c>
      <c r="H56" s="470">
        <f t="shared" si="1"/>
        <v>0.95199519765033824</v>
      </c>
      <c r="I56" s="251"/>
    </row>
    <row r="57" spans="1:9" ht="20.100000000000001" customHeight="1" x14ac:dyDescent="0.25">
      <c r="A57" s="439"/>
      <c r="B57" s="456" t="s">
        <v>403</v>
      </c>
      <c r="C57" s="1314" t="s">
        <v>404</v>
      </c>
      <c r="D57" s="1314"/>
      <c r="E57" s="447">
        <v>76485000</v>
      </c>
      <c r="F57" s="448">
        <v>95592000</v>
      </c>
      <c r="G57" s="448">
        <v>91668000</v>
      </c>
      <c r="H57" s="471">
        <f t="shared" si="1"/>
        <v>0.95895053979412503</v>
      </c>
      <c r="I57" s="251"/>
    </row>
    <row r="58" spans="1:9" ht="20.100000000000001" customHeight="1" x14ac:dyDescent="0.25">
      <c r="A58" s="439"/>
      <c r="B58" s="456" t="s">
        <v>403</v>
      </c>
      <c r="C58" s="1314" t="s">
        <v>367</v>
      </c>
      <c r="D58" s="1314"/>
      <c r="E58" s="447">
        <v>257084000</v>
      </c>
      <c r="F58" s="448">
        <v>340519000</v>
      </c>
      <c r="G58" s="448">
        <v>270824000</v>
      </c>
      <c r="H58" s="438">
        <f t="shared" si="1"/>
        <v>0.79532713299404734</v>
      </c>
      <c r="I58" s="251"/>
    </row>
    <row r="59" spans="1:9" ht="20.100000000000001" customHeight="1" x14ac:dyDescent="0.25">
      <c r="A59" s="439"/>
      <c r="B59" s="456" t="s">
        <v>403</v>
      </c>
      <c r="C59" s="1314" t="s">
        <v>405</v>
      </c>
      <c r="D59" s="1314"/>
      <c r="E59" s="447">
        <v>14300000</v>
      </c>
      <c r="F59" s="448">
        <v>17873000</v>
      </c>
      <c r="G59" s="448">
        <v>13564000</v>
      </c>
      <c r="H59" s="438">
        <f t="shared" si="1"/>
        <v>0.75891008784199632</v>
      </c>
      <c r="I59" s="251"/>
    </row>
    <row r="60" spans="1:9" ht="20.100000000000001" customHeight="1" x14ac:dyDescent="0.25">
      <c r="A60" s="439"/>
      <c r="B60" s="456" t="s">
        <v>403</v>
      </c>
      <c r="C60" s="1314" t="s">
        <v>212</v>
      </c>
      <c r="D60" s="1314"/>
      <c r="E60" s="447">
        <v>111420000</v>
      </c>
      <c r="F60" s="448">
        <v>73331000</v>
      </c>
      <c r="G60" s="448">
        <v>71598000</v>
      </c>
      <c r="H60" s="438">
        <f t="shared" si="1"/>
        <v>0.9763674298727687</v>
      </c>
      <c r="I60" s="251"/>
    </row>
    <row r="61" spans="1:9" ht="20.100000000000001" customHeight="1" x14ac:dyDescent="0.25">
      <c r="A61" s="439"/>
      <c r="B61" s="456" t="s">
        <v>403</v>
      </c>
      <c r="C61" s="1314" t="s">
        <v>406</v>
      </c>
      <c r="D61" s="1314"/>
      <c r="E61" s="447">
        <v>49567000</v>
      </c>
      <c r="F61" s="448">
        <v>11017000</v>
      </c>
      <c r="G61" s="1044">
        <v>0</v>
      </c>
      <c r="H61" s="438">
        <f t="shared" si="1"/>
        <v>0</v>
      </c>
      <c r="I61" s="251"/>
    </row>
    <row r="62" spans="1:9" ht="20.100000000000001" customHeight="1" x14ac:dyDescent="0.25">
      <c r="A62" s="439"/>
      <c r="B62" s="456" t="s">
        <v>403</v>
      </c>
      <c r="C62" s="1314" t="s">
        <v>407</v>
      </c>
      <c r="D62" s="1314"/>
      <c r="E62" s="447">
        <v>89782000</v>
      </c>
      <c r="F62" s="448">
        <v>52366000</v>
      </c>
      <c r="G62" s="1044">
        <v>0</v>
      </c>
      <c r="H62" s="438">
        <f t="shared" si="1"/>
        <v>0</v>
      </c>
      <c r="I62" s="251"/>
    </row>
    <row r="63" spans="1:9" ht="20.100000000000001" customHeight="1" x14ac:dyDescent="0.25">
      <c r="A63" s="439"/>
      <c r="B63" s="1318"/>
      <c r="C63" s="1318"/>
      <c r="D63" s="1318"/>
      <c r="E63" s="442"/>
      <c r="F63" s="443"/>
      <c r="G63" s="443"/>
      <c r="H63" s="438"/>
      <c r="I63" s="251"/>
    </row>
    <row r="64" spans="1:9" ht="20.100000000000001" customHeight="1" x14ac:dyDescent="0.25">
      <c r="A64" s="472" t="s">
        <v>408</v>
      </c>
      <c r="B64" s="1319" t="s">
        <v>409</v>
      </c>
      <c r="C64" s="1319"/>
      <c r="D64" s="1319"/>
      <c r="E64" s="473">
        <f>SUM(E65:E68)</f>
        <v>551372000</v>
      </c>
      <c r="F64" s="473">
        <f>SUM(F65:F68)</f>
        <v>839504000</v>
      </c>
      <c r="G64" s="473">
        <f>SUM(G65:G68)</f>
        <v>435619000</v>
      </c>
      <c r="H64" s="474">
        <f>G64/F64</f>
        <v>0.51890044597762486</v>
      </c>
      <c r="I64" s="251"/>
    </row>
    <row r="65" spans="1:9" ht="20.100000000000001" customHeight="1" x14ac:dyDescent="0.25">
      <c r="A65" s="468"/>
      <c r="B65" s="469" t="s">
        <v>403</v>
      </c>
      <c r="C65" s="1320" t="s">
        <v>214</v>
      </c>
      <c r="D65" s="1320"/>
      <c r="E65" s="447">
        <v>259895000</v>
      </c>
      <c r="F65" s="448">
        <v>542088000</v>
      </c>
      <c r="G65" s="448">
        <v>283363000</v>
      </c>
      <c r="H65" s="470">
        <f>G65/F65</f>
        <v>0.52272509260489075</v>
      </c>
      <c r="I65" s="251"/>
    </row>
    <row r="66" spans="1:9" ht="20.100000000000001" customHeight="1" x14ac:dyDescent="0.25">
      <c r="A66" s="439"/>
      <c r="B66" s="456" t="s">
        <v>403</v>
      </c>
      <c r="C66" s="1314" t="s">
        <v>216</v>
      </c>
      <c r="D66" s="1314"/>
      <c r="E66" s="447">
        <v>203318000</v>
      </c>
      <c r="F66" s="448">
        <v>198359000</v>
      </c>
      <c r="G66" s="448">
        <v>152206000</v>
      </c>
      <c r="H66" s="471">
        <f>G66/F66</f>
        <v>0.76732590908403453</v>
      </c>
      <c r="I66" s="251"/>
    </row>
    <row r="67" spans="1:9" ht="20.100000000000001" customHeight="1" x14ac:dyDescent="0.25">
      <c r="A67" s="439"/>
      <c r="B67" s="456" t="s">
        <v>403</v>
      </c>
      <c r="C67" s="1314" t="s">
        <v>218</v>
      </c>
      <c r="D67" s="1314"/>
      <c r="E67" s="447">
        <v>5600000</v>
      </c>
      <c r="F67" s="448">
        <v>5650000</v>
      </c>
      <c r="G67" s="448">
        <v>50000</v>
      </c>
      <c r="H67" s="471">
        <f>G67/F67</f>
        <v>8.8495575221238937E-3</v>
      </c>
      <c r="I67" s="251"/>
    </row>
    <row r="68" spans="1:9" ht="20.100000000000001" customHeight="1" x14ac:dyDescent="0.25">
      <c r="A68" s="439"/>
      <c r="B68" s="456" t="s">
        <v>403</v>
      </c>
      <c r="C68" s="1314" t="s">
        <v>220</v>
      </c>
      <c r="D68" s="1314"/>
      <c r="E68" s="447">
        <v>82559000</v>
      </c>
      <c r="F68" s="448">
        <v>93407000</v>
      </c>
      <c r="G68" s="1044">
        <v>0</v>
      </c>
      <c r="H68" s="438">
        <f>G68/F68</f>
        <v>0</v>
      </c>
      <c r="I68" s="251"/>
    </row>
    <row r="69" spans="1:9" ht="20.100000000000001" customHeight="1" x14ac:dyDescent="0.25">
      <c r="A69" s="439"/>
      <c r="B69" s="1314"/>
      <c r="C69" s="1314"/>
      <c r="D69" s="1314"/>
      <c r="E69" s="442"/>
      <c r="F69" s="443"/>
      <c r="G69" s="443"/>
      <c r="H69" s="438"/>
      <c r="I69" s="251"/>
    </row>
    <row r="70" spans="1:9" ht="20.100000000000001" customHeight="1" x14ac:dyDescent="0.25">
      <c r="A70" s="452" t="s">
        <v>202</v>
      </c>
      <c r="B70" s="1315" t="s">
        <v>382</v>
      </c>
      <c r="C70" s="1315"/>
      <c r="D70" s="1315"/>
      <c r="E70" s="457">
        <f>SUM(E55,E64)</f>
        <v>1523320000</v>
      </c>
      <c r="F70" s="457">
        <f>SUM(F55,F64)</f>
        <v>1911633000</v>
      </c>
      <c r="G70" s="457">
        <f>SUM(G55,G64)</f>
        <v>1341593000</v>
      </c>
      <c r="H70" s="459">
        <f>G70/F70</f>
        <v>0.7018046874060031</v>
      </c>
      <c r="I70" s="251"/>
    </row>
    <row r="71" spans="1:9" ht="20.100000000000001" customHeight="1" x14ac:dyDescent="0.25">
      <c r="A71" s="439"/>
      <c r="B71" s="1314"/>
      <c r="C71" s="1314"/>
      <c r="D71" s="1314"/>
      <c r="E71" s="442"/>
      <c r="F71" s="443"/>
      <c r="G71" s="443"/>
      <c r="H71" s="459"/>
      <c r="I71" s="251"/>
    </row>
    <row r="72" spans="1:9" ht="20.100000000000001" customHeight="1" x14ac:dyDescent="0.25">
      <c r="A72" s="452" t="s">
        <v>410</v>
      </c>
      <c r="B72" s="1314" t="s">
        <v>223</v>
      </c>
      <c r="C72" s="1314"/>
      <c r="D72" s="1314"/>
      <c r="E72" s="457">
        <v>5758000</v>
      </c>
      <c r="F72" s="458">
        <v>5758000</v>
      </c>
      <c r="G72" s="458">
        <v>5758000</v>
      </c>
      <c r="H72" s="459">
        <f>G72/F72</f>
        <v>1</v>
      </c>
      <c r="I72" s="251"/>
    </row>
    <row r="73" spans="1:9" ht="20.100000000000001" customHeight="1" x14ac:dyDescent="0.25">
      <c r="A73" s="439"/>
      <c r="B73" s="1314"/>
      <c r="C73" s="1314"/>
      <c r="D73" s="1314"/>
      <c r="E73" s="442"/>
      <c r="F73" s="443"/>
      <c r="G73" s="443"/>
      <c r="H73" s="471"/>
      <c r="I73" s="251"/>
    </row>
    <row r="74" spans="1:9" ht="20.100000000000001" customHeight="1" x14ac:dyDescent="0.25">
      <c r="A74" s="452" t="s">
        <v>411</v>
      </c>
      <c r="B74" s="1315" t="s">
        <v>224</v>
      </c>
      <c r="C74" s="1315"/>
      <c r="D74" s="1315"/>
      <c r="E74" s="457">
        <f>SUM(E70,E72)</f>
        <v>1529078000</v>
      </c>
      <c r="F74" s="457">
        <f>SUM(F70,F72)</f>
        <v>1917391000</v>
      </c>
      <c r="G74" s="457">
        <f>SUM(G70,G72)</f>
        <v>1347351000</v>
      </c>
      <c r="H74" s="459">
        <f>G74/F74</f>
        <v>0.70270017956692188</v>
      </c>
      <c r="I74" s="251"/>
    </row>
    <row r="75" spans="1:9" ht="20.100000000000001" customHeight="1" x14ac:dyDescent="0.25">
      <c r="A75" s="439"/>
      <c r="B75" s="1314"/>
      <c r="C75" s="1314"/>
      <c r="D75" s="1314"/>
      <c r="E75" s="90"/>
      <c r="F75" s="475"/>
      <c r="G75" s="475"/>
      <c r="H75" s="438"/>
      <c r="I75" s="251"/>
    </row>
    <row r="76" spans="1:9" ht="20.100000000000001" customHeight="1" x14ac:dyDescent="0.25">
      <c r="A76" s="476"/>
      <c r="B76" s="1316"/>
      <c r="C76" s="1316"/>
      <c r="D76" s="1316"/>
      <c r="E76" s="114"/>
      <c r="F76" s="477"/>
      <c r="G76" s="477"/>
      <c r="H76" s="478"/>
      <c r="I76" s="251"/>
    </row>
    <row r="77" spans="1:9" ht="20.100000000000001" customHeight="1" x14ac:dyDescent="0.25">
      <c r="A77" s="1317" t="s">
        <v>412</v>
      </c>
      <c r="B77" s="1317"/>
      <c r="C77" s="1317"/>
      <c r="D77" s="1317"/>
      <c r="E77" s="479">
        <v>95</v>
      </c>
      <c r="F77" s="480">
        <v>113</v>
      </c>
      <c r="G77" s="480">
        <v>109</v>
      </c>
      <c r="H77" s="481">
        <f>G77/F77</f>
        <v>0.96460176991150437</v>
      </c>
      <c r="I77" s="251"/>
    </row>
    <row r="78" spans="1:9" ht="20.100000000000001" customHeight="1" x14ac:dyDescent="0.25">
      <c r="A78" s="1312" t="s">
        <v>413</v>
      </c>
      <c r="B78" s="1312"/>
      <c r="C78" s="1312"/>
      <c r="D78" s="1312"/>
      <c r="E78" s="304">
        <v>0</v>
      </c>
      <c r="F78" s="482">
        <v>0</v>
      </c>
      <c r="G78" s="482">
        <v>0</v>
      </c>
      <c r="H78" s="481">
        <v>0</v>
      </c>
      <c r="I78" s="251"/>
    </row>
    <row r="79" spans="1:9" ht="20.100000000000001" customHeight="1" x14ac:dyDescent="0.25">
      <c r="A79" s="1312" t="s">
        <v>414</v>
      </c>
      <c r="B79" s="1312"/>
      <c r="C79" s="1312"/>
      <c r="D79" s="1312"/>
      <c r="E79" s="304">
        <v>4</v>
      </c>
      <c r="F79" s="482">
        <v>4</v>
      </c>
      <c r="G79" s="482">
        <v>4</v>
      </c>
      <c r="H79" s="481">
        <f>G79/F79</f>
        <v>1</v>
      </c>
      <c r="I79" s="251"/>
    </row>
    <row r="80" spans="1:9" ht="20.100000000000001" customHeight="1" x14ac:dyDescent="0.25">
      <c r="A80" s="1312" t="s">
        <v>232</v>
      </c>
      <c r="B80" s="1312"/>
      <c r="C80" s="1312"/>
      <c r="D80" s="1312"/>
      <c r="E80" s="304">
        <v>0</v>
      </c>
      <c r="F80" s="482">
        <v>0</v>
      </c>
      <c r="G80" s="482">
        <v>1</v>
      </c>
      <c r="H80" s="481">
        <v>0</v>
      </c>
      <c r="I80" s="251"/>
    </row>
    <row r="81" spans="1:9" ht="20.100000000000001" customHeight="1" x14ac:dyDescent="0.25">
      <c r="A81" s="1312" t="s">
        <v>415</v>
      </c>
      <c r="B81" s="1312"/>
      <c r="C81" s="1312"/>
      <c r="D81" s="1312"/>
      <c r="E81" s="304">
        <v>71</v>
      </c>
      <c r="F81" s="482">
        <v>71</v>
      </c>
      <c r="G81" s="482">
        <v>68</v>
      </c>
      <c r="H81" s="481">
        <f>G81/F81</f>
        <v>0.95774647887323938</v>
      </c>
      <c r="I81" s="251"/>
    </row>
    <row r="82" spans="1:9" ht="20.100000000000001" customHeight="1" x14ac:dyDescent="0.25">
      <c r="A82" s="1313" t="s">
        <v>416</v>
      </c>
      <c r="B82" s="1313"/>
      <c r="C82" s="1313"/>
      <c r="D82" s="1313"/>
      <c r="E82" s="483">
        <f>SUM(E77:E81)</f>
        <v>170</v>
      </c>
      <c r="F82" s="483">
        <f>SUM(F77:F81)</f>
        <v>188</v>
      </c>
      <c r="G82" s="483">
        <f>SUM(G77:G81)</f>
        <v>182</v>
      </c>
      <c r="H82" s="481">
        <f>G82/F82</f>
        <v>0.96808510638297873</v>
      </c>
      <c r="I82" s="251"/>
    </row>
    <row r="83" spans="1:9" x14ac:dyDescent="0.2">
      <c r="A83"/>
    </row>
    <row r="84" spans="1:9" x14ac:dyDescent="0.2">
      <c r="A84" s="251" t="s">
        <v>417</v>
      </c>
    </row>
  </sheetData>
  <mergeCells count="50">
    <mergeCell ref="A2:H2"/>
    <mergeCell ref="A4:H4"/>
    <mergeCell ref="A5:H5"/>
    <mergeCell ref="A6:H6"/>
    <mergeCell ref="A8:H8"/>
    <mergeCell ref="B13:D13"/>
    <mergeCell ref="B14:D14"/>
    <mergeCell ref="B15:D15"/>
    <mergeCell ref="B16:D16"/>
    <mergeCell ref="B18:D18"/>
    <mergeCell ref="B19:D19"/>
    <mergeCell ref="B20:D20"/>
    <mergeCell ref="B21:D21"/>
    <mergeCell ref="B23:D23"/>
    <mergeCell ref="B24:D24"/>
    <mergeCell ref="B25:D25"/>
    <mergeCell ref="B26:D26"/>
    <mergeCell ref="B27:D27"/>
    <mergeCell ref="A46:H46"/>
    <mergeCell ref="A47:H47"/>
    <mergeCell ref="A48:H48"/>
    <mergeCell ref="A50:H50"/>
    <mergeCell ref="B55:D55"/>
    <mergeCell ref="C56:D56"/>
    <mergeCell ref="C57:D57"/>
    <mergeCell ref="C58:D58"/>
    <mergeCell ref="C59:D59"/>
    <mergeCell ref="C60:D60"/>
    <mergeCell ref="C61:D61"/>
    <mergeCell ref="C62:D62"/>
    <mergeCell ref="B63:D63"/>
    <mergeCell ref="B64:D64"/>
    <mergeCell ref="C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A77:D77"/>
    <mergeCell ref="A78:D78"/>
    <mergeCell ref="A79:D79"/>
    <mergeCell ref="A80:D80"/>
    <mergeCell ref="A81:D81"/>
    <mergeCell ref="A82:D82"/>
  </mergeCells>
  <pageMargins left="0.31496062992125984" right="0.31496062992125984" top="0.74803149606299213" bottom="0.35433070866141736" header="0.31496062992125984" footer="0.51181102362204722"/>
  <pageSetup paperSize="9" scale="94" firstPageNumber="0" orientation="portrait" r:id="rId1"/>
  <headerFooter>
    <oddHeader>&amp;R9. melléklet a ../2019.(..) önkormányzati rendelethez /&amp;P. oldal</oddHeader>
  </headerFooter>
  <rowBreaks count="1" manualBreakCount="1"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11"/>
  <sheetViews>
    <sheetView zoomScaleNormal="100" workbookViewId="0">
      <selection activeCell="H23" sqref="H23"/>
    </sheetView>
  </sheetViews>
  <sheetFormatPr defaultRowHeight="15.75" x14ac:dyDescent="0.2"/>
  <cols>
    <col min="1" max="1" width="4" style="65"/>
    <col min="2" max="2" width="29.5703125" style="65"/>
    <col min="3" max="7" width="10.7109375" style="65"/>
    <col min="8" max="8" width="22.5703125" style="65"/>
    <col min="9" max="26" width="9.140625" style="65"/>
    <col min="27" max="28" width="0" style="65" hidden="1"/>
    <col min="29" max="1025" width="9.140625" style="65"/>
  </cols>
  <sheetData>
    <row r="1" spans="1:1024" x14ac:dyDescent="0.2">
      <c r="A1"/>
      <c r="B1"/>
      <c r="C1"/>
      <c r="D1"/>
      <c r="E1"/>
      <c r="F1"/>
      <c r="G1"/>
      <c r="H1" s="484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3" spans="1:1024" ht="18.75" x14ac:dyDescent="0.2">
      <c r="A3" s="1295" t="s">
        <v>390</v>
      </c>
      <c r="B3" s="1295"/>
      <c r="C3" s="1295"/>
      <c r="D3" s="1295"/>
      <c r="E3" s="1295"/>
      <c r="F3" s="1295"/>
      <c r="G3" s="1295"/>
      <c r="H3" s="1295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6" spans="1:1024" ht="18.75" x14ac:dyDescent="0.2">
      <c r="A6" s="1284" t="s">
        <v>418</v>
      </c>
      <c r="B6" s="1284"/>
      <c r="C6" s="1284"/>
      <c r="D6" s="1284"/>
      <c r="E6" s="1284"/>
      <c r="F6" s="1284"/>
      <c r="G6" s="1284"/>
      <c r="H6" s="1284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7.75" customHeight="1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73" customFormat="1" ht="63.75" customHeight="1" x14ac:dyDescent="0.2">
      <c r="A9" s="167"/>
      <c r="B9" s="485" t="s">
        <v>385</v>
      </c>
      <c r="C9" s="485" t="s">
        <v>419</v>
      </c>
      <c r="D9" s="485" t="s">
        <v>386</v>
      </c>
      <c r="E9" s="485" t="s">
        <v>387</v>
      </c>
      <c r="F9" s="485" t="s">
        <v>388</v>
      </c>
      <c r="G9" s="485" t="s">
        <v>420</v>
      </c>
      <c r="H9" s="485" t="s">
        <v>421</v>
      </c>
    </row>
    <row r="10" spans="1:1024" ht="35.1" customHeight="1" x14ac:dyDescent="0.2">
      <c r="A10" s="78" t="s">
        <v>153</v>
      </c>
      <c r="B10" s="486"/>
      <c r="C10" s="487"/>
      <c r="D10" s="487"/>
      <c r="E10" s="487"/>
      <c r="F10" s="487"/>
      <c r="G10" s="487"/>
      <c r="H10" s="78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s="110" customFormat="1" ht="35.1" customHeight="1" x14ac:dyDescent="0.2">
      <c r="A11" s="488"/>
      <c r="B11" s="489" t="s">
        <v>389</v>
      </c>
      <c r="C11" s="88">
        <v>0</v>
      </c>
      <c r="D11" s="88">
        <v>0</v>
      </c>
      <c r="E11" s="88">
        <v>0</v>
      </c>
      <c r="F11" s="88">
        <v>0</v>
      </c>
      <c r="G11" s="88">
        <v>0</v>
      </c>
      <c r="H11" s="488"/>
    </row>
  </sheetData>
  <mergeCells count="2">
    <mergeCell ref="A3:H3"/>
    <mergeCell ref="A6:H6"/>
  </mergeCells>
  <pageMargins left="0.19685039370078741" right="0.19685039370078741" top="0.78740157480314965" bottom="0.98425196850393704" header="0.31496062992125984" footer="0.51181102362204722"/>
  <pageSetup paperSize="9" scale="86" firstPageNumber="0" orientation="portrait" r:id="rId1"/>
  <headerFooter>
    <oddHeader>&amp;R10. melléklet a ../2019.(..) önkormányzati rendelethez /&amp;P. oldal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H30"/>
  <sheetViews>
    <sheetView zoomScaleNormal="100" workbookViewId="0">
      <selection activeCell="F30" sqref="F30"/>
    </sheetView>
  </sheetViews>
  <sheetFormatPr defaultRowHeight="12.75" x14ac:dyDescent="0.2"/>
  <cols>
    <col min="1" max="1" width="3" style="122"/>
    <col min="2" max="2" width="59.28515625" style="122"/>
    <col min="3" max="3" width="10.28515625" style="122"/>
    <col min="4" max="4" width="9.140625" style="122"/>
    <col min="5" max="23" width="8.7109375"/>
    <col min="24" max="25" width="0" hidden="1"/>
    <col min="26" max="1025" width="8.7109375"/>
  </cols>
  <sheetData>
    <row r="1" spans="1:3" x14ac:dyDescent="0.2">
      <c r="A1" s="490"/>
      <c r="B1" s="490"/>
      <c r="C1" s="490"/>
    </row>
    <row r="2" spans="1:3" x14ac:dyDescent="0.2">
      <c r="A2" s="490"/>
      <c r="B2" s="490"/>
      <c r="C2" s="490"/>
    </row>
    <row r="3" spans="1:3" ht="18.75" x14ac:dyDescent="0.3">
      <c r="A3" s="1329" t="s">
        <v>390</v>
      </c>
      <c r="B3" s="1329"/>
      <c r="C3" s="1329"/>
    </row>
    <row r="4" spans="1:3" ht="12.75" customHeight="1" x14ac:dyDescent="0.25">
      <c r="A4" s="13"/>
      <c r="B4" s="13"/>
      <c r="C4" s="490"/>
    </row>
    <row r="5" spans="1:3" ht="15.75" x14ac:dyDescent="0.25">
      <c r="A5" s="13"/>
      <c r="B5" s="13"/>
      <c r="C5" s="490"/>
    </row>
    <row r="6" spans="1:3" ht="18.75" x14ac:dyDescent="0.3">
      <c r="A6" s="1329" t="s">
        <v>422</v>
      </c>
      <c r="B6" s="1329"/>
      <c r="C6" s="1329"/>
    </row>
    <row r="7" spans="1:3" ht="18.75" x14ac:dyDescent="0.3">
      <c r="A7" s="491"/>
      <c r="B7" s="491"/>
      <c r="C7" s="492"/>
    </row>
    <row r="8" spans="1:3" ht="18.75" x14ac:dyDescent="0.3">
      <c r="A8" s="1329"/>
      <c r="B8" s="1329"/>
      <c r="C8" s="490"/>
    </row>
    <row r="9" spans="1:3" ht="18.75" x14ac:dyDescent="0.3">
      <c r="A9" s="491"/>
      <c r="B9" s="491" t="s">
        <v>423</v>
      </c>
      <c r="C9" s="493"/>
    </row>
    <row r="10" spans="1:3" ht="18.75" x14ac:dyDescent="0.3">
      <c r="A10" s="491"/>
      <c r="B10" s="491"/>
      <c r="C10" s="494" t="s">
        <v>424</v>
      </c>
    </row>
    <row r="11" spans="1:3" ht="15.75" x14ac:dyDescent="0.25">
      <c r="A11" s="13" t="s">
        <v>153</v>
      </c>
      <c r="B11" s="495" t="s">
        <v>425</v>
      </c>
      <c r="C11" s="13">
        <v>92000</v>
      </c>
    </row>
    <row r="12" spans="1:3" ht="15.75" x14ac:dyDescent="0.25">
      <c r="A12" s="13"/>
      <c r="B12" s="495"/>
      <c r="C12" s="13"/>
    </row>
    <row r="13" spans="1:3" ht="15.75" x14ac:dyDescent="0.25">
      <c r="A13" s="13" t="s">
        <v>155</v>
      </c>
      <c r="B13" s="495" t="s">
        <v>426</v>
      </c>
      <c r="C13" s="13">
        <v>99000</v>
      </c>
    </row>
    <row r="14" spans="1:3" ht="15.75" x14ac:dyDescent="0.25">
      <c r="A14" s="13"/>
      <c r="B14" s="495"/>
      <c r="C14" s="13"/>
    </row>
    <row r="15" spans="1:3" ht="15.75" x14ac:dyDescent="0.25">
      <c r="A15" s="13" t="s">
        <v>157</v>
      </c>
      <c r="B15" s="495" t="s">
        <v>427</v>
      </c>
      <c r="C15" s="13">
        <v>179000</v>
      </c>
    </row>
    <row r="16" spans="1:3" ht="15.75" x14ac:dyDescent="0.25">
      <c r="A16" s="13"/>
      <c r="B16" s="495"/>
      <c r="C16" s="13"/>
    </row>
    <row r="17" spans="1:8" ht="15.75" x14ac:dyDescent="0.25">
      <c r="A17" s="13" t="s">
        <v>157</v>
      </c>
      <c r="B17" s="495" t="s">
        <v>428</v>
      </c>
      <c r="C17" s="16">
        <v>15000</v>
      </c>
    </row>
    <row r="18" spans="1:8" ht="15.75" x14ac:dyDescent="0.25">
      <c r="A18" s="13"/>
      <c r="B18" s="495"/>
      <c r="C18" s="16"/>
    </row>
    <row r="19" spans="1:8" ht="15.75" x14ac:dyDescent="0.25">
      <c r="A19" s="13" t="s">
        <v>159</v>
      </c>
      <c r="B19" s="495" t="s">
        <v>429</v>
      </c>
      <c r="C19" s="16">
        <v>386000</v>
      </c>
    </row>
    <row r="20" spans="1:8" ht="18.75" x14ac:dyDescent="0.3">
      <c r="A20" s="491"/>
      <c r="B20" s="496" t="s">
        <v>430</v>
      </c>
      <c r="C20" s="496">
        <f>SUM(C11:C19)</f>
        <v>771000</v>
      </c>
    </row>
    <row r="21" spans="1:8" ht="15.75" x14ac:dyDescent="0.25">
      <c r="A21" s="13"/>
      <c r="B21" s="13"/>
      <c r="C21" s="497"/>
    </row>
    <row r="22" spans="1:8" ht="15.75" x14ac:dyDescent="0.25">
      <c r="A22" s="13"/>
      <c r="B22" s="13"/>
      <c r="C22" s="497"/>
    </row>
    <row r="23" spans="1:8" ht="18.75" x14ac:dyDescent="0.3">
      <c r="A23" s="13"/>
      <c r="B23" s="491" t="s">
        <v>431</v>
      </c>
      <c r="C23" s="493"/>
      <c r="G23" s="1"/>
      <c r="H23" s="1"/>
    </row>
    <row r="24" spans="1:8" ht="18.75" x14ac:dyDescent="0.3">
      <c r="A24" s="13"/>
      <c r="B24" s="491"/>
      <c r="C24" s="494" t="s">
        <v>424</v>
      </c>
      <c r="G24" s="1"/>
      <c r="H24" s="1"/>
    </row>
    <row r="25" spans="1:8" ht="15.75" x14ac:dyDescent="0.25">
      <c r="A25" s="13" t="s">
        <v>172</v>
      </c>
      <c r="B25" s="495" t="s">
        <v>432</v>
      </c>
      <c r="C25" s="498">
        <v>385000</v>
      </c>
      <c r="G25" s="1"/>
      <c r="H25" s="1"/>
    </row>
    <row r="26" spans="1:8" ht="15.75" x14ac:dyDescent="0.25">
      <c r="A26" s="13"/>
      <c r="B26" s="495"/>
      <c r="C26" s="498"/>
      <c r="G26" s="1"/>
      <c r="H26" s="1"/>
    </row>
    <row r="27" spans="1:8" ht="15.75" x14ac:dyDescent="0.25">
      <c r="A27" s="13" t="s">
        <v>174</v>
      </c>
      <c r="B27" s="495" t="s">
        <v>433</v>
      </c>
      <c r="C27" s="494">
        <v>1000</v>
      </c>
      <c r="G27" s="1"/>
      <c r="H27" s="1"/>
    </row>
    <row r="28" spans="1:8" ht="15.75" x14ac:dyDescent="0.25">
      <c r="A28" s="499"/>
      <c r="B28" s="500" t="s">
        <v>434</v>
      </c>
      <c r="C28" s="50">
        <f>SUM(C25:C27)</f>
        <v>386000</v>
      </c>
    </row>
    <row r="29" spans="1:8" ht="15.75" x14ac:dyDescent="0.25">
      <c r="A29" s="1"/>
      <c r="B29" s="1"/>
      <c r="C29"/>
    </row>
    <row r="30" spans="1:8" ht="15.75" x14ac:dyDescent="0.25">
      <c r="A30" s="1" t="s">
        <v>176</v>
      </c>
      <c r="B30" s="1" t="s">
        <v>435</v>
      </c>
      <c r="C30" s="13">
        <f>C20-C28</f>
        <v>385000</v>
      </c>
    </row>
  </sheetData>
  <mergeCells count="3">
    <mergeCell ref="A3:C3"/>
    <mergeCell ref="A6:C6"/>
    <mergeCell ref="A8:B8"/>
  </mergeCells>
  <pageMargins left="0.74803149606299213" right="0.74803149606299213" top="0.98425196850393704" bottom="0.98425196850393704" header="0.31496062992125984" footer="0.51181102362204722"/>
  <pageSetup paperSize="9" firstPageNumber="0" orientation="portrait" r:id="rId1"/>
  <headerFooter>
    <oddHeader>&amp;R11. melléklet a ../2019.(..) önkormányzati rendelethez /&amp;P. oldal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K220"/>
  <sheetViews>
    <sheetView zoomScaleNormal="100" workbookViewId="0">
      <selection activeCell="F2" sqref="F2"/>
    </sheetView>
  </sheetViews>
  <sheetFormatPr defaultRowHeight="15.75" x14ac:dyDescent="0.25"/>
  <cols>
    <col min="1" max="1" width="4" style="427"/>
    <col min="2" max="2" width="68" style="1"/>
    <col min="3" max="3" width="11" style="1"/>
    <col min="4" max="4" width="12.5703125" style="1"/>
    <col min="5" max="5" width="12.85546875" style="69"/>
    <col min="6" max="6" width="18" style="1"/>
    <col min="7" max="7" width="10.85546875" style="69"/>
    <col min="8" max="1025" width="9.140625" style="69"/>
  </cols>
  <sheetData>
    <row r="1" spans="1:11" ht="18.75" x14ac:dyDescent="0.3">
      <c r="A1" s="1275" t="s">
        <v>390</v>
      </c>
      <c r="B1" s="1275"/>
      <c r="C1" s="1275"/>
      <c r="D1" s="1275"/>
      <c r="E1" s="1275"/>
      <c r="F1" s="1275"/>
      <c r="K1"/>
    </row>
    <row r="2" spans="1:11" x14ac:dyDescent="0.25">
      <c r="A2"/>
      <c r="B2"/>
      <c r="C2"/>
      <c r="D2"/>
      <c r="E2"/>
      <c r="F2"/>
      <c r="K2"/>
    </row>
    <row r="3" spans="1:11" ht="18.75" customHeight="1" x14ac:dyDescent="0.25">
      <c r="A3" s="1337" t="s">
        <v>436</v>
      </c>
      <c r="B3" s="1337"/>
      <c r="C3" s="1337"/>
      <c r="D3" s="1337"/>
      <c r="E3" s="1337"/>
      <c r="F3" s="1337"/>
      <c r="K3"/>
    </row>
    <row r="4" spans="1:11" ht="18.75" customHeight="1" x14ac:dyDescent="0.3">
      <c r="A4" s="1275" t="s">
        <v>419</v>
      </c>
      <c r="B4" s="1275"/>
      <c r="C4" s="1275"/>
      <c r="D4" s="1275"/>
      <c r="E4" s="1275"/>
      <c r="F4" s="1275"/>
      <c r="K4"/>
    </row>
    <row r="5" spans="1:11" ht="18.75" customHeight="1" x14ac:dyDescent="0.3">
      <c r="A5" s="428"/>
      <c r="B5" s="428"/>
      <c r="C5" s="428"/>
      <c r="D5" s="428"/>
      <c r="E5" s="501"/>
      <c r="F5" s="501"/>
      <c r="K5"/>
    </row>
    <row r="6" spans="1:11" x14ac:dyDescent="0.25">
      <c r="A6"/>
      <c r="B6" s="502"/>
      <c r="C6"/>
      <c r="D6" s="38"/>
      <c r="E6" s="503" t="s">
        <v>142</v>
      </c>
      <c r="F6" s="504"/>
      <c r="K6"/>
    </row>
    <row r="7" spans="1:11" ht="31.5" x14ac:dyDescent="0.25">
      <c r="A7" s="505" t="s">
        <v>437</v>
      </c>
      <c r="B7" s="53"/>
      <c r="C7" s="506" t="s">
        <v>150</v>
      </c>
      <c r="D7" s="506" t="s">
        <v>151</v>
      </c>
      <c r="E7" s="507" t="s">
        <v>152</v>
      </c>
      <c r="F7" s="508" t="s">
        <v>5</v>
      </c>
      <c r="K7"/>
    </row>
    <row r="8" spans="1:11" x14ac:dyDescent="0.25">
      <c r="A8" s="9" t="s">
        <v>438</v>
      </c>
      <c r="B8"/>
      <c r="C8" s="23"/>
      <c r="D8" s="23"/>
      <c r="E8" s="16"/>
      <c r="F8" s="509"/>
      <c r="K8"/>
    </row>
    <row r="9" spans="1:11" x14ac:dyDescent="0.25">
      <c r="A9" s="427" t="s">
        <v>153</v>
      </c>
      <c r="B9" s="311" t="s">
        <v>439</v>
      </c>
      <c r="C9" s="16">
        <v>38581000</v>
      </c>
      <c r="D9" s="16">
        <v>86466000</v>
      </c>
      <c r="E9" s="16">
        <v>83682000</v>
      </c>
      <c r="F9" s="509">
        <f>E9/D9</f>
        <v>0.96780237318714868</v>
      </c>
      <c r="K9"/>
    </row>
    <row r="10" spans="1:11" x14ac:dyDescent="0.25">
      <c r="A10" s="427" t="s">
        <v>155</v>
      </c>
      <c r="B10" s="311" t="s">
        <v>440</v>
      </c>
      <c r="C10" s="510">
        <v>0</v>
      </c>
      <c r="D10" s="510">
        <v>0</v>
      </c>
      <c r="E10" s="510">
        <v>0</v>
      </c>
      <c r="F10" s="509">
        <v>0</v>
      </c>
      <c r="K10"/>
    </row>
    <row r="11" spans="1:11" x14ac:dyDescent="0.25">
      <c r="A11" s="427" t="s">
        <v>157</v>
      </c>
      <c r="B11" s="311" t="s">
        <v>441</v>
      </c>
      <c r="C11" s="510">
        <v>0</v>
      </c>
      <c r="D11" s="16">
        <v>2390000</v>
      </c>
      <c r="E11" s="16">
        <v>2390000</v>
      </c>
      <c r="F11" s="509">
        <f>E11/D11</f>
        <v>1</v>
      </c>
      <c r="K11"/>
    </row>
    <row r="12" spans="1:11" x14ac:dyDescent="0.25">
      <c r="A12" s="427" t="s">
        <v>159</v>
      </c>
      <c r="B12" s="311" t="s">
        <v>442</v>
      </c>
      <c r="C12" s="510">
        <v>0</v>
      </c>
      <c r="D12" s="16">
        <v>584000</v>
      </c>
      <c r="E12" s="16">
        <v>584000</v>
      </c>
      <c r="F12" s="509">
        <f>E12/D12</f>
        <v>1</v>
      </c>
      <c r="K12"/>
    </row>
    <row r="13" spans="1:11" x14ac:dyDescent="0.25">
      <c r="A13" s="427" t="s">
        <v>172</v>
      </c>
      <c r="B13" s="311" t="s">
        <v>443</v>
      </c>
      <c r="C13" s="510">
        <v>0</v>
      </c>
      <c r="D13" s="510">
        <v>0</v>
      </c>
      <c r="E13" s="510">
        <v>0</v>
      </c>
      <c r="F13" s="509">
        <v>0</v>
      </c>
      <c r="K13"/>
    </row>
    <row r="14" spans="1:11" x14ac:dyDescent="0.25">
      <c r="A14" s="427" t="s">
        <v>174</v>
      </c>
      <c r="B14" s="311" t="s">
        <v>444</v>
      </c>
      <c r="C14" s="510">
        <v>0</v>
      </c>
      <c r="D14" s="510">
        <v>0</v>
      </c>
      <c r="E14" s="510">
        <v>0</v>
      </c>
      <c r="F14" s="509">
        <v>0</v>
      </c>
      <c r="K14"/>
    </row>
    <row r="15" spans="1:11" x14ac:dyDescent="0.25">
      <c r="A15" s="427" t="s">
        <v>176</v>
      </c>
      <c r="B15" s="311" t="s">
        <v>445</v>
      </c>
      <c r="C15" s="16">
        <v>288000</v>
      </c>
      <c r="D15" s="16">
        <v>933000</v>
      </c>
      <c r="E15" s="16">
        <v>919000</v>
      </c>
      <c r="F15" s="509">
        <f>E15/D15</f>
        <v>0.984994640943194</v>
      </c>
      <c r="K15"/>
    </row>
    <row r="16" spans="1:11" x14ac:dyDescent="0.25">
      <c r="A16" s="427" t="s">
        <v>179</v>
      </c>
      <c r="B16" s="311" t="s">
        <v>446</v>
      </c>
      <c r="C16" s="510">
        <v>0</v>
      </c>
      <c r="D16" s="510">
        <v>0</v>
      </c>
      <c r="E16" s="511">
        <v>0</v>
      </c>
      <c r="F16" s="509">
        <v>0</v>
      </c>
      <c r="K16"/>
    </row>
    <row r="17" spans="1:11" x14ac:dyDescent="0.25">
      <c r="A17" s="427" t="s">
        <v>215</v>
      </c>
      <c r="B17" s="311" t="s">
        <v>447</v>
      </c>
      <c r="C17" s="16">
        <v>150000</v>
      </c>
      <c r="D17" s="16">
        <v>204000</v>
      </c>
      <c r="E17" s="16">
        <v>167000</v>
      </c>
      <c r="F17" s="509">
        <f>E17/D17</f>
        <v>0.81862745098039214</v>
      </c>
      <c r="K17"/>
    </row>
    <row r="18" spans="1:11" x14ac:dyDescent="0.25">
      <c r="A18" s="427" t="s">
        <v>217</v>
      </c>
      <c r="B18" s="311" t="s">
        <v>448</v>
      </c>
      <c r="C18" s="510">
        <v>0</v>
      </c>
      <c r="D18" s="510">
        <v>0</v>
      </c>
      <c r="E18" s="510">
        <v>0</v>
      </c>
      <c r="F18" s="509">
        <v>0</v>
      </c>
      <c r="K18"/>
    </row>
    <row r="19" spans="1:11" x14ac:dyDescent="0.25">
      <c r="A19" s="427" t="s">
        <v>219</v>
      </c>
      <c r="B19" s="311" t="s">
        <v>449</v>
      </c>
      <c r="C19" s="18">
        <v>290000</v>
      </c>
      <c r="D19" s="18">
        <v>2031000</v>
      </c>
      <c r="E19" s="18">
        <v>1990000</v>
      </c>
      <c r="F19" s="509">
        <f>E19/D19</f>
        <v>0.97981290004923682</v>
      </c>
      <c r="K19"/>
    </row>
    <row r="20" spans="1:11" x14ac:dyDescent="0.25">
      <c r="A20"/>
      <c r="B20" s="52" t="s">
        <v>450</v>
      </c>
      <c r="C20" s="47">
        <f>SUM(C9:C19)</f>
        <v>39309000</v>
      </c>
      <c r="D20" s="47">
        <f>SUM(D9:D19)</f>
        <v>92608000</v>
      </c>
      <c r="E20" s="47">
        <f>SUM(E9:E19)</f>
        <v>89732000</v>
      </c>
      <c r="F20" s="556">
        <f>E20/D20</f>
        <v>0.96894436765722181</v>
      </c>
      <c r="K20"/>
    </row>
    <row r="21" spans="1:11" x14ac:dyDescent="0.25">
      <c r="A21"/>
      <c r="B21"/>
      <c r="C21" s="13"/>
      <c r="D21" s="13"/>
      <c r="E21" s="16"/>
      <c r="F21" s="509"/>
      <c r="K21"/>
    </row>
    <row r="22" spans="1:11" x14ac:dyDescent="0.25">
      <c r="A22" s="9" t="s">
        <v>451</v>
      </c>
      <c r="B22"/>
      <c r="C22" s="13"/>
      <c r="D22" s="13"/>
      <c r="E22" s="16"/>
      <c r="F22" s="509"/>
      <c r="K22"/>
    </row>
    <row r="23" spans="1:11" x14ac:dyDescent="0.25">
      <c r="A23" s="427" t="s">
        <v>153</v>
      </c>
      <c r="B23" s="311" t="s">
        <v>452</v>
      </c>
      <c r="C23" s="16">
        <v>20472000</v>
      </c>
      <c r="D23" s="16">
        <v>22317000</v>
      </c>
      <c r="E23" s="16">
        <v>21917000</v>
      </c>
      <c r="F23" s="509">
        <f t="shared" ref="F23:F28" si="0">E23/D23</f>
        <v>0.98207644396648297</v>
      </c>
      <c r="K23"/>
    </row>
    <row r="24" spans="1:11" x14ac:dyDescent="0.25">
      <c r="A24" s="427" t="s">
        <v>155</v>
      </c>
      <c r="B24" s="43" t="s">
        <v>453</v>
      </c>
      <c r="C24" s="16">
        <v>14087000</v>
      </c>
      <c r="D24" s="16">
        <v>17137000</v>
      </c>
      <c r="E24" s="16">
        <v>16079000</v>
      </c>
      <c r="F24" s="509">
        <f t="shared" si="0"/>
        <v>0.9382622395985295</v>
      </c>
      <c r="K24"/>
    </row>
    <row r="25" spans="1:11" x14ac:dyDescent="0.25">
      <c r="A25" s="427" t="s">
        <v>157</v>
      </c>
      <c r="B25" s="311" t="s">
        <v>454</v>
      </c>
      <c r="C25" s="16">
        <v>1175000</v>
      </c>
      <c r="D25" s="16">
        <v>1144000</v>
      </c>
      <c r="E25" s="16">
        <v>1127000</v>
      </c>
      <c r="F25" s="509">
        <f t="shared" si="0"/>
        <v>0.9851398601398601</v>
      </c>
      <c r="K25"/>
    </row>
    <row r="26" spans="1:11" x14ac:dyDescent="0.25">
      <c r="A26" s="427" t="s">
        <v>159</v>
      </c>
      <c r="B26" s="311" t="s">
        <v>455</v>
      </c>
      <c r="C26" s="16">
        <v>1300000</v>
      </c>
      <c r="D26" s="16">
        <v>2690000</v>
      </c>
      <c r="E26" s="16">
        <v>2689000</v>
      </c>
      <c r="F26" s="509">
        <f t="shared" si="0"/>
        <v>0.99962825278810408</v>
      </c>
      <c r="K26"/>
    </row>
    <row r="27" spans="1:11" x14ac:dyDescent="0.25">
      <c r="A27" s="427" t="s">
        <v>172</v>
      </c>
      <c r="B27" s="43" t="s">
        <v>456</v>
      </c>
      <c r="C27" s="513">
        <v>2927000</v>
      </c>
      <c r="D27" s="18">
        <v>2927000</v>
      </c>
      <c r="E27" s="513">
        <v>0</v>
      </c>
      <c r="F27" s="514">
        <f t="shared" si="0"/>
        <v>0</v>
      </c>
      <c r="K27"/>
    </row>
    <row r="28" spans="1:11" x14ac:dyDescent="0.25">
      <c r="A28" s="515"/>
      <c r="B28" s="55" t="s">
        <v>457</v>
      </c>
      <c r="C28" s="50">
        <f>SUM(C23:C27)</f>
        <v>39961000</v>
      </c>
      <c r="D28" s="50">
        <f>SUM(D23:D27)</f>
        <v>46215000</v>
      </c>
      <c r="E28" s="50">
        <f>SUM(E23:E27)</f>
        <v>41812000</v>
      </c>
      <c r="F28" s="512">
        <f t="shared" si="0"/>
        <v>0.90472790219625665</v>
      </c>
      <c r="K28"/>
    </row>
    <row r="29" spans="1:11" x14ac:dyDescent="0.25">
      <c r="A29"/>
      <c r="B29"/>
      <c r="C29" s="16"/>
      <c r="D29" s="16"/>
      <c r="E29" s="16"/>
      <c r="F29" s="509"/>
      <c r="K29"/>
    </row>
    <row r="30" spans="1:11" ht="16.5" x14ac:dyDescent="0.25">
      <c r="A30" s="1"/>
      <c r="B30" s="516" t="s">
        <v>458</v>
      </c>
      <c r="C30" s="517">
        <f>C20+C28</f>
        <v>79270000</v>
      </c>
      <c r="D30" s="517">
        <f>D20+D28</f>
        <v>138823000</v>
      </c>
      <c r="E30" s="517">
        <f>E20+E28</f>
        <v>131544000</v>
      </c>
      <c r="F30" s="518">
        <f>E30/D30</f>
        <v>0.94756632546480046</v>
      </c>
      <c r="K30"/>
    </row>
    <row r="31" spans="1:11" ht="13.5" customHeight="1" x14ac:dyDescent="0.25">
      <c r="A31"/>
      <c r="B31"/>
      <c r="C31" s="13"/>
      <c r="D31" s="13"/>
      <c r="E31" s="16"/>
      <c r="F31" s="509"/>
      <c r="K31"/>
    </row>
    <row r="32" spans="1:11" x14ac:dyDescent="0.25">
      <c r="A32" s="9" t="s">
        <v>459</v>
      </c>
      <c r="B32"/>
      <c r="C32" s="13"/>
      <c r="D32" s="13"/>
      <c r="E32" s="16"/>
      <c r="F32" s="509"/>
      <c r="K32"/>
    </row>
    <row r="33" spans="1:11" x14ac:dyDescent="0.25">
      <c r="A33" s="427" t="s">
        <v>153</v>
      </c>
      <c r="B33" s="1" t="s">
        <v>460</v>
      </c>
      <c r="C33" s="16">
        <v>12619000</v>
      </c>
      <c r="D33" s="16">
        <v>19120000</v>
      </c>
      <c r="E33" s="16">
        <v>17788000</v>
      </c>
      <c r="F33" s="509">
        <f>E33/D33</f>
        <v>0.93033472803347284</v>
      </c>
      <c r="K33"/>
    </row>
    <row r="34" spans="1:11" x14ac:dyDescent="0.25">
      <c r="A34" s="427" t="s">
        <v>155</v>
      </c>
      <c r="B34" s="1" t="s">
        <v>461</v>
      </c>
      <c r="C34" s="510">
        <v>0</v>
      </c>
      <c r="D34" s="510">
        <v>0</v>
      </c>
      <c r="E34" s="510">
        <v>0</v>
      </c>
      <c r="F34" s="509">
        <v>0</v>
      </c>
      <c r="K34"/>
    </row>
    <row r="35" spans="1:11" x14ac:dyDescent="0.25">
      <c r="A35" s="427" t="s">
        <v>157</v>
      </c>
      <c r="B35" s="1" t="s">
        <v>462</v>
      </c>
      <c r="C35" s="510">
        <v>0</v>
      </c>
      <c r="D35" s="16">
        <v>353000</v>
      </c>
      <c r="E35" s="16">
        <v>353000</v>
      </c>
      <c r="F35" s="509">
        <f>E35/D35</f>
        <v>1</v>
      </c>
      <c r="K35"/>
    </row>
    <row r="36" spans="1:11" x14ac:dyDescent="0.25">
      <c r="A36" s="427" t="s">
        <v>159</v>
      </c>
      <c r="B36" s="1" t="s">
        <v>463</v>
      </c>
      <c r="C36" s="16">
        <v>604000</v>
      </c>
      <c r="D36" s="16">
        <v>1133000</v>
      </c>
      <c r="E36" s="16">
        <v>1103000</v>
      </c>
      <c r="F36" s="509">
        <f>E36/D36</f>
        <v>0.97352162400706088</v>
      </c>
      <c r="K36"/>
    </row>
    <row r="37" spans="1:11" x14ac:dyDescent="0.25">
      <c r="A37" s="427" t="s">
        <v>172</v>
      </c>
      <c r="B37" s="43" t="s">
        <v>464</v>
      </c>
      <c r="C37" s="16">
        <v>309000</v>
      </c>
      <c r="D37" s="16">
        <v>722000</v>
      </c>
      <c r="E37" s="18">
        <v>694000</v>
      </c>
      <c r="F37" s="514">
        <f>E37/D37</f>
        <v>0.96121883656509699</v>
      </c>
      <c r="K37"/>
    </row>
    <row r="38" spans="1:11" x14ac:dyDescent="0.25">
      <c r="A38" s="519"/>
      <c r="B38" s="52" t="s">
        <v>465</v>
      </c>
      <c r="C38" s="520">
        <f>SUM(C33:C37)</f>
        <v>13532000</v>
      </c>
      <c r="D38" s="520">
        <f>SUM(D33:D37)</f>
        <v>21328000</v>
      </c>
      <c r="E38" s="520">
        <f>SUM(E33:E37)</f>
        <v>19938000</v>
      </c>
      <c r="F38" s="521">
        <f>E38/D38</f>
        <v>0.93482745686421609</v>
      </c>
      <c r="K38"/>
    </row>
    <row r="39" spans="1:11" ht="12" customHeight="1" x14ac:dyDescent="0.25">
      <c r="A39" s="519"/>
      <c r="B39" s="55"/>
      <c r="C39" s="47"/>
      <c r="D39" s="47"/>
      <c r="E39" s="16"/>
      <c r="F39" s="509"/>
      <c r="K39"/>
    </row>
    <row r="40" spans="1:11" x14ac:dyDescent="0.25">
      <c r="A40" s="1333" t="s">
        <v>466</v>
      </c>
      <c r="B40" s="1333"/>
      <c r="C40" s="13"/>
      <c r="D40" s="13"/>
      <c r="E40" s="16"/>
      <c r="F40" s="509"/>
      <c r="K40"/>
    </row>
    <row r="41" spans="1:11" ht="11.25" customHeight="1" x14ac:dyDescent="0.25">
      <c r="A41" s="9"/>
      <c r="B41"/>
      <c r="C41" s="13"/>
      <c r="D41" s="13"/>
      <c r="E41" s="16"/>
      <c r="F41" s="509"/>
      <c r="K41"/>
    </row>
    <row r="42" spans="1:11" x14ac:dyDescent="0.25">
      <c r="A42" s="1331" t="s">
        <v>467</v>
      </c>
      <c r="B42" s="1331"/>
      <c r="C42" s="13"/>
      <c r="D42" s="13"/>
      <c r="E42" s="16"/>
      <c r="F42" s="509"/>
      <c r="K42"/>
    </row>
    <row r="43" spans="1:11" x14ac:dyDescent="0.25">
      <c r="A43" s="1336" t="s">
        <v>468</v>
      </c>
      <c r="B43" s="1336"/>
      <c r="C43" s="13"/>
      <c r="D43" s="13"/>
      <c r="E43" s="16"/>
      <c r="F43" s="509"/>
      <c r="K43"/>
    </row>
    <row r="44" spans="1:11" x14ac:dyDescent="0.25">
      <c r="A44" s="427" t="s">
        <v>153</v>
      </c>
      <c r="B44" s="1" t="s">
        <v>469</v>
      </c>
      <c r="C44" s="510">
        <v>0</v>
      </c>
      <c r="D44" s="510">
        <v>0</v>
      </c>
      <c r="E44" s="510">
        <v>0</v>
      </c>
      <c r="F44" s="509">
        <v>0</v>
      </c>
      <c r="K44"/>
    </row>
    <row r="45" spans="1:11" x14ac:dyDescent="0.25">
      <c r="A45" s="427" t="s">
        <v>155</v>
      </c>
      <c r="B45" s="1" t="s">
        <v>470</v>
      </c>
      <c r="C45" s="16">
        <v>30000</v>
      </c>
      <c r="D45" s="16">
        <v>50000</v>
      </c>
      <c r="E45" s="16">
        <v>50000</v>
      </c>
      <c r="F45" s="509">
        <f>E45/D45</f>
        <v>1</v>
      </c>
      <c r="K45"/>
    </row>
    <row r="46" spans="1:11" x14ac:dyDescent="0.25">
      <c r="A46" s="427" t="s">
        <v>157</v>
      </c>
      <c r="B46" s="1" t="s">
        <v>471</v>
      </c>
      <c r="C46" s="16">
        <v>20000</v>
      </c>
      <c r="D46" s="511">
        <v>0</v>
      </c>
      <c r="E46" s="511">
        <v>0</v>
      </c>
      <c r="F46" s="509">
        <v>0</v>
      </c>
      <c r="K46"/>
    </row>
    <row r="47" spans="1:11" x14ac:dyDescent="0.25">
      <c r="A47" s="427" t="s">
        <v>159</v>
      </c>
      <c r="B47" s="1" t="s">
        <v>472</v>
      </c>
      <c r="C47" s="16">
        <v>10000</v>
      </c>
      <c r="D47" s="16">
        <v>10000</v>
      </c>
      <c r="E47" s="511">
        <v>0</v>
      </c>
      <c r="F47" s="509">
        <f>E47/D47</f>
        <v>0</v>
      </c>
      <c r="K47"/>
    </row>
    <row r="48" spans="1:11" x14ac:dyDescent="0.25">
      <c r="A48" s="427" t="s">
        <v>172</v>
      </c>
      <c r="B48" s="1" t="s">
        <v>473</v>
      </c>
      <c r="C48" s="18">
        <v>110000</v>
      </c>
      <c r="D48" s="18">
        <v>160000</v>
      </c>
      <c r="E48" s="18">
        <v>65000</v>
      </c>
      <c r="F48" s="514">
        <f>E48/D48</f>
        <v>0.40625</v>
      </c>
      <c r="K48"/>
    </row>
    <row r="49" spans="1:11" x14ac:dyDescent="0.25">
      <c r="A49"/>
      <c r="B49" s="41" t="s">
        <v>474</v>
      </c>
      <c r="C49" s="47">
        <f>SUM(C44:C48)</f>
        <v>170000</v>
      </c>
      <c r="D49" s="47">
        <f>SUM(D44:D48)</f>
        <v>220000</v>
      </c>
      <c r="E49" s="47">
        <f>SUM(E44:E48)</f>
        <v>115000</v>
      </c>
      <c r="F49" s="512">
        <f>E49/D49</f>
        <v>0.52272727272727271</v>
      </c>
      <c r="K49"/>
    </row>
    <row r="50" spans="1:11" ht="13.5" customHeight="1" x14ac:dyDescent="0.25">
      <c r="A50"/>
      <c r="B50" s="41"/>
      <c r="C50" s="47"/>
      <c r="D50" s="47"/>
      <c r="E50" s="16"/>
      <c r="F50" s="509"/>
      <c r="K50"/>
    </row>
    <row r="51" spans="1:11" x14ac:dyDescent="0.25">
      <c r="A51" s="1336" t="s">
        <v>475</v>
      </c>
      <c r="B51" s="1336"/>
      <c r="C51" s="47"/>
      <c r="D51" s="47"/>
      <c r="E51" s="16"/>
      <c r="F51" s="509"/>
      <c r="K51"/>
    </row>
    <row r="52" spans="1:11" x14ac:dyDescent="0.25">
      <c r="A52" s="427" t="s">
        <v>153</v>
      </c>
      <c r="B52" s="25" t="s">
        <v>476</v>
      </c>
      <c r="C52" s="47"/>
      <c r="D52" s="47"/>
      <c r="E52" s="16"/>
      <c r="F52" s="509"/>
      <c r="K52"/>
    </row>
    <row r="53" spans="1:11" x14ac:dyDescent="0.25">
      <c r="A53" s="427" t="s">
        <v>155</v>
      </c>
      <c r="B53" s="1" t="s">
        <v>477</v>
      </c>
      <c r="C53" s="16">
        <v>330000</v>
      </c>
      <c r="D53" s="16">
        <v>975000</v>
      </c>
      <c r="E53" s="16">
        <v>916000</v>
      </c>
      <c r="F53" s="509">
        <f>E53/D53</f>
        <v>0.93948717948717952</v>
      </c>
      <c r="K53"/>
    </row>
    <row r="54" spans="1:11" x14ac:dyDescent="0.25">
      <c r="A54" s="427" t="s">
        <v>157</v>
      </c>
      <c r="B54" s="1" t="s">
        <v>478</v>
      </c>
      <c r="C54" s="511">
        <v>0</v>
      </c>
      <c r="D54" s="16">
        <v>548000</v>
      </c>
      <c r="E54" s="510">
        <v>0</v>
      </c>
      <c r="F54" s="509">
        <v>0</v>
      </c>
      <c r="K54"/>
    </row>
    <row r="55" spans="1:11" x14ac:dyDescent="0.25">
      <c r="A55" s="427" t="s">
        <v>159</v>
      </c>
      <c r="B55" s="1" t="s">
        <v>479</v>
      </c>
      <c r="C55" s="511">
        <v>0</v>
      </c>
      <c r="D55" s="511">
        <v>0</v>
      </c>
      <c r="E55" s="510">
        <v>0</v>
      </c>
      <c r="F55" s="509">
        <v>0</v>
      </c>
      <c r="K55"/>
    </row>
    <row r="56" spans="1:11" x14ac:dyDescent="0.25">
      <c r="A56" s="427" t="s">
        <v>172</v>
      </c>
      <c r="B56" s="1" t="s">
        <v>480</v>
      </c>
      <c r="C56" s="16">
        <v>250000</v>
      </c>
      <c r="D56" s="16">
        <v>632000</v>
      </c>
      <c r="E56" s="16">
        <v>633000</v>
      </c>
      <c r="F56" s="509">
        <f>E56/D56</f>
        <v>1.0015822784810127</v>
      </c>
      <c r="K56"/>
    </row>
    <row r="57" spans="1:11" x14ac:dyDescent="0.25">
      <c r="A57" s="427" t="s">
        <v>174</v>
      </c>
      <c r="B57" s="1" t="s">
        <v>481</v>
      </c>
      <c r="C57" s="18">
        <v>3410000</v>
      </c>
      <c r="D57" s="18">
        <v>4211000</v>
      </c>
      <c r="E57" s="18">
        <v>2635000</v>
      </c>
      <c r="F57" s="514">
        <f>E57/D57</f>
        <v>0.62574210401329855</v>
      </c>
      <c r="K57"/>
    </row>
    <row r="58" spans="1:11" x14ac:dyDescent="0.25">
      <c r="A58"/>
      <c r="B58" s="41" t="s">
        <v>482</v>
      </c>
      <c r="C58" s="47">
        <f>SUM(C53:C57)</f>
        <v>3990000</v>
      </c>
      <c r="D58" s="47">
        <f>SUM(D53:D57)</f>
        <v>6366000</v>
      </c>
      <c r="E58" s="47">
        <f>SUM(E53:E57)</f>
        <v>4184000</v>
      </c>
      <c r="F58" s="512">
        <f>E58/D58</f>
        <v>0.65724159597863652</v>
      </c>
      <c r="K58"/>
    </row>
    <row r="59" spans="1:11" ht="13.5" customHeight="1" x14ac:dyDescent="0.25">
      <c r="A59"/>
      <c r="B59"/>
      <c r="C59" s="16"/>
      <c r="D59" s="16"/>
      <c r="E59" s="16"/>
      <c r="F59" s="509"/>
      <c r="K59"/>
    </row>
    <row r="60" spans="1:11" x14ac:dyDescent="0.25">
      <c r="A60" s="1331" t="s">
        <v>483</v>
      </c>
      <c r="B60" s="1331"/>
      <c r="C60" s="16">
        <v>0</v>
      </c>
      <c r="D60" s="16">
        <v>0</v>
      </c>
      <c r="E60" s="16"/>
      <c r="F60" s="509"/>
      <c r="K60"/>
    </row>
    <row r="61" spans="1:11" x14ac:dyDescent="0.25">
      <c r="A61"/>
      <c r="B61"/>
      <c r="C61" s="18"/>
      <c r="D61" s="18"/>
      <c r="E61" s="18"/>
      <c r="F61" s="514"/>
      <c r="K61"/>
    </row>
    <row r="62" spans="1:11" x14ac:dyDescent="0.25">
      <c r="A62"/>
      <c r="B62" s="41" t="s">
        <v>484</v>
      </c>
      <c r="C62" s="47">
        <f>C49+C58+C60</f>
        <v>4160000</v>
      </c>
      <c r="D62" s="47">
        <f>D49+D58+D60</f>
        <v>6586000</v>
      </c>
      <c r="E62" s="47">
        <f>E49+E58+E60</f>
        <v>4299000</v>
      </c>
      <c r="F62" s="512">
        <f>E62/D62</f>
        <v>0.65274825387184943</v>
      </c>
      <c r="K62"/>
    </row>
    <row r="63" spans="1:11" x14ac:dyDescent="0.25">
      <c r="A63"/>
      <c r="B63" s="41"/>
      <c r="C63" s="47"/>
      <c r="D63" s="47"/>
      <c r="E63" s="47"/>
      <c r="F63" s="512"/>
      <c r="K63"/>
    </row>
    <row r="64" spans="1:11" x14ac:dyDescent="0.25">
      <c r="A64"/>
      <c r="B64" s="41"/>
      <c r="C64" s="47"/>
      <c r="D64" s="47"/>
      <c r="E64" s="47"/>
      <c r="F64" s="512"/>
      <c r="K64"/>
    </row>
    <row r="65" spans="1:11" x14ac:dyDescent="0.25">
      <c r="A65"/>
      <c r="B65" s="41"/>
      <c r="C65" s="47"/>
      <c r="D65" s="47"/>
      <c r="E65" s="47"/>
      <c r="F65" s="512"/>
      <c r="K65"/>
    </row>
    <row r="66" spans="1:11" x14ac:dyDescent="0.25">
      <c r="A66"/>
      <c r="B66" s="41"/>
      <c r="C66" s="47"/>
      <c r="D66" s="47"/>
      <c r="E66" s="47"/>
      <c r="F66" s="512"/>
      <c r="K66"/>
    </row>
    <row r="67" spans="1:11" x14ac:dyDescent="0.25">
      <c r="A67"/>
      <c r="B67" s="41"/>
      <c r="C67" s="47"/>
      <c r="D67" s="47"/>
      <c r="E67" s="47"/>
      <c r="F67" s="512"/>
      <c r="K67"/>
    </row>
    <row r="68" spans="1:11" ht="31.5" x14ac:dyDescent="0.25">
      <c r="A68" s="506"/>
      <c r="B68" s="522" t="s">
        <v>485</v>
      </c>
      <c r="C68" s="506" t="s">
        <v>150</v>
      </c>
      <c r="D68" s="506" t="s">
        <v>151</v>
      </c>
      <c r="E68" s="507" t="s">
        <v>152</v>
      </c>
      <c r="F68" s="508" t="s">
        <v>5</v>
      </c>
      <c r="K68"/>
    </row>
    <row r="69" spans="1:11" x14ac:dyDescent="0.25">
      <c r="A69" s="523"/>
      <c r="B69" s="57"/>
      <c r="C69" s="523"/>
      <c r="D69" s="523"/>
      <c r="E69" s="497"/>
      <c r="F69" s="524"/>
      <c r="K69"/>
    </row>
    <row r="70" spans="1:11" x14ac:dyDescent="0.25">
      <c r="A70"/>
      <c r="B70" s="41"/>
      <c r="C70" s="47"/>
      <c r="D70" s="47"/>
      <c r="E70" s="47"/>
      <c r="F70" s="512"/>
      <c r="K70"/>
    </row>
    <row r="71" spans="1:11" x14ac:dyDescent="0.25">
      <c r="A71" s="1331" t="s">
        <v>486</v>
      </c>
      <c r="B71" s="1331"/>
      <c r="C71" s="16"/>
      <c r="D71" s="16"/>
      <c r="E71" s="16"/>
      <c r="F71" s="509"/>
      <c r="K71"/>
    </row>
    <row r="72" spans="1:11" x14ac:dyDescent="0.25">
      <c r="A72" s="1336" t="s">
        <v>487</v>
      </c>
      <c r="B72" s="1336"/>
      <c r="C72" s="16"/>
      <c r="D72" s="16"/>
      <c r="E72" s="16"/>
      <c r="F72" s="509"/>
      <c r="K72"/>
    </row>
    <row r="73" spans="1:11" x14ac:dyDescent="0.25">
      <c r="A73" s="427" t="s">
        <v>153</v>
      </c>
      <c r="B73" s="25" t="s">
        <v>488</v>
      </c>
      <c r="C73" s="16">
        <v>1896000</v>
      </c>
      <c r="D73" s="16">
        <v>1896000</v>
      </c>
      <c r="E73" s="16">
        <v>1796000</v>
      </c>
      <c r="F73" s="509">
        <f>E73/D73</f>
        <v>0.9472573839662447</v>
      </c>
      <c r="K73"/>
    </row>
    <row r="74" spans="1:11" x14ac:dyDescent="0.25">
      <c r="A74" s="427" t="s">
        <v>155</v>
      </c>
      <c r="B74" s="25" t="s">
        <v>489</v>
      </c>
      <c r="C74" s="16">
        <v>10000</v>
      </c>
      <c r="D74" s="16">
        <v>2012000</v>
      </c>
      <c r="E74" s="16">
        <v>10000</v>
      </c>
      <c r="F74" s="509">
        <f>E74/D74</f>
        <v>4.970178926441352E-3</v>
      </c>
      <c r="K74"/>
    </row>
    <row r="75" spans="1:11" x14ac:dyDescent="0.25">
      <c r="A75" s="427" t="s">
        <v>157</v>
      </c>
      <c r="B75" s="1" t="s">
        <v>490</v>
      </c>
      <c r="C75" s="16">
        <v>1960000</v>
      </c>
      <c r="D75" s="16">
        <v>1960000</v>
      </c>
      <c r="E75" s="16">
        <v>1895000</v>
      </c>
      <c r="F75" s="509">
        <f>E75/D75</f>
        <v>0.96683673469387754</v>
      </c>
      <c r="K75"/>
    </row>
    <row r="76" spans="1:11" x14ac:dyDescent="0.25">
      <c r="A76" s="427" t="s">
        <v>159</v>
      </c>
      <c r="B76" s="1" t="s">
        <v>491</v>
      </c>
      <c r="C76" s="510">
        <v>0</v>
      </c>
      <c r="D76" s="510">
        <v>0</v>
      </c>
      <c r="E76" s="510">
        <v>0</v>
      </c>
      <c r="F76" s="509">
        <v>0</v>
      </c>
      <c r="K76"/>
    </row>
    <row r="77" spans="1:11" x14ac:dyDescent="0.25">
      <c r="A77" s="427" t="s">
        <v>172</v>
      </c>
      <c r="B77" s="1" t="s">
        <v>492</v>
      </c>
      <c r="C77" s="16">
        <v>220000</v>
      </c>
      <c r="D77" s="16">
        <v>220000</v>
      </c>
      <c r="E77" s="16">
        <v>199000</v>
      </c>
      <c r="F77" s="509">
        <f>E77/D77</f>
        <v>0.90454545454545454</v>
      </c>
      <c r="K77"/>
    </row>
    <row r="78" spans="1:11" x14ac:dyDescent="0.25">
      <c r="A78" s="427" t="s">
        <v>174</v>
      </c>
      <c r="B78" s="1" t="s">
        <v>493</v>
      </c>
      <c r="C78" s="16">
        <v>70000</v>
      </c>
      <c r="D78" s="16">
        <v>70000</v>
      </c>
      <c r="E78" s="16">
        <v>24000</v>
      </c>
      <c r="F78" s="509">
        <f>E78/D78</f>
        <v>0.34285714285714286</v>
      </c>
      <c r="K78"/>
    </row>
    <row r="79" spans="1:11" x14ac:dyDescent="0.25">
      <c r="A79" s="1336" t="s">
        <v>494</v>
      </c>
      <c r="B79" s="1336"/>
      <c r="C79" s="510"/>
      <c r="D79" s="510"/>
      <c r="E79" s="510"/>
      <c r="F79" s="509"/>
      <c r="K79"/>
    </row>
    <row r="80" spans="1:11" x14ac:dyDescent="0.25">
      <c r="A80" s="427" t="s">
        <v>153</v>
      </c>
      <c r="B80" s="1" t="s">
        <v>495</v>
      </c>
      <c r="C80" s="16">
        <v>315000</v>
      </c>
      <c r="D80" s="16">
        <v>153000</v>
      </c>
      <c r="E80" s="16">
        <v>119000</v>
      </c>
      <c r="F80" s="509">
        <f>E80/D80</f>
        <v>0.77777777777777779</v>
      </c>
      <c r="K80"/>
    </row>
    <row r="81" spans="1:11" x14ac:dyDescent="0.25">
      <c r="A81" s="427" t="s">
        <v>155</v>
      </c>
      <c r="B81" s="1" t="s">
        <v>496</v>
      </c>
      <c r="C81" s="18">
        <v>350000</v>
      </c>
      <c r="D81" s="18">
        <v>392000</v>
      </c>
      <c r="E81" s="18">
        <v>392000</v>
      </c>
      <c r="F81" s="514">
        <f>E81/D81</f>
        <v>1</v>
      </c>
      <c r="K81"/>
    </row>
    <row r="82" spans="1:11" x14ac:dyDescent="0.25">
      <c r="A82"/>
      <c r="B82" s="41" t="s">
        <v>497</v>
      </c>
      <c r="C82" s="525">
        <f>SUM(C73:C81)</f>
        <v>4821000</v>
      </c>
      <c r="D82" s="525">
        <f>SUM(D73:D81)</f>
        <v>6703000</v>
      </c>
      <c r="E82" s="525">
        <f>SUM(E73:E81)</f>
        <v>4435000</v>
      </c>
      <c r="F82" s="512">
        <f>E82/D82</f>
        <v>0.66164403998209753</v>
      </c>
      <c r="K82"/>
    </row>
    <row r="83" spans="1:11" x14ac:dyDescent="0.25">
      <c r="A83"/>
      <c r="B83"/>
      <c r="C83" s="16"/>
      <c r="D83" s="16"/>
      <c r="E83" s="16"/>
      <c r="F83" s="509"/>
      <c r="K83"/>
    </row>
    <row r="84" spans="1:11" x14ac:dyDescent="0.25">
      <c r="A84" s="1331" t="s">
        <v>498</v>
      </c>
      <c r="B84" s="1331"/>
      <c r="C84" s="16"/>
      <c r="D84" s="16"/>
      <c r="E84" s="16"/>
      <c r="F84" s="509"/>
      <c r="K84"/>
    </row>
    <row r="85" spans="1:11" x14ac:dyDescent="0.25">
      <c r="A85" s="1336" t="s">
        <v>499</v>
      </c>
      <c r="B85" s="1336"/>
      <c r="C85" s="16"/>
      <c r="D85" s="16"/>
      <c r="E85" s="16"/>
      <c r="F85" s="509"/>
      <c r="K85"/>
    </row>
    <row r="86" spans="1:11" x14ac:dyDescent="0.25">
      <c r="A86" s="427" t="s">
        <v>153</v>
      </c>
      <c r="B86" s="1" t="s">
        <v>500</v>
      </c>
      <c r="C86" s="16">
        <v>5020000</v>
      </c>
      <c r="D86" s="16">
        <v>5108000</v>
      </c>
      <c r="E86" s="16">
        <v>4599000</v>
      </c>
      <c r="F86" s="509">
        <f t="shared" ref="F86:F92" si="1">E86/D86</f>
        <v>0.90035238841033671</v>
      </c>
      <c r="K86"/>
    </row>
    <row r="87" spans="1:11" x14ac:dyDescent="0.25">
      <c r="A87" s="427" t="s">
        <v>155</v>
      </c>
      <c r="B87" s="1" t="s">
        <v>501</v>
      </c>
      <c r="C87" s="16">
        <v>13760000</v>
      </c>
      <c r="D87" s="16">
        <v>13770000</v>
      </c>
      <c r="E87" s="16">
        <v>13506000</v>
      </c>
      <c r="F87" s="509">
        <f t="shared" si="1"/>
        <v>0.98082788671023968</v>
      </c>
      <c r="K87"/>
    </row>
    <row r="88" spans="1:11" x14ac:dyDescent="0.25">
      <c r="A88" s="427" t="s">
        <v>157</v>
      </c>
      <c r="B88" s="1" t="s">
        <v>502</v>
      </c>
      <c r="C88" s="511">
        <v>0</v>
      </c>
      <c r="D88" s="16">
        <v>132000</v>
      </c>
      <c r="E88" s="16">
        <v>132000</v>
      </c>
      <c r="F88" s="509">
        <f t="shared" si="1"/>
        <v>1</v>
      </c>
      <c r="K88"/>
    </row>
    <row r="89" spans="1:11" x14ac:dyDescent="0.25">
      <c r="A89" s="427" t="s">
        <v>159</v>
      </c>
      <c r="B89" s="1" t="s">
        <v>503</v>
      </c>
      <c r="C89" s="16">
        <v>410000</v>
      </c>
      <c r="D89" s="16">
        <v>420000</v>
      </c>
      <c r="E89" s="16">
        <v>390000</v>
      </c>
      <c r="F89" s="509">
        <f t="shared" si="1"/>
        <v>0.9285714285714286</v>
      </c>
      <c r="K89"/>
    </row>
    <row r="90" spans="1:11" x14ac:dyDescent="0.25">
      <c r="A90" s="1336" t="s">
        <v>504</v>
      </c>
      <c r="B90" s="1336"/>
      <c r="C90" s="16">
        <v>40000</v>
      </c>
      <c r="D90" s="16">
        <v>85000</v>
      </c>
      <c r="E90" s="16">
        <v>64000</v>
      </c>
      <c r="F90" s="509">
        <f t="shared" si="1"/>
        <v>0.75294117647058822</v>
      </c>
      <c r="K90"/>
    </row>
    <row r="91" spans="1:11" x14ac:dyDescent="0.25">
      <c r="A91" s="1336" t="s">
        <v>505</v>
      </c>
      <c r="B91" s="1336"/>
      <c r="C91" s="16">
        <v>350000</v>
      </c>
      <c r="D91" s="16">
        <v>1084000</v>
      </c>
      <c r="E91" s="16">
        <v>957000</v>
      </c>
      <c r="F91" s="509">
        <f t="shared" si="1"/>
        <v>0.88284132841328411</v>
      </c>
      <c r="K91"/>
    </row>
    <row r="92" spans="1:11" x14ac:dyDescent="0.25">
      <c r="A92" s="1336" t="s">
        <v>506</v>
      </c>
      <c r="B92" s="1336"/>
      <c r="C92" s="16">
        <v>6070000</v>
      </c>
      <c r="D92" s="16">
        <v>11568000</v>
      </c>
      <c r="E92" s="16">
        <v>10739000</v>
      </c>
      <c r="F92" s="509">
        <f t="shared" si="1"/>
        <v>0.9283367911479945</v>
      </c>
      <c r="K92"/>
    </row>
    <row r="93" spans="1:11" x14ac:dyDescent="0.25">
      <c r="A93" s="49" t="s">
        <v>507</v>
      </c>
      <c r="B93" s="49"/>
      <c r="C93" s="16"/>
      <c r="D93" s="16"/>
      <c r="E93" s="16"/>
      <c r="F93" s="509"/>
      <c r="K93"/>
    </row>
    <row r="94" spans="1:11" x14ac:dyDescent="0.25">
      <c r="A94" s="427" t="s">
        <v>153</v>
      </c>
      <c r="B94" s="1" t="s">
        <v>508</v>
      </c>
      <c r="C94" s="16">
        <v>1500000</v>
      </c>
      <c r="D94" s="16">
        <v>1620000</v>
      </c>
      <c r="E94" s="16">
        <v>638000</v>
      </c>
      <c r="F94" s="509">
        <f>E94/D94</f>
        <v>0.39382716049382716</v>
      </c>
      <c r="K94"/>
    </row>
    <row r="95" spans="1:11" x14ac:dyDescent="0.25">
      <c r="A95" s="427" t="s">
        <v>155</v>
      </c>
      <c r="B95" s="1" t="s">
        <v>509</v>
      </c>
      <c r="C95" s="16">
        <v>3000000</v>
      </c>
      <c r="D95" s="16">
        <v>3595000</v>
      </c>
      <c r="E95" s="16">
        <v>3595000</v>
      </c>
      <c r="F95" s="509">
        <f>E95/D95</f>
        <v>1</v>
      </c>
      <c r="K95"/>
    </row>
    <row r="96" spans="1:11" x14ac:dyDescent="0.25">
      <c r="A96" s="1336" t="s">
        <v>510</v>
      </c>
      <c r="B96" s="1336"/>
      <c r="C96" s="16"/>
      <c r="D96" s="16"/>
      <c r="E96" s="16"/>
      <c r="F96" s="509"/>
      <c r="K96"/>
    </row>
    <row r="97" spans="1:11" x14ac:dyDescent="0.25">
      <c r="A97" s="427" t="s">
        <v>153</v>
      </c>
      <c r="B97" s="1" t="s">
        <v>511</v>
      </c>
      <c r="C97" s="16">
        <v>6270000</v>
      </c>
      <c r="D97" s="16">
        <v>6270000</v>
      </c>
      <c r="E97" s="16">
        <v>6192000</v>
      </c>
      <c r="F97" s="509">
        <f>E97/D97</f>
        <v>0.98755980861244019</v>
      </c>
      <c r="K97"/>
    </row>
    <row r="98" spans="1:11" x14ac:dyDescent="0.25">
      <c r="A98" s="427" t="s">
        <v>155</v>
      </c>
      <c r="B98" s="1" t="s">
        <v>512</v>
      </c>
      <c r="C98" s="510">
        <v>0</v>
      </c>
      <c r="D98" s="510">
        <v>0</v>
      </c>
      <c r="E98" s="510">
        <v>0</v>
      </c>
      <c r="F98" s="509"/>
      <c r="K98"/>
    </row>
    <row r="99" spans="1:11" x14ac:dyDescent="0.25">
      <c r="A99" s="427" t="s">
        <v>157</v>
      </c>
      <c r="B99" s="1" t="s">
        <v>513</v>
      </c>
      <c r="C99" s="16">
        <v>11486000</v>
      </c>
      <c r="D99" s="16">
        <v>30161000</v>
      </c>
      <c r="E99" s="16">
        <v>10004000</v>
      </c>
      <c r="F99" s="509">
        <f>E99/D99</f>
        <v>0.33168661516527964</v>
      </c>
      <c r="K99"/>
    </row>
    <row r="100" spans="1:11" x14ac:dyDescent="0.25">
      <c r="A100" s="1336" t="s">
        <v>514</v>
      </c>
      <c r="B100" s="1336"/>
      <c r="C100" s="16"/>
      <c r="D100" s="16"/>
      <c r="E100" s="16"/>
      <c r="F100" s="509"/>
      <c r="K100"/>
    </row>
    <row r="101" spans="1:11" x14ac:dyDescent="0.25">
      <c r="A101" s="427" t="s">
        <v>153</v>
      </c>
      <c r="B101" s="1" t="s">
        <v>515</v>
      </c>
      <c r="C101" s="16">
        <v>2400000</v>
      </c>
      <c r="D101" s="16">
        <v>2835000</v>
      </c>
      <c r="E101" s="16">
        <v>2574000</v>
      </c>
      <c r="F101" s="509">
        <f>E101/D101</f>
        <v>0.90793650793650793</v>
      </c>
      <c r="K101"/>
    </row>
    <row r="102" spans="1:11" x14ac:dyDescent="0.25">
      <c r="A102" s="427" t="s">
        <v>155</v>
      </c>
      <c r="B102" s="1" t="s">
        <v>516</v>
      </c>
      <c r="C102" s="16">
        <v>4000000</v>
      </c>
      <c r="D102" s="16">
        <v>5202000</v>
      </c>
      <c r="E102" s="16">
        <v>5201000</v>
      </c>
      <c r="F102" s="509">
        <f>E102/D102</f>
        <v>0.99980776624375245</v>
      </c>
      <c r="K102"/>
    </row>
    <row r="103" spans="1:11" x14ac:dyDescent="0.25">
      <c r="A103" s="427" t="s">
        <v>157</v>
      </c>
      <c r="B103" s="1" t="s">
        <v>517</v>
      </c>
      <c r="C103" s="16">
        <v>200000</v>
      </c>
      <c r="D103" s="16">
        <v>192000</v>
      </c>
      <c r="E103" s="16">
        <v>23000</v>
      </c>
      <c r="F103" s="509">
        <f>E103/D103</f>
        <v>0.11979166666666667</v>
      </c>
      <c r="K103"/>
    </row>
    <row r="104" spans="1:11" x14ac:dyDescent="0.25">
      <c r="A104" s="427" t="s">
        <v>159</v>
      </c>
      <c r="B104" s="1" t="s">
        <v>518</v>
      </c>
      <c r="C104" s="16">
        <v>4890000</v>
      </c>
      <c r="D104" s="16">
        <v>6136000</v>
      </c>
      <c r="E104" s="16">
        <v>5452000</v>
      </c>
      <c r="F104" s="26">
        <f>E104/D104</f>
        <v>0.88852672750977835</v>
      </c>
      <c r="K104"/>
    </row>
    <row r="105" spans="1:11" x14ac:dyDescent="0.25">
      <c r="A105" s="427" t="s">
        <v>172</v>
      </c>
      <c r="B105" s="1" t="s">
        <v>519</v>
      </c>
      <c r="C105" s="511">
        <v>0</v>
      </c>
      <c r="D105" s="511">
        <v>0</v>
      </c>
      <c r="E105" s="16">
        <v>2000</v>
      </c>
      <c r="F105" s="26">
        <v>0</v>
      </c>
      <c r="K105"/>
    </row>
    <row r="106" spans="1:11" x14ac:dyDescent="0.25">
      <c r="A106" s="427" t="s">
        <v>174</v>
      </c>
      <c r="B106" s="1" t="s">
        <v>520</v>
      </c>
      <c r="C106" s="33">
        <v>0</v>
      </c>
      <c r="D106" s="33">
        <v>0</v>
      </c>
      <c r="E106" s="18">
        <v>414000</v>
      </c>
      <c r="F106" s="26">
        <v>0</v>
      </c>
      <c r="K106"/>
    </row>
    <row r="107" spans="1:11" x14ac:dyDescent="0.25">
      <c r="A107"/>
      <c r="B107" s="41" t="s">
        <v>521</v>
      </c>
      <c r="C107" s="526">
        <f>SUM(C86:C106)</f>
        <v>59396000</v>
      </c>
      <c r="D107" s="526">
        <f>SUM(D86:D106)</f>
        <v>88178000</v>
      </c>
      <c r="E107" s="526">
        <f>SUM(E86:E106)</f>
        <v>64482000</v>
      </c>
      <c r="F107" s="545">
        <f>E107/D107</f>
        <v>0.73127083853115293</v>
      </c>
      <c r="K107"/>
    </row>
    <row r="108" spans="1:11" ht="13.5" customHeight="1" x14ac:dyDescent="0.25">
      <c r="A108"/>
      <c r="B108"/>
      <c r="C108" s="16"/>
      <c r="D108" s="16"/>
      <c r="E108" s="16"/>
      <c r="F108" s="509"/>
      <c r="K108"/>
    </row>
    <row r="109" spans="1:11" x14ac:dyDescent="0.25">
      <c r="A109" s="1331" t="s">
        <v>522</v>
      </c>
      <c r="B109" s="1331"/>
      <c r="C109" s="16"/>
      <c r="D109" s="16"/>
      <c r="E109" s="16"/>
      <c r="F109" s="509"/>
      <c r="K109"/>
    </row>
    <row r="110" spans="1:11" x14ac:dyDescent="0.25">
      <c r="A110" s="1334" t="s">
        <v>523</v>
      </c>
      <c r="B110" s="1334"/>
      <c r="C110" s="16"/>
      <c r="D110" s="16"/>
      <c r="E110" s="16"/>
      <c r="F110" s="509"/>
      <c r="K110"/>
    </row>
    <row r="111" spans="1:11" x14ac:dyDescent="0.25">
      <c r="A111" s="427" t="s">
        <v>153</v>
      </c>
      <c r="B111" s="1" t="s">
        <v>524</v>
      </c>
      <c r="C111" s="16">
        <v>70000</v>
      </c>
      <c r="D111" s="16">
        <v>70000</v>
      </c>
      <c r="E111" s="16">
        <v>24000</v>
      </c>
      <c r="F111" s="509">
        <f>E111/D111</f>
        <v>0.34285714285714286</v>
      </c>
      <c r="K111"/>
    </row>
    <row r="112" spans="1:11" x14ac:dyDescent="0.25">
      <c r="A112" s="25" t="s">
        <v>525</v>
      </c>
      <c r="B112"/>
      <c r="C112" s="18">
        <v>500000</v>
      </c>
      <c r="D112" s="18">
        <v>597000</v>
      </c>
      <c r="E112" s="18">
        <v>297000</v>
      </c>
      <c r="F112" s="514">
        <f>E112/D112</f>
        <v>0.49748743718592964</v>
      </c>
      <c r="K112"/>
    </row>
    <row r="113" spans="1:11" x14ac:dyDescent="0.25">
      <c r="A113" s="25"/>
      <c r="B113" s="41" t="s">
        <v>526</v>
      </c>
      <c r="C113" s="525">
        <f>SUM(C111:C112)</f>
        <v>570000</v>
      </c>
      <c r="D113" s="525">
        <f>SUM(D111:D112)</f>
        <v>667000</v>
      </c>
      <c r="E113" s="525">
        <f>SUM(E111:E112)</f>
        <v>321000</v>
      </c>
      <c r="F113" s="512">
        <f>E113/D113</f>
        <v>0.48125937031484256</v>
      </c>
      <c r="K113"/>
    </row>
    <row r="114" spans="1:11" ht="13.5" customHeight="1" x14ac:dyDescent="0.25">
      <c r="A114" s="25"/>
      <c r="B114"/>
      <c r="C114" s="16"/>
      <c r="D114" s="16"/>
      <c r="E114" s="16"/>
      <c r="F114" s="509"/>
      <c r="K114"/>
    </row>
    <row r="115" spans="1:11" x14ac:dyDescent="0.25">
      <c r="A115" s="1331" t="s">
        <v>527</v>
      </c>
      <c r="B115" s="1331"/>
      <c r="C115" s="16"/>
      <c r="D115" s="16"/>
      <c r="E115" s="16"/>
      <c r="F115" s="509"/>
      <c r="K115"/>
    </row>
    <row r="116" spans="1:11" x14ac:dyDescent="0.25">
      <c r="A116" s="1334" t="s">
        <v>528</v>
      </c>
      <c r="B116" s="1334"/>
      <c r="C116" s="16"/>
      <c r="D116" s="16"/>
      <c r="E116" s="16"/>
      <c r="F116" s="509"/>
      <c r="K116"/>
    </row>
    <row r="117" spans="1:11" x14ac:dyDescent="0.25">
      <c r="A117" s="427" t="s">
        <v>153</v>
      </c>
      <c r="B117" s="25" t="s">
        <v>529</v>
      </c>
      <c r="C117" s="510">
        <v>0</v>
      </c>
      <c r="D117" s="16">
        <v>972000</v>
      </c>
      <c r="E117" s="16">
        <v>972000</v>
      </c>
      <c r="F117" s="509">
        <f>E117/D117</f>
        <v>1</v>
      </c>
      <c r="K117"/>
    </row>
    <row r="118" spans="1:11" x14ac:dyDescent="0.25">
      <c r="A118" s="427" t="s">
        <v>155</v>
      </c>
      <c r="B118" s="25" t="s">
        <v>530</v>
      </c>
      <c r="C118" s="16">
        <v>18208000</v>
      </c>
      <c r="D118" s="16">
        <v>22641000</v>
      </c>
      <c r="E118" s="16">
        <v>14877000</v>
      </c>
      <c r="F118" s="509">
        <f>E118/D118</f>
        <v>0.65708228435139793</v>
      </c>
      <c r="K118"/>
    </row>
    <row r="119" spans="1:11" x14ac:dyDescent="0.25">
      <c r="A119" s="1336" t="s">
        <v>531</v>
      </c>
      <c r="B119" s="1336"/>
      <c r="C119" s="16">
        <v>10334000</v>
      </c>
      <c r="D119" s="16">
        <v>20511000</v>
      </c>
      <c r="E119" s="16">
        <v>20511000</v>
      </c>
      <c r="F119" s="509">
        <f>E119/D119</f>
        <v>1</v>
      </c>
      <c r="K119"/>
    </row>
    <row r="120" spans="1:11" x14ac:dyDescent="0.25">
      <c r="A120" s="1336" t="s">
        <v>532</v>
      </c>
      <c r="B120" s="1336"/>
      <c r="C120" s="510">
        <v>0</v>
      </c>
      <c r="D120" s="510">
        <v>0</v>
      </c>
      <c r="E120" s="510">
        <v>0</v>
      </c>
      <c r="F120" s="509">
        <v>0</v>
      </c>
      <c r="K120"/>
    </row>
    <row r="121" spans="1:11" x14ac:dyDescent="0.25">
      <c r="A121" s="1336" t="s">
        <v>533</v>
      </c>
      <c r="B121" s="1336"/>
      <c r="C121" s="18">
        <v>4070000</v>
      </c>
      <c r="D121" s="18">
        <v>5161000</v>
      </c>
      <c r="E121" s="18">
        <v>4591000</v>
      </c>
      <c r="F121" s="514">
        <f>E121/D121</f>
        <v>0.88955628754117422</v>
      </c>
      <c r="K121"/>
    </row>
    <row r="122" spans="1:11" x14ac:dyDescent="0.25">
      <c r="A122" s="25"/>
      <c r="B122" s="41" t="s">
        <v>534</v>
      </c>
      <c r="C122" s="47">
        <f>SUM(C117:C121)</f>
        <v>32612000</v>
      </c>
      <c r="D122" s="47">
        <f>SUM(D117:D121)</f>
        <v>49285000</v>
      </c>
      <c r="E122" s="47">
        <f>SUM(E117:E121)</f>
        <v>40951000</v>
      </c>
      <c r="F122" s="512">
        <f>E122/D122</f>
        <v>0.83090189712894391</v>
      </c>
      <c r="K122"/>
    </row>
    <row r="123" spans="1:11" ht="11.25" customHeight="1" x14ac:dyDescent="0.25">
      <c r="A123" s="25"/>
      <c r="B123"/>
      <c r="C123" s="16"/>
      <c r="D123" s="16"/>
      <c r="E123" s="16"/>
      <c r="F123" s="509"/>
      <c r="K123"/>
    </row>
    <row r="124" spans="1:11" x14ac:dyDescent="0.25">
      <c r="A124" s="25"/>
      <c r="B124" s="52" t="s">
        <v>535</v>
      </c>
      <c r="C124" s="528">
        <f>C62+C82+C107+C113+C122</f>
        <v>101559000</v>
      </c>
      <c r="D124" s="528">
        <f>D62+D82+D107+D113+D122</f>
        <v>151419000</v>
      </c>
      <c r="E124" s="528">
        <f>E62+E82+E107+E113+E122</f>
        <v>114488000</v>
      </c>
      <c r="F124" s="521">
        <f>E124/D124</f>
        <v>0.75610062145437495</v>
      </c>
      <c r="K124"/>
    </row>
    <row r="125" spans="1:11" x14ac:dyDescent="0.25">
      <c r="A125" s="25"/>
      <c r="B125" s="52"/>
      <c r="C125" s="528"/>
      <c r="D125" s="528"/>
      <c r="E125" s="16"/>
      <c r="F125" s="509"/>
      <c r="K125"/>
    </row>
    <row r="126" spans="1:11" x14ac:dyDescent="0.25">
      <c r="A126" s="1333" t="s">
        <v>536</v>
      </c>
      <c r="B126" s="1333"/>
      <c r="C126" s="529"/>
      <c r="D126" s="529"/>
      <c r="E126" s="16"/>
      <c r="F126" s="509"/>
      <c r="K126"/>
    </row>
    <row r="127" spans="1:11" x14ac:dyDescent="0.25">
      <c r="A127" s="427" t="s">
        <v>153</v>
      </c>
      <c r="B127" s="25" t="s">
        <v>537</v>
      </c>
      <c r="C127" s="511">
        <v>0</v>
      </c>
      <c r="D127" s="511">
        <v>0</v>
      </c>
      <c r="E127" s="511">
        <v>0</v>
      </c>
      <c r="F127" s="509">
        <v>0</v>
      </c>
      <c r="K127"/>
    </row>
    <row r="128" spans="1:11" x14ac:dyDescent="0.25">
      <c r="A128" s="427" t="s">
        <v>155</v>
      </c>
      <c r="B128" s="25" t="s">
        <v>538</v>
      </c>
      <c r="C128" s="510">
        <v>0</v>
      </c>
      <c r="D128" s="510">
        <v>0</v>
      </c>
      <c r="E128" s="510">
        <v>0</v>
      </c>
      <c r="F128" s="509">
        <v>0</v>
      </c>
      <c r="K128"/>
    </row>
    <row r="129" spans="1:11" x14ac:dyDescent="0.25">
      <c r="A129" s="427" t="s">
        <v>157</v>
      </c>
      <c r="B129" s="1" t="s">
        <v>539</v>
      </c>
      <c r="C129" s="16">
        <v>1500000</v>
      </c>
      <c r="D129" s="16">
        <v>1500000</v>
      </c>
      <c r="E129" s="16">
        <v>4000</v>
      </c>
      <c r="F129" s="509">
        <f>E129/D129</f>
        <v>2.6666666666666666E-3</v>
      </c>
      <c r="K129"/>
    </row>
    <row r="130" spans="1:11" x14ac:dyDescent="0.25">
      <c r="A130" s="427" t="s">
        <v>159</v>
      </c>
      <c r="B130" s="1" t="s">
        <v>540</v>
      </c>
      <c r="C130" s="16">
        <v>12000000</v>
      </c>
      <c r="D130" s="16">
        <v>12100000</v>
      </c>
      <c r="E130" s="16">
        <v>9795000</v>
      </c>
      <c r="F130" s="509">
        <f>E130/D130</f>
        <v>0.80950413223140494</v>
      </c>
      <c r="K130"/>
    </row>
    <row r="131" spans="1:11" x14ac:dyDescent="0.25">
      <c r="A131" s="427" t="s">
        <v>172</v>
      </c>
      <c r="B131" s="1" t="s">
        <v>541</v>
      </c>
      <c r="C131" s="16">
        <v>800000</v>
      </c>
      <c r="D131" s="16">
        <v>775000</v>
      </c>
      <c r="E131" s="16">
        <v>268000</v>
      </c>
      <c r="F131" s="26">
        <f>E131/D131</f>
        <v>0.34580645161290324</v>
      </c>
      <c r="K131"/>
    </row>
    <row r="132" spans="1:11" x14ac:dyDescent="0.25">
      <c r="A132" s="427" t="s">
        <v>174</v>
      </c>
      <c r="B132" s="1" t="s">
        <v>542</v>
      </c>
      <c r="C132" s="511">
        <v>0</v>
      </c>
      <c r="D132" s="16">
        <v>2830000</v>
      </c>
      <c r="E132" s="16">
        <v>2829000</v>
      </c>
      <c r="F132" s="26">
        <f>E132/D132</f>
        <v>0.99964664310954066</v>
      </c>
      <c r="K132"/>
    </row>
    <row r="133" spans="1:11" x14ac:dyDescent="0.25">
      <c r="A133"/>
      <c r="B133" s="52" t="s">
        <v>543</v>
      </c>
      <c r="C133" s="530">
        <f>SUM(C127:C131)</f>
        <v>14300000</v>
      </c>
      <c r="D133" s="530">
        <f>SUM(D127:D132)</f>
        <v>17205000</v>
      </c>
      <c r="E133" s="530">
        <f>SUM(E127:E132)</f>
        <v>12896000</v>
      </c>
      <c r="F133" s="1045">
        <f>E133/D133</f>
        <v>0.74954954954954955</v>
      </c>
      <c r="K133"/>
    </row>
    <row r="134" spans="1:11" x14ac:dyDescent="0.25">
      <c r="A134"/>
      <c r="B134" s="52"/>
      <c r="C134" s="532"/>
      <c r="D134" s="532"/>
      <c r="E134" s="532"/>
      <c r="F134" s="531"/>
      <c r="K134"/>
    </row>
    <row r="135" spans="1:11" x14ac:dyDescent="0.25">
      <c r="A135"/>
      <c r="B135" s="52"/>
      <c r="C135" s="532"/>
      <c r="D135" s="532"/>
      <c r="E135" s="532"/>
      <c r="F135" s="531"/>
      <c r="K135"/>
    </row>
    <row r="136" spans="1:11" ht="31.5" x14ac:dyDescent="0.25">
      <c r="A136" s="506"/>
      <c r="B136" s="522" t="s">
        <v>485</v>
      </c>
      <c r="C136" s="506" t="s">
        <v>150</v>
      </c>
      <c r="D136" s="506" t="s">
        <v>151</v>
      </c>
      <c r="E136" s="507" t="s">
        <v>152</v>
      </c>
      <c r="F136" s="508" t="s">
        <v>5</v>
      </c>
      <c r="K136"/>
    </row>
    <row r="137" spans="1:11" x14ac:dyDescent="0.25">
      <c r="A137" s="523"/>
      <c r="B137" s="57"/>
      <c r="C137" s="523"/>
      <c r="D137" s="523"/>
      <c r="E137" s="497"/>
      <c r="F137" s="524"/>
      <c r="K137"/>
    </row>
    <row r="138" spans="1:11" x14ac:dyDescent="0.25">
      <c r="A138"/>
      <c r="B138"/>
      <c r="C138" s="16"/>
      <c r="D138" s="16"/>
      <c r="E138" s="16"/>
      <c r="F138" s="509"/>
      <c r="K138"/>
    </row>
    <row r="139" spans="1:11" x14ac:dyDescent="0.25">
      <c r="A139" s="533" t="s">
        <v>544</v>
      </c>
      <c r="B139"/>
      <c r="C139" s="16"/>
      <c r="D139" s="16"/>
      <c r="E139" s="16"/>
      <c r="F139" s="509"/>
      <c r="K139"/>
    </row>
    <row r="140" spans="1:11" x14ac:dyDescent="0.25">
      <c r="A140" s="1334" t="s">
        <v>545</v>
      </c>
      <c r="B140" s="1334"/>
      <c r="C140" s="510">
        <v>0</v>
      </c>
      <c r="D140" s="16">
        <v>117000</v>
      </c>
      <c r="E140" s="16">
        <v>117000</v>
      </c>
      <c r="F140" s="509">
        <f>E140/D140</f>
        <v>1</v>
      </c>
      <c r="K140"/>
    </row>
    <row r="141" spans="1:11" x14ac:dyDescent="0.25">
      <c r="A141" s="1335" t="s">
        <v>546</v>
      </c>
      <c r="B141" s="1335"/>
      <c r="C141" s="510"/>
      <c r="D141" s="510"/>
      <c r="E141" s="510"/>
      <c r="F141" s="509"/>
      <c r="K141"/>
    </row>
    <row r="142" spans="1:11" x14ac:dyDescent="0.25">
      <c r="A142" s="427" t="s">
        <v>153</v>
      </c>
      <c r="B142" s="1" t="s">
        <v>547</v>
      </c>
      <c r="C142" s="16">
        <v>18000000</v>
      </c>
      <c r="D142" s="16">
        <v>18000000</v>
      </c>
      <c r="E142" s="16">
        <v>17018000</v>
      </c>
      <c r="F142" s="509">
        <f>E142/D142</f>
        <v>0.94544444444444442</v>
      </c>
      <c r="K142"/>
    </row>
    <row r="143" spans="1:11" x14ac:dyDescent="0.25">
      <c r="A143" s="427" t="s">
        <v>155</v>
      </c>
      <c r="B143" s="1" t="s">
        <v>548</v>
      </c>
      <c r="C143" s="16">
        <v>144000</v>
      </c>
      <c r="D143" s="16">
        <v>144000</v>
      </c>
      <c r="E143" s="510">
        <v>0</v>
      </c>
      <c r="F143" s="509">
        <v>0</v>
      </c>
      <c r="K143"/>
    </row>
    <row r="144" spans="1:11" x14ac:dyDescent="0.25">
      <c r="A144" s="427" t="s">
        <v>157</v>
      </c>
      <c r="B144" s="1" t="s">
        <v>549</v>
      </c>
      <c r="C144" s="16">
        <v>200000</v>
      </c>
      <c r="D144" s="16">
        <v>200000</v>
      </c>
      <c r="E144" s="511">
        <v>0</v>
      </c>
      <c r="F144" s="509">
        <f>E144/D144</f>
        <v>0</v>
      </c>
      <c r="K144"/>
    </row>
    <row r="145" spans="1:11" x14ac:dyDescent="0.25">
      <c r="A145" s="427" t="s">
        <v>159</v>
      </c>
      <c r="B145" s="1" t="s">
        <v>550</v>
      </c>
      <c r="C145" s="16">
        <v>264000</v>
      </c>
      <c r="D145" s="16">
        <v>264000</v>
      </c>
      <c r="E145" s="16">
        <v>260000</v>
      </c>
      <c r="F145" s="26">
        <f>E145/D145</f>
        <v>0.98484848484848486</v>
      </c>
      <c r="K145"/>
    </row>
    <row r="146" spans="1:11" x14ac:dyDescent="0.25">
      <c r="A146" s="427" t="s">
        <v>172</v>
      </c>
      <c r="B146" s="1" t="s">
        <v>551</v>
      </c>
      <c r="C146" s="510">
        <v>0</v>
      </c>
      <c r="D146" s="16">
        <v>25000</v>
      </c>
      <c r="E146" s="16">
        <v>25000</v>
      </c>
      <c r="F146" s="26">
        <f>E146/D146</f>
        <v>1</v>
      </c>
      <c r="K146"/>
    </row>
    <row r="147" spans="1:11" x14ac:dyDescent="0.25">
      <c r="A147" s="427" t="s">
        <v>174</v>
      </c>
      <c r="B147" s="1" t="s">
        <v>552</v>
      </c>
      <c r="C147" s="513">
        <v>0</v>
      </c>
      <c r="D147" s="513">
        <v>0</v>
      </c>
      <c r="E147" s="33">
        <v>0</v>
      </c>
      <c r="F147" s="514">
        <v>0</v>
      </c>
      <c r="K147"/>
    </row>
    <row r="148" spans="1:11" x14ac:dyDescent="0.25">
      <c r="A148"/>
      <c r="B148" s="535" t="s">
        <v>553</v>
      </c>
      <c r="C148" s="536">
        <f>SUM(C141:C146)</f>
        <v>18608000</v>
      </c>
      <c r="D148" s="500">
        <f>SUM(D141:D146)</f>
        <v>18633000</v>
      </c>
      <c r="E148" s="536">
        <f>SUM(E141:E146)</f>
        <v>17303000</v>
      </c>
      <c r="F148" s="512">
        <f>E148/D148</f>
        <v>0.92862126334997053</v>
      </c>
      <c r="K148"/>
    </row>
    <row r="149" spans="1:11" x14ac:dyDescent="0.25">
      <c r="A149"/>
      <c r="B149" s="49"/>
      <c r="C149" s="49"/>
      <c r="D149" s="16"/>
      <c r="E149" s="16"/>
      <c r="F149" s="509"/>
      <c r="K149"/>
    </row>
    <row r="150" spans="1:11" x14ac:dyDescent="0.25">
      <c r="A150"/>
      <c r="B150" s="49"/>
      <c r="C150" s="49"/>
      <c r="D150" s="16"/>
      <c r="E150" s="16"/>
      <c r="F150" s="509"/>
      <c r="K150"/>
    </row>
    <row r="151" spans="1:11" x14ac:dyDescent="0.25">
      <c r="A151" s="1335" t="s">
        <v>554</v>
      </c>
      <c r="B151" s="1335"/>
      <c r="C151" s="16"/>
      <c r="D151" s="16"/>
      <c r="E151" s="16"/>
      <c r="F151" s="509"/>
      <c r="K151"/>
    </row>
    <row r="152" spans="1:11" x14ac:dyDescent="0.25">
      <c r="A152" s="427" t="s">
        <v>153</v>
      </c>
      <c r="B152" s="537" t="s">
        <v>555</v>
      </c>
      <c r="C152" s="47">
        <v>14000000</v>
      </c>
      <c r="D152" s="47">
        <f>SUM(D153:D158)</f>
        <v>13440000</v>
      </c>
      <c r="E152" s="47">
        <f>SUM(E153:E158)</f>
        <v>13440000</v>
      </c>
      <c r="F152" s="512">
        <f t="shared" ref="F152:F158" si="2">E152/D152</f>
        <v>1</v>
      </c>
      <c r="K152"/>
    </row>
    <row r="153" spans="1:11" x14ac:dyDescent="0.25">
      <c r="A153"/>
      <c r="B153" s="25" t="s">
        <v>556</v>
      </c>
      <c r="C153" s="511">
        <v>0</v>
      </c>
      <c r="D153" s="16">
        <v>3648000</v>
      </c>
      <c r="E153" s="16">
        <v>3648000</v>
      </c>
      <c r="F153" s="509">
        <f t="shared" si="2"/>
        <v>1</v>
      </c>
      <c r="K153"/>
    </row>
    <row r="154" spans="1:11" x14ac:dyDescent="0.25">
      <c r="A154"/>
      <c r="B154" s="25" t="s">
        <v>557</v>
      </c>
      <c r="C154" s="511">
        <v>0</v>
      </c>
      <c r="D154" s="16">
        <v>816000</v>
      </c>
      <c r="E154" s="16">
        <v>816000</v>
      </c>
      <c r="F154" s="509">
        <f t="shared" si="2"/>
        <v>1</v>
      </c>
      <c r="K154"/>
    </row>
    <row r="155" spans="1:11" x14ac:dyDescent="0.25">
      <c r="A155"/>
      <c r="B155" s="25" t="s">
        <v>558</v>
      </c>
      <c r="C155" s="511">
        <v>0</v>
      </c>
      <c r="D155" s="16">
        <v>2208000</v>
      </c>
      <c r="E155" s="16">
        <v>2208000</v>
      </c>
      <c r="F155" s="509">
        <f t="shared" si="2"/>
        <v>1</v>
      </c>
      <c r="K155"/>
    </row>
    <row r="156" spans="1:11" x14ac:dyDescent="0.25">
      <c r="A156"/>
      <c r="B156" s="25" t="s">
        <v>559</v>
      </c>
      <c r="C156" s="511">
        <v>0</v>
      </c>
      <c r="D156" s="16">
        <v>2208000</v>
      </c>
      <c r="E156" s="16">
        <v>2208000</v>
      </c>
      <c r="F156" s="509">
        <f t="shared" si="2"/>
        <v>1</v>
      </c>
      <c r="K156"/>
    </row>
    <row r="157" spans="1:11" x14ac:dyDescent="0.25">
      <c r="A157"/>
      <c r="B157" s="25" t="s">
        <v>560</v>
      </c>
      <c r="C157" s="511">
        <v>0</v>
      </c>
      <c r="D157" s="16">
        <v>3120000</v>
      </c>
      <c r="E157" s="16">
        <v>3120000</v>
      </c>
      <c r="F157" s="509">
        <f t="shared" si="2"/>
        <v>1</v>
      </c>
      <c r="K157"/>
    </row>
    <row r="158" spans="1:11" x14ac:dyDescent="0.25">
      <c r="A158"/>
      <c r="B158" s="25" t="s">
        <v>561</v>
      </c>
      <c r="C158" s="511">
        <v>0</v>
      </c>
      <c r="D158" s="16">
        <v>1440000</v>
      </c>
      <c r="E158" s="16">
        <v>1440000</v>
      </c>
      <c r="F158" s="509">
        <f t="shared" si="2"/>
        <v>1</v>
      </c>
      <c r="K158"/>
    </row>
    <row r="159" spans="1:11" x14ac:dyDescent="0.25">
      <c r="A159"/>
      <c r="B159" s="25"/>
      <c r="C159" s="16"/>
      <c r="D159" s="16"/>
      <c r="E159" s="16"/>
      <c r="F159" s="509"/>
      <c r="K159"/>
    </row>
    <row r="160" spans="1:11" x14ac:dyDescent="0.25">
      <c r="A160" s="427" t="s">
        <v>155</v>
      </c>
      <c r="B160" s="1" t="s">
        <v>562</v>
      </c>
      <c r="C160" s="47">
        <v>2100000</v>
      </c>
      <c r="D160" s="47">
        <v>2050000</v>
      </c>
      <c r="E160" s="47">
        <v>1647000</v>
      </c>
      <c r="F160" s="512">
        <f>E160/D160</f>
        <v>0.80341463414634151</v>
      </c>
      <c r="K160"/>
    </row>
    <row r="161" spans="1:11" x14ac:dyDescent="0.25">
      <c r="A161"/>
      <c r="B161"/>
      <c r="C161" s="16"/>
      <c r="D161" s="16"/>
      <c r="E161" s="16"/>
      <c r="F161" s="509"/>
      <c r="K161"/>
    </row>
    <row r="162" spans="1:11" ht="33" customHeight="1" x14ac:dyDescent="0.25">
      <c r="A162" s="427" t="s">
        <v>157</v>
      </c>
      <c r="B162" s="538" t="s">
        <v>563</v>
      </c>
      <c r="C162" s="47">
        <v>1550000</v>
      </c>
      <c r="D162" s="47">
        <v>1600000</v>
      </c>
      <c r="E162" s="47">
        <f>SUM(E163:E165)</f>
        <v>1600000</v>
      </c>
      <c r="F162" s="512">
        <f>E162/D162</f>
        <v>1</v>
      </c>
      <c r="K162"/>
    </row>
    <row r="163" spans="1:11" x14ac:dyDescent="0.25">
      <c r="A163"/>
      <c r="B163" s="1" t="s">
        <v>564</v>
      </c>
      <c r="C163" s="510">
        <v>0</v>
      </c>
      <c r="D163" s="16">
        <v>400000</v>
      </c>
      <c r="E163" s="16">
        <v>400000</v>
      </c>
      <c r="F163" s="509">
        <f>E163/D163</f>
        <v>1</v>
      </c>
      <c r="K163"/>
    </row>
    <row r="164" spans="1:11" x14ac:dyDescent="0.25">
      <c r="A164"/>
      <c r="B164" s="1" t="s">
        <v>565</v>
      </c>
      <c r="C164" s="510">
        <v>0</v>
      </c>
      <c r="D164" s="16">
        <v>200000</v>
      </c>
      <c r="E164" s="16">
        <v>200000</v>
      </c>
      <c r="F164" s="509">
        <f>E164/D164</f>
        <v>1</v>
      </c>
      <c r="K164"/>
    </row>
    <row r="165" spans="1:11" x14ac:dyDescent="0.25">
      <c r="A165"/>
      <c r="B165" s="1" t="s">
        <v>566</v>
      </c>
      <c r="C165" s="511">
        <v>0</v>
      </c>
      <c r="D165" s="16">
        <v>1000000</v>
      </c>
      <c r="E165" s="16">
        <v>1000000</v>
      </c>
      <c r="F165" s="509">
        <f>E165/D165</f>
        <v>1</v>
      </c>
      <c r="K165"/>
    </row>
    <row r="166" spans="1:11" x14ac:dyDescent="0.25">
      <c r="A166"/>
      <c r="B166"/>
      <c r="C166" s="16"/>
      <c r="D166" s="16"/>
      <c r="E166" s="16"/>
      <c r="F166" s="509"/>
      <c r="K166"/>
    </row>
    <row r="167" spans="1:11" x14ac:dyDescent="0.25">
      <c r="A167" s="427" t="s">
        <v>159</v>
      </c>
      <c r="B167" s="43" t="s">
        <v>567</v>
      </c>
      <c r="C167" s="16">
        <v>100000</v>
      </c>
      <c r="D167" s="16">
        <v>110000</v>
      </c>
      <c r="E167" s="16">
        <v>110000</v>
      </c>
      <c r="F167" s="509">
        <f>E167/D167</f>
        <v>1</v>
      </c>
      <c r="K167" s="539"/>
    </row>
    <row r="168" spans="1:11" x14ac:dyDescent="0.25">
      <c r="A168" s="427" t="s">
        <v>172</v>
      </c>
      <c r="B168" s="43" t="s">
        <v>568</v>
      </c>
      <c r="C168" s="16">
        <v>2300000</v>
      </c>
      <c r="D168" s="16">
        <v>2300000</v>
      </c>
      <c r="E168" s="16">
        <v>2300000</v>
      </c>
      <c r="F168" s="509">
        <f>E168/D168</f>
        <v>1</v>
      </c>
    </row>
    <row r="169" spans="1:11" x14ac:dyDescent="0.25">
      <c r="A169" s="427" t="s">
        <v>174</v>
      </c>
      <c r="B169" s="1" t="s">
        <v>569</v>
      </c>
      <c r="C169" s="16">
        <v>72762000</v>
      </c>
      <c r="D169" s="16">
        <v>35081000</v>
      </c>
      <c r="E169" s="16">
        <v>35081000</v>
      </c>
      <c r="F169" s="509">
        <f>E169/D169</f>
        <v>1</v>
      </c>
    </row>
    <row r="170" spans="1:11" ht="15.75" customHeight="1" x14ac:dyDescent="0.25">
      <c r="A170" s="1335" t="s">
        <v>570</v>
      </c>
      <c r="B170" s="1335"/>
      <c r="C170" s="526">
        <f>SUM(C152,C160,C162,C167:C169)</f>
        <v>92812000</v>
      </c>
      <c r="D170" s="526">
        <f>SUM(D152,D160,D162,D167:D169)</f>
        <v>54581000</v>
      </c>
      <c r="E170" s="526">
        <f>SUM(E152,E160,E162,E167:E169)</f>
        <v>54178000</v>
      </c>
      <c r="F170" s="527">
        <f>E170/D170</f>
        <v>0.9926164782616661</v>
      </c>
    </row>
    <row r="171" spans="1:11" ht="15.75" customHeight="1" x14ac:dyDescent="0.25">
      <c r="A171" s="37"/>
      <c r="B171" s="55" t="s">
        <v>571</v>
      </c>
      <c r="C171" s="525">
        <f>SUM(C140,C148,C170)</f>
        <v>111420000</v>
      </c>
      <c r="D171" s="525">
        <f>SUM(D140,D148,D170)</f>
        <v>73331000</v>
      </c>
      <c r="E171" s="525">
        <f>SUM(E140,E148,E170)</f>
        <v>71598000</v>
      </c>
      <c r="F171" s="540">
        <f>E171/D171</f>
        <v>0.9763674298727687</v>
      </c>
    </row>
    <row r="172" spans="1:11" ht="15.75" customHeight="1" x14ac:dyDescent="0.25">
      <c r="A172"/>
      <c r="B172" s="541"/>
      <c r="C172" s="16"/>
      <c r="D172" s="16"/>
      <c r="E172" s="16"/>
      <c r="F172" s="509"/>
    </row>
    <row r="173" spans="1:11" x14ac:dyDescent="0.25">
      <c r="A173" s="427" t="s">
        <v>174</v>
      </c>
      <c r="B173" s="1" t="s">
        <v>572</v>
      </c>
      <c r="C173" s="16"/>
      <c r="D173" s="16"/>
      <c r="E173" s="16"/>
      <c r="F173" s="509"/>
    </row>
    <row r="174" spans="1:11" x14ac:dyDescent="0.25">
      <c r="A174"/>
      <c r="B174" s="1" t="s">
        <v>573</v>
      </c>
      <c r="C174" s="47">
        <v>49567000</v>
      </c>
      <c r="D174" s="47">
        <v>11017000</v>
      </c>
      <c r="E174" s="542">
        <v>0</v>
      </c>
      <c r="F174" s="512">
        <f>E174/D174</f>
        <v>0</v>
      </c>
    </row>
    <row r="175" spans="1:11" x14ac:dyDescent="0.25">
      <c r="A175"/>
      <c r="B175" s="1" t="s">
        <v>574</v>
      </c>
      <c r="C175" s="16"/>
      <c r="D175" s="16"/>
      <c r="E175" s="510"/>
      <c r="F175" s="509"/>
    </row>
    <row r="176" spans="1:11" x14ac:dyDescent="0.25">
      <c r="A176"/>
      <c r="B176" s="49" t="s">
        <v>575</v>
      </c>
      <c r="C176" s="16">
        <v>5053000</v>
      </c>
      <c r="D176" s="16">
        <v>3601000</v>
      </c>
      <c r="E176" s="510">
        <v>0</v>
      </c>
      <c r="F176" s="509">
        <f>E176/D176</f>
        <v>0</v>
      </c>
    </row>
    <row r="177" spans="1:6" x14ac:dyDescent="0.25">
      <c r="A177"/>
      <c r="B177" s="49" t="s">
        <v>576</v>
      </c>
      <c r="C177" s="16">
        <v>1000000</v>
      </c>
      <c r="D177" s="16">
        <v>1000000</v>
      </c>
      <c r="E177" s="510">
        <v>0</v>
      </c>
      <c r="F177" s="509">
        <f>E177/D177</f>
        <v>0</v>
      </c>
    </row>
    <row r="178" spans="1:6" x14ac:dyDescent="0.25">
      <c r="A178"/>
      <c r="B178" s="49" t="s">
        <v>577</v>
      </c>
      <c r="C178" s="16">
        <v>570000</v>
      </c>
      <c r="D178" s="16">
        <v>570000</v>
      </c>
      <c r="E178" s="510">
        <v>0</v>
      </c>
      <c r="F178" s="509">
        <f>E178/D178</f>
        <v>0</v>
      </c>
    </row>
    <row r="179" spans="1:6" x14ac:dyDescent="0.25">
      <c r="A179"/>
      <c r="B179" s="49" t="s">
        <v>578</v>
      </c>
      <c r="C179" s="16">
        <v>3000000</v>
      </c>
      <c r="D179" s="16">
        <v>1873000</v>
      </c>
      <c r="E179" s="510">
        <v>0</v>
      </c>
      <c r="F179" s="509">
        <v>0</v>
      </c>
    </row>
    <row r="180" spans="1:6" x14ac:dyDescent="0.25">
      <c r="A180"/>
      <c r="B180" s="49" t="s">
        <v>579</v>
      </c>
      <c r="C180" s="16">
        <v>7500000</v>
      </c>
      <c r="D180" s="16">
        <v>41000</v>
      </c>
      <c r="E180" s="510">
        <v>0</v>
      </c>
      <c r="F180" s="509">
        <v>0</v>
      </c>
    </row>
    <row r="181" spans="1:6" x14ac:dyDescent="0.25">
      <c r="A181"/>
      <c r="B181" s="49" t="s">
        <v>580</v>
      </c>
      <c r="C181" s="16">
        <v>22525000</v>
      </c>
      <c r="D181" s="16">
        <v>14362000</v>
      </c>
      <c r="E181" s="510">
        <v>0</v>
      </c>
      <c r="F181" s="509">
        <v>0</v>
      </c>
    </row>
    <row r="182" spans="1:6" x14ac:dyDescent="0.25">
      <c r="A182"/>
      <c r="B182" s="49" t="s">
        <v>581</v>
      </c>
      <c r="C182" s="16">
        <v>1284000</v>
      </c>
      <c r="D182" s="510">
        <v>0</v>
      </c>
      <c r="E182" s="510">
        <v>0</v>
      </c>
      <c r="F182" s="509">
        <v>0</v>
      </c>
    </row>
    <row r="183" spans="1:6" x14ac:dyDescent="0.25">
      <c r="A183"/>
      <c r="B183" s="49" t="s">
        <v>582</v>
      </c>
      <c r="C183" s="16">
        <v>40000000</v>
      </c>
      <c r="D183" s="511">
        <v>0</v>
      </c>
      <c r="E183" s="510">
        <v>0</v>
      </c>
      <c r="F183" s="509">
        <v>0</v>
      </c>
    </row>
    <row r="184" spans="1:6" x14ac:dyDescent="0.25">
      <c r="A184"/>
      <c r="B184" s="49" t="s">
        <v>583</v>
      </c>
      <c r="C184" s="16">
        <v>3850000</v>
      </c>
      <c r="D184" s="16">
        <v>245000</v>
      </c>
      <c r="E184" s="510">
        <v>0</v>
      </c>
      <c r="F184" s="509">
        <v>0</v>
      </c>
    </row>
    <row r="185" spans="1:6" x14ac:dyDescent="0.25">
      <c r="A185"/>
      <c r="B185" s="49" t="s">
        <v>584</v>
      </c>
      <c r="C185" s="16">
        <v>5000000</v>
      </c>
      <c r="D185" s="511">
        <v>0</v>
      </c>
      <c r="E185" s="510">
        <v>0</v>
      </c>
      <c r="F185" s="509">
        <v>0</v>
      </c>
    </row>
    <row r="186" spans="1:6" x14ac:dyDescent="0.25">
      <c r="A186"/>
      <c r="B186" s="49" t="s">
        <v>75</v>
      </c>
      <c r="C186" s="511">
        <v>0</v>
      </c>
      <c r="D186" s="16">
        <v>24332000</v>
      </c>
      <c r="E186" s="510">
        <v>0</v>
      </c>
      <c r="F186" s="509">
        <v>0</v>
      </c>
    </row>
    <row r="187" spans="1:6" x14ac:dyDescent="0.25">
      <c r="A187"/>
      <c r="B187" s="49" t="s">
        <v>585</v>
      </c>
      <c r="C187" s="33">
        <v>0</v>
      </c>
      <c r="D187" s="18">
        <v>6342000</v>
      </c>
      <c r="E187" s="513">
        <v>0</v>
      </c>
      <c r="F187" s="509">
        <v>0</v>
      </c>
    </row>
    <row r="188" spans="1:6" x14ac:dyDescent="0.25">
      <c r="A188"/>
      <c r="B188" s="131" t="s">
        <v>586</v>
      </c>
      <c r="C188" s="543">
        <f>SUM(C176:C187)</f>
        <v>89782000</v>
      </c>
      <c r="D188" s="543">
        <f>SUM(D176:D187)</f>
        <v>52366000</v>
      </c>
      <c r="E188" s="544">
        <v>0</v>
      </c>
      <c r="F188" s="545">
        <f>E188/D188</f>
        <v>0</v>
      </c>
    </row>
    <row r="189" spans="1:6" x14ac:dyDescent="0.25">
      <c r="A189"/>
      <c r="B189" s="41" t="s">
        <v>587</v>
      </c>
      <c r="C189" s="546">
        <f>SUM(C174,C188)</f>
        <v>139349000</v>
      </c>
      <c r="D189" s="546">
        <f>SUM(D174,D188)</f>
        <v>63383000</v>
      </c>
      <c r="E189" s="547">
        <f>SUM(E174,E188)</f>
        <v>0</v>
      </c>
      <c r="F189" s="527">
        <f>E189/D189</f>
        <v>0</v>
      </c>
    </row>
    <row r="190" spans="1:6" x14ac:dyDescent="0.25">
      <c r="A190"/>
      <c r="B190"/>
      <c r="C190" s="16"/>
      <c r="D190" s="16"/>
      <c r="E190" s="16"/>
      <c r="F190" s="509"/>
    </row>
    <row r="191" spans="1:6" x14ac:dyDescent="0.25">
      <c r="A191" s="533"/>
      <c r="B191" s="52" t="s">
        <v>588</v>
      </c>
      <c r="C191" s="548">
        <f>SUM(C171,C174,C188)</f>
        <v>250769000</v>
      </c>
      <c r="D191" s="548">
        <f>SUM(D171,D174,D188)</f>
        <v>136714000</v>
      </c>
      <c r="E191" s="548">
        <f>SUM(E171,E174,E188)</f>
        <v>71598000</v>
      </c>
      <c r="F191" s="549">
        <f>E191/D191</f>
        <v>0.52370642362888953</v>
      </c>
    </row>
    <row r="192" spans="1:6" x14ac:dyDescent="0.25">
      <c r="A192" s="533"/>
      <c r="B192"/>
      <c r="C192" s="16"/>
      <c r="D192" s="16"/>
      <c r="E192" s="16"/>
      <c r="F192" s="509"/>
    </row>
    <row r="193" spans="1:6" x14ac:dyDescent="0.25">
      <c r="A193" s="533"/>
      <c r="B193"/>
      <c r="C193" s="16"/>
      <c r="D193" s="16"/>
      <c r="E193" s="16"/>
      <c r="F193" s="509"/>
    </row>
    <row r="194" spans="1:6" x14ac:dyDescent="0.25">
      <c r="A194"/>
      <c r="B194"/>
      <c r="C194" s="16"/>
      <c r="D194" s="16"/>
      <c r="E194" s="16"/>
      <c r="F194" s="509"/>
    </row>
    <row r="195" spans="1:6" x14ac:dyDescent="0.25">
      <c r="A195" s="1330" t="s">
        <v>589</v>
      </c>
      <c r="B195" s="1330"/>
      <c r="C195" s="517">
        <f>C30+C38+C124+C133+C191</f>
        <v>459430000</v>
      </c>
      <c r="D195" s="517">
        <f>D30+D38+D124+D133+D191</f>
        <v>465489000</v>
      </c>
      <c r="E195" s="517">
        <f>E30+E38+E124+E133+E191</f>
        <v>350464000</v>
      </c>
      <c r="F195" s="521">
        <f>E195/D195</f>
        <v>0.75289426817819538</v>
      </c>
    </row>
    <row r="196" spans="1:6" x14ac:dyDescent="0.25">
      <c r="A196"/>
      <c r="B196"/>
      <c r="C196" s="16"/>
      <c r="D196" s="16"/>
      <c r="E196" s="16"/>
      <c r="F196" s="509"/>
    </row>
    <row r="197" spans="1:6" ht="31.5" x14ac:dyDescent="0.25">
      <c r="A197" s="506"/>
      <c r="B197" s="522" t="s">
        <v>485</v>
      </c>
      <c r="C197" s="506" t="s">
        <v>150</v>
      </c>
      <c r="D197" s="506" t="s">
        <v>151</v>
      </c>
      <c r="E197" s="507" t="s">
        <v>152</v>
      </c>
      <c r="F197" s="508" t="s">
        <v>5</v>
      </c>
    </row>
    <row r="198" spans="1:6" x14ac:dyDescent="0.25">
      <c r="A198" s="523"/>
      <c r="B198" s="57"/>
      <c r="C198" s="523"/>
      <c r="D198" s="523"/>
      <c r="E198" s="497"/>
      <c r="F198" s="524"/>
    </row>
    <row r="199" spans="1:6" x14ac:dyDescent="0.25">
      <c r="A199"/>
      <c r="B199"/>
      <c r="C199" s="16"/>
      <c r="D199" s="16"/>
      <c r="E199" s="16"/>
      <c r="F199" s="509"/>
    </row>
    <row r="200" spans="1:6" x14ac:dyDescent="0.25">
      <c r="A200" s="1333" t="s">
        <v>590</v>
      </c>
      <c r="B200" s="1333"/>
      <c r="C200" s="16"/>
      <c r="D200" s="16"/>
      <c r="E200" s="16"/>
      <c r="F200" s="509"/>
    </row>
    <row r="201" spans="1:6" x14ac:dyDescent="0.25">
      <c r="A201"/>
      <c r="B201"/>
      <c r="C201" s="16"/>
      <c r="D201" s="16"/>
      <c r="E201" s="16"/>
      <c r="F201" s="509"/>
    </row>
    <row r="202" spans="1:6" x14ac:dyDescent="0.25">
      <c r="A202" s="1331" t="s">
        <v>591</v>
      </c>
      <c r="B202" s="1331"/>
      <c r="C202" s="47">
        <v>255667000</v>
      </c>
      <c r="D202" s="47">
        <v>526325000</v>
      </c>
      <c r="E202" s="47">
        <v>268189000</v>
      </c>
      <c r="F202" s="512">
        <f>E202/D202</f>
        <v>0.50955018287179976</v>
      </c>
    </row>
    <row r="203" spans="1:6" x14ac:dyDescent="0.25">
      <c r="A203" s="53"/>
      <c r="B203" s="43"/>
      <c r="C203" s="47"/>
      <c r="D203" s="47"/>
      <c r="E203" s="47"/>
      <c r="F203" s="509"/>
    </row>
    <row r="204" spans="1:6" x14ac:dyDescent="0.25">
      <c r="A204" s="1331" t="s">
        <v>592</v>
      </c>
      <c r="B204" s="1331"/>
      <c r="C204" s="50">
        <v>203318000</v>
      </c>
      <c r="D204" s="50">
        <v>197842000</v>
      </c>
      <c r="E204" s="47">
        <v>151690000</v>
      </c>
      <c r="F204" s="512">
        <f>E204/D204</f>
        <v>0.76672294052830037</v>
      </c>
    </row>
    <row r="205" spans="1:6" x14ac:dyDescent="0.25">
      <c r="A205" s="42"/>
      <c r="B205"/>
      <c r="C205" s="13"/>
      <c r="D205" s="13"/>
      <c r="E205" s="47"/>
      <c r="F205" s="509"/>
    </row>
    <row r="206" spans="1:6" x14ac:dyDescent="0.25">
      <c r="A206" s="1331" t="s">
        <v>593</v>
      </c>
      <c r="B206" s="1331"/>
      <c r="C206" s="47">
        <v>5600000</v>
      </c>
      <c r="D206" s="47">
        <v>5650000</v>
      </c>
      <c r="E206" s="47">
        <v>50000</v>
      </c>
      <c r="F206" s="540">
        <f>E206/D206</f>
        <v>8.8495575221238937E-3</v>
      </c>
    </row>
    <row r="207" spans="1:6" x14ac:dyDescent="0.25">
      <c r="A207" s="537"/>
      <c r="B207" s="537"/>
      <c r="C207" s="47"/>
      <c r="D207" s="47"/>
      <c r="E207" s="47"/>
      <c r="F207" s="540"/>
    </row>
    <row r="208" spans="1:6" x14ac:dyDescent="0.25">
      <c r="A208" s="537" t="s">
        <v>594</v>
      </c>
      <c r="B208" s="537" t="s">
        <v>220</v>
      </c>
      <c r="C208" s="546">
        <v>82559000</v>
      </c>
      <c r="D208" s="546">
        <v>93407000</v>
      </c>
      <c r="E208" s="547">
        <v>0</v>
      </c>
      <c r="F208" s="527">
        <v>0</v>
      </c>
    </row>
    <row r="209" spans="1:6" x14ac:dyDescent="0.25">
      <c r="A209" s="42"/>
      <c r="B209"/>
      <c r="C209" s="13"/>
      <c r="D209" s="13"/>
      <c r="E209" s="16"/>
      <c r="F209" s="509"/>
    </row>
    <row r="210" spans="1:6" ht="20.25" customHeight="1" x14ac:dyDescent="0.25">
      <c r="A210" s="1330" t="s">
        <v>595</v>
      </c>
      <c r="B210" s="1330"/>
      <c r="C210" s="528">
        <f>SUM(C202:C209)</f>
        <v>547144000</v>
      </c>
      <c r="D210" s="528">
        <f>SUM(D202:D209)</f>
        <v>823224000</v>
      </c>
      <c r="E210" s="528">
        <f>SUM(E202:E209)</f>
        <v>419929000</v>
      </c>
      <c r="F210" s="521">
        <f>E210/D210</f>
        <v>0.5101029610409803</v>
      </c>
    </row>
    <row r="211" spans="1:6" x14ac:dyDescent="0.25">
      <c r="A211" s="550"/>
      <c r="B211" s="550"/>
      <c r="C211" s="528"/>
      <c r="D211" s="528"/>
      <c r="E211" s="16"/>
      <c r="F211" s="521"/>
    </row>
    <row r="212" spans="1:6" x14ac:dyDescent="0.25">
      <c r="A212" s="1"/>
      <c r="B212"/>
      <c r="C212" s="13"/>
      <c r="D212" s="13"/>
      <c r="E212" s="16"/>
      <c r="F212" s="521"/>
    </row>
    <row r="213" spans="1:6" x14ac:dyDescent="0.25">
      <c r="A213" s="1331" t="s">
        <v>596</v>
      </c>
      <c r="B213" s="1331"/>
      <c r="C213" s="16"/>
      <c r="D213" s="16"/>
      <c r="E213" s="16"/>
      <c r="F213" s="521"/>
    </row>
    <row r="214" spans="1:6" x14ac:dyDescent="0.25">
      <c r="A214" s="537"/>
      <c r="B214" s="25" t="s">
        <v>597</v>
      </c>
      <c r="C214" s="47">
        <v>5758000</v>
      </c>
      <c r="D214" s="47">
        <v>5758000</v>
      </c>
      <c r="E214" s="47">
        <v>5758000</v>
      </c>
      <c r="F214" s="540">
        <f>E214/D214</f>
        <v>1</v>
      </c>
    </row>
    <row r="215" spans="1:6" x14ac:dyDescent="0.25">
      <c r="A215" s="1"/>
      <c r="B215"/>
      <c r="C215" s="13"/>
      <c r="D215" s="13"/>
      <c r="E215" s="16"/>
      <c r="F215" s="509"/>
    </row>
    <row r="216" spans="1:6" ht="26.25" customHeight="1" x14ac:dyDescent="0.3">
      <c r="A216" s="1332" t="s">
        <v>598</v>
      </c>
      <c r="B216" s="1332"/>
      <c r="C216" s="499">
        <f>C195+C210+C214</f>
        <v>1012332000</v>
      </c>
      <c r="D216" s="499">
        <f>D195+D210+D214</f>
        <v>1294471000</v>
      </c>
      <c r="E216" s="499">
        <f>E195+E210+E214</f>
        <v>776151000</v>
      </c>
      <c r="F216" s="521">
        <f>E216/D216</f>
        <v>0.59958933031330941</v>
      </c>
    </row>
    <row r="220" spans="1:6" ht="16.5" customHeight="1" x14ac:dyDescent="0.25"/>
  </sheetData>
  <mergeCells count="38">
    <mergeCell ref="A1:F1"/>
    <mergeCell ref="A3:F3"/>
    <mergeCell ref="A4:F4"/>
    <mergeCell ref="A40:B40"/>
    <mergeCell ref="A42:B42"/>
    <mergeCell ref="A43:B43"/>
    <mergeCell ref="A51:B51"/>
    <mergeCell ref="A60:B60"/>
    <mergeCell ref="A71:B71"/>
    <mergeCell ref="A72:B72"/>
    <mergeCell ref="A79:B79"/>
    <mergeCell ref="A84:B84"/>
    <mergeCell ref="A85:B85"/>
    <mergeCell ref="A90:B90"/>
    <mergeCell ref="A91:B91"/>
    <mergeCell ref="A92:B92"/>
    <mergeCell ref="A96:B96"/>
    <mergeCell ref="A100:B100"/>
    <mergeCell ref="A109:B109"/>
    <mergeCell ref="A110:B110"/>
    <mergeCell ref="A115:B115"/>
    <mergeCell ref="A116:B116"/>
    <mergeCell ref="A119:B119"/>
    <mergeCell ref="A120:B120"/>
    <mergeCell ref="A121:B121"/>
    <mergeCell ref="A126:B126"/>
    <mergeCell ref="A140:B140"/>
    <mergeCell ref="A141:B141"/>
    <mergeCell ref="A151:B151"/>
    <mergeCell ref="A170:B170"/>
    <mergeCell ref="A210:B210"/>
    <mergeCell ref="A213:B213"/>
    <mergeCell ref="A216:B216"/>
    <mergeCell ref="A195:B195"/>
    <mergeCell ref="A200:B200"/>
    <mergeCell ref="A202:B202"/>
    <mergeCell ref="A204:B204"/>
    <mergeCell ref="A206:B206"/>
  </mergeCells>
  <pageMargins left="0.70866141732283472" right="0.70866141732283472" top="0.74803149606299213" bottom="0.74803149606299213" header="0.31496062992125984" footer="0.51181102362204722"/>
  <pageSetup paperSize="9" scale="70" firstPageNumber="0" fitToHeight="0" orientation="portrait" r:id="rId1"/>
  <headerFooter>
    <oddHeader>&amp;R12. melléklet a ../2019.(..) önkormányzati rendelethez /&amp;P. oldal</oddHeader>
  </headerFooter>
  <rowBreaks count="3" manualBreakCount="3">
    <brk id="67" max="16383" man="1"/>
    <brk id="135" max="16383" man="1"/>
    <brk id="19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I136"/>
  <sheetViews>
    <sheetView zoomScaleNormal="100" workbookViewId="0">
      <selection activeCell="H62" sqref="H62"/>
    </sheetView>
  </sheetViews>
  <sheetFormatPr defaultRowHeight="15.75" x14ac:dyDescent="0.25"/>
  <cols>
    <col min="1" max="1" width="5.85546875" style="1"/>
    <col min="2" max="2" width="56.28515625" style="1"/>
    <col min="3" max="3" width="11.7109375" style="1"/>
    <col min="4" max="4" width="12" style="1"/>
    <col min="5" max="5" width="12.28515625" style="122"/>
    <col min="6" max="6" width="12.140625" style="1"/>
    <col min="7" max="7" width="9.28515625"/>
    <col min="8" max="8" width="10.5703125"/>
    <col min="9" max="1025" width="8.7109375"/>
  </cols>
  <sheetData>
    <row r="1" spans="1:8" ht="12.75" x14ac:dyDescent="0.2">
      <c r="A1"/>
      <c r="B1"/>
      <c r="C1"/>
      <c r="D1"/>
      <c r="E1"/>
      <c r="F1"/>
    </row>
    <row r="2" spans="1:8" ht="18.75" x14ac:dyDescent="0.3">
      <c r="A2" s="1275" t="s">
        <v>390</v>
      </c>
      <c r="B2" s="1275"/>
      <c r="C2" s="1275"/>
      <c r="D2" s="1275"/>
      <c r="E2" s="1275"/>
      <c r="F2" s="1275"/>
    </row>
    <row r="3" spans="1:8" ht="12.75" x14ac:dyDescent="0.2">
      <c r="A3"/>
      <c r="B3"/>
      <c r="C3"/>
      <c r="D3"/>
      <c r="E3"/>
      <c r="F3"/>
    </row>
    <row r="4" spans="1:8" ht="18.75" x14ac:dyDescent="0.3">
      <c r="A4" s="1275" t="s">
        <v>599</v>
      </c>
      <c r="B4" s="1275"/>
      <c r="C4" s="1275"/>
      <c r="D4" s="1275"/>
      <c r="E4" s="1275"/>
      <c r="F4" s="1275"/>
    </row>
    <row r="5" spans="1:8" ht="18.75" x14ac:dyDescent="0.3">
      <c r="A5" s="1275" t="s">
        <v>419</v>
      </c>
      <c r="B5" s="1275"/>
      <c r="C5" s="1275"/>
      <c r="D5" s="1275"/>
      <c r="E5" s="1275"/>
      <c r="F5" s="1275"/>
    </row>
    <row r="6" spans="1:8" x14ac:dyDescent="0.25">
      <c r="A6" s="427"/>
      <c r="B6"/>
      <c r="C6"/>
      <c r="D6"/>
      <c r="E6" s="503" t="s">
        <v>142</v>
      </c>
      <c r="F6"/>
    </row>
    <row r="7" spans="1:8" ht="31.5" x14ac:dyDescent="0.25">
      <c r="A7" s="505" t="s">
        <v>437</v>
      </c>
      <c r="B7" s="53"/>
      <c r="C7" s="551" t="s">
        <v>150</v>
      </c>
      <c r="D7" s="552" t="s">
        <v>151</v>
      </c>
      <c r="E7" s="553" t="s">
        <v>152</v>
      </c>
      <c r="F7" s="552" t="s">
        <v>600</v>
      </c>
    </row>
    <row r="8" spans="1:8" x14ac:dyDescent="0.25">
      <c r="A8" s="9" t="s">
        <v>438</v>
      </c>
      <c r="B8"/>
      <c r="C8" s="13"/>
      <c r="D8"/>
      <c r="E8"/>
      <c r="F8"/>
    </row>
    <row r="9" spans="1:8" x14ac:dyDescent="0.25">
      <c r="A9" s="427" t="s">
        <v>153</v>
      </c>
      <c r="B9" s="311" t="s">
        <v>439</v>
      </c>
      <c r="C9" s="16">
        <v>72281000</v>
      </c>
      <c r="D9" s="16">
        <v>72385000</v>
      </c>
      <c r="E9" s="16">
        <v>72382000</v>
      </c>
      <c r="F9" s="509">
        <f>E9/D9</f>
        <v>0.99995855494922981</v>
      </c>
    </row>
    <row r="10" spans="1:8" x14ac:dyDescent="0.25">
      <c r="A10" s="427" t="s">
        <v>155</v>
      </c>
      <c r="B10" s="311" t="s">
        <v>440</v>
      </c>
      <c r="C10" s="510">
        <v>0</v>
      </c>
      <c r="D10" s="16">
        <v>1000000</v>
      </c>
      <c r="E10" s="16">
        <v>1000000</v>
      </c>
      <c r="F10" s="509">
        <f>E10/D10</f>
        <v>1</v>
      </c>
    </row>
    <row r="11" spans="1:8" x14ac:dyDescent="0.25">
      <c r="A11" s="427" t="s">
        <v>157</v>
      </c>
      <c r="B11" s="311" t="s">
        <v>441</v>
      </c>
      <c r="C11" s="510">
        <v>0</v>
      </c>
      <c r="D11" s="510">
        <v>0</v>
      </c>
      <c r="E11" s="510">
        <v>0</v>
      </c>
      <c r="F11" s="509">
        <v>0</v>
      </c>
    </row>
    <row r="12" spans="1:8" x14ac:dyDescent="0.25">
      <c r="A12" s="427" t="s">
        <v>159</v>
      </c>
      <c r="B12" s="311" t="s">
        <v>442</v>
      </c>
      <c r="C12" s="510">
        <v>0</v>
      </c>
      <c r="D12" s="510">
        <v>0</v>
      </c>
      <c r="E12" s="510">
        <v>0</v>
      </c>
      <c r="F12" s="509">
        <v>0</v>
      </c>
    </row>
    <row r="13" spans="1:8" x14ac:dyDescent="0.25">
      <c r="A13" s="427" t="s">
        <v>172</v>
      </c>
      <c r="B13" s="311" t="s">
        <v>443</v>
      </c>
      <c r="C13" s="510">
        <v>0</v>
      </c>
      <c r="D13" s="510">
        <v>0</v>
      </c>
      <c r="E13" s="510">
        <v>0</v>
      </c>
      <c r="F13" s="509">
        <v>0</v>
      </c>
    </row>
    <row r="14" spans="1:8" x14ac:dyDescent="0.25">
      <c r="A14" s="427" t="s">
        <v>174</v>
      </c>
      <c r="B14" s="311" t="s">
        <v>444</v>
      </c>
      <c r="C14" s="16">
        <v>1082000</v>
      </c>
      <c r="D14" s="16">
        <v>1116000</v>
      </c>
      <c r="E14" s="16">
        <v>1116000</v>
      </c>
      <c r="F14" s="509">
        <f>E14/D14</f>
        <v>1</v>
      </c>
      <c r="H14" s="16">
        <v>0</v>
      </c>
    </row>
    <row r="15" spans="1:8" x14ac:dyDescent="0.25">
      <c r="A15" s="427" t="s">
        <v>176</v>
      </c>
      <c r="B15" s="311" t="s">
        <v>601</v>
      </c>
      <c r="C15" s="16">
        <v>3427000</v>
      </c>
      <c r="D15" s="16">
        <v>6607000</v>
      </c>
      <c r="E15" s="16">
        <v>6607000</v>
      </c>
      <c r="F15" s="509">
        <f>E15/D15</f>
        <v>1</v>
      </c>
    </row>
    <row r="16" spans="1:8" x14ac:dyDescent="0.25">
      <c r="A16" s="427" t="s">
        <v>179</v>
      </c>
      <c r="B16" s="311" t="s">
        <v>446</v>
      </c>
      <c r="C16" s="510">
        <v>0</v>
      </c>
      <c r="D16" s="510">
        <v>0</v>
      </c>
      <c r="E16" s="510">
        <v>0</v>
      </c>
      <c r="F16" s="509">
        <v>0</v>
      </c>
    </row>
    <row r="17" spans="1:6" x14ac:dyDescent="0.25">
      <c r="A17" s="427" t="s">
        <v>215</v>
      </c>
      <c r="B17" s="311" t="s">
        <v>447</v>
      </c>
      <c r="C17" s="16">
        <v>200000</v>
      </c>
      <c r="D17" s="16">
        <v>200000</v>
      </c>
      <c r="E17" s="16">
        <v>93000</v>
      </c>
      <c r="F17" s="509">
        <f>E17/D17</f>
        <v>0.46500000000000002</v>
      </c>
    </row>
    <row r="18" spans="1:6" x14ac:dyDescent="0.25">
      <c r="A18" s="427" t="s">
        <v>217</v>
      </c>
      <c r="B18" s="311" t="s">
        <v>602</v>
      </c>
      <c r="C18" s="511">
        <v>0</v>
      </c>
      <c r="D18" s="511">
        <v>0</v>
      </c>
      <c r="E18" s="511">
        <v>0</v>
      </c>
      <c r="F18" s="509">
        <v>0</v>
      </c>
    </row>
    <row r="19" spans="1:6" x14ac:dyDescent="0.25">
      <c r="A19" s="427" t="s">
        <v>219</v>
      </c>
      <c r="B19" s="311" t="s">
        <v>449</v>
      </c>
      <c r="C19" s="16">
        <v>300000</v>
      </c>
      <c r="D19" s="16">
        <v>1359000</v>
      </c>
      <c r="E19" s="16">
        <v>1359000</v>
      </c>
      <c r="F19" s="509">
        <f>E19/D19</f>
        <v>1</v>
      </c>
    </row>
    <row r="20" spans="1:6" x14ac:dyDescent="0.25">
      <c r="A20" s="427"/>
      <c r="B20" s="52" t="s">
        <v>450</v>
      </c>
      <c r="C20" s="554">
        <f>SUM(C9:C19)</f>
        <v>77290000</v>
      </c>
      <c r="D20" s="554">
        <f>SUM(D9:D19)</f>
        <v>82667000</v>
      </c>
      <c r="E20" s="554">
        <f>SUM(E9:E19)</f>
        <v>82557000</v>
      </c>
      <c r="F20" s="555">
        <f>E20/D20</f>
        <v>0.99866936020419272</v>
      </c>
    </row>
    <row r="21" spans="1:6" x14ac:dyDescent="0.25">
      <c r="A21" s="427"/>
      <c r="B21"/>
      <c r="C21" s="13"/>
      <c r="D21"/>
      <c r="E21"/>
      <c r="F21" s="556"/>
    </row>
    <row r="22" spans="1:6" x14ac:dyDescent="0.25">
      <c r="A22" s="9" t="s">
        <v>451</v>
      </c>
      <c r="B22"/>
      <c r="C22" s="13"/>
      <c r="D22"/>
      <c r="E22"/>
      <c r="F22" s="540"/>
    </row>
    <row r="23" spans="1:6" x14ac:dyDescent="0.25">
      <c r="A23" s="427" t="s">
        <v>153</v>
      </c>
      <c r="B23" s="311" t="s">
        <v>452</v>
      </c>
      <c r="C23" s="510">
        <v>0</v>
      </c>
      <c r="D23" s="510">
        <v>0</v>
      </c>
      <c r="E23" s="510">
        <v>0</v>
      </c>
      <c r="F23" s="26">
        <v>0</v>
      </c>
    </row>
    <row r="24" spans="1:6" x14ac:dyDescent="0.25">
      <c r="A24" s="427" t="s">
        <v>155</v>
      </c>
      <c r="B24" s="311" t="s">
        <v>603</v>
      </c>
      <c r="C24" s="510">
        <v>0</v>
      </c>
      <c r="D24" s="510">
        <v>0</v>
      </c>
      <c r="E24" s="510">
        <v>0</v>
      </c>
      <c r="F24" s="26">
        <v>0</v>
      </c>
    </row>
    <row r="25" spans="1:6" x14ac:dyDescent="0.25">
      <c r="A25" s="427" t="s">
        <v>157</v>
      </c>
      <c r="B25" s="311" t="s">
        <v>455</v>
      </c>
      <c r="C25" s="16">
        <v>200000</v>
      </c>
      <c r="D25" s="16">
        <v>238000</v>
      </c>
      <c r="E25" s="16">
        <v>110000</v>
      </c>
      <c r="F25" s="26">
        <f>E25/D25</f>
        <v>0.46218487394957986</v>
      </c>
    </row>
    <row r="26" spans="1:6" x14ac:dyDescent="0.25">
      <c r="A26" s="427" t="s">
        <v>159</v>
      </c>
      <c r="B26" s="43" t="s">
        <v>604</v>
      </c>
      <c r="C26" s="510">
        <v>0</v>
      </c>
      <c r="D26" s="16">
        <v>630000</v>
      </c>
      <c r="E26" s="16">
        <v>630000</v>
      </c>
      <c r="F26" s="26">
        <f>E26/D26</f>
        <v>1</v>
      </c>
    </row>
    <row r="27" spans="1:6" x14ac:dyDescent="0.25">
      <c r="A27" s="515"/>
      <c r="B27" s="55" t="s">
        <v>457</v>
      </c>
      <c r="C27" s="554">
        <f>SUM(C23:C26)</f>
        <v>200000</v>
      </c>
      <c r="D27" s="554">
        <f>SUM(D23:D26)</f>
        <v>868000</v>
      </c>
      <c r="E27" s="554">
        <f>SUM(E23:E26)</f>
        <v>740000</v>
      </c>
      <c r="F27" s="555">
        <f>E27/D27</f>
        <v>0.85253456221198154</v>
      </c>
    </row>
    <row r="28" spans="1:6" x14ac:dyDescent="0.25">
      <c r="A28" s="427"/>
      <c r="B28"/>
      <c r="C28" s="16"/>
      <c r="D28" s="16"/>
      <c r="E28" s="16"/>
      <c r="F28" s="540"/>
    </row>
    <row r="29" spans="1:6" ht="16.5" x14ac:dyDescent="0.25">
      <c r="A29"/>
      <c r="B29" s="516" t="s">
        <v>458</v>
      </c>
      <c r="C29" s="39">
        <f>C20+C27</f>
        <v>77490000</v>
      </c>
      <c r="D29" s="39">
        <f>D20+D27</f>
        <v>83535000</v>
      </c>
      <c r="E29" s="39">
        <f>E20+E27</f>
        <v>83297000</v>
      </c>
      <c r="F29" s="557">
        <f>E29/D29</f>
        <v>0.99715089483450048</v>
      </c>
    </row>
    <row r="30" spans="1:6" x14ac:dyDescent="0.25">
      <c r="A30" s="427"/>
      <c r="B30"/>
      <c r="C30" s="13"/>
      <c r="D30"/>
      <c r="E30"/>
      <c r="F30" s="540"/>
    </row>
    <row r="31" spans="1:6" x14ac:dyDescent="0.25">
      <c r="A31" s="9" t="s">
        <v>459</v>
      </c>
      <c r="B31"/>
      <c r="C31" s="13"/>
      <c r="D31"/>
      <c r="E31"/>
      <c r="F31" s="540"/>
    </row>
    <row r="32" spans="1:6" x14ac:dyDescent="0.25">
      <c r="A32" s="427" t="s">
        <v>153</v>
      </c>
      <c r="B32" s="1" t="s">
        <v>605</v>
      </c>
      <c r="C32" s="16">
        <v>14508000</v>
      </c>
      <c r="D32" s="16">
        <v>15071000</v>
      </c>
      <c r="E32" s="16">
        <v>15071000</v>
      </c>
      <c r="F32" s="26">
        <f>E32/D32</f>
        <v>1</v>
      </c>
    </row>
    <row r="33" spans="1:6" x14ac:dyDescent="0.25">
      <c r="A33" s="427" t="s">
        <v>155</v>
      </c>
      <c r="B33" s="1" t="s">
        <v>462</v>
      </c>
      <c r="C33" s="510">
        <v>0</v>
      </c>
      <c r="D33" s="16">
        <v>3000</v>
      </c>
      <c r="E33" s="16">
        <v>3000</v>
      </c>
      <c r="F33" s="26">
        <f>E33/D33</f>
        <v>1</v>
      </c>
    </row>
    <row r="34" spans="1:6" x14ac:dyDescent="0.25">
      <c r="A34" s="427" t="s">
        <v>157</v>
      </c>
      <c r="B34" s="1" t="s">
        <v>463</v>
      </c>
      <c r="C34" s="16">
        <v>625000</v>
      </c>
      <c r="D34" s="16">
        <v>1341000</v>
      </c>
      <c r="E34" s="16">
        <v>1341000</v>
      </c>
      <c r="F34" s="26">
        <f>E34/D34</f>
        <v>1</v>
      </c>
    </row>
    <row r="35" spans="1:6" x14ac:dyDescent="0.25">
      <c r="A35" s="427" t="s">
        <v>159</v>
      </c>
      <c r="B35" s="43" t="s">
        <v>464</v>
      </c>
      <c r="C35" s="16">
        <v>652000</v>
      </c>
      <c r="D35" s="16">
        <v>1191000</v>
      </c>
      <c r="E35" s="16">
        <v>1186000</v>
      </c>
      <c r="F35" s="514">
        <f>E35/D35</f>
        <v>0.99580184718723763</v>
      </c>
    </row>
    <row r="36" spans="1:6" x14ac:dyDescent="0.25">
      <c r="A36" s="519"/>
      <c r="B36" s="52" t="s">
        <v>465</v>
      </c>
      <c r="C36" s="554">
        <f>SUM(C32:C35)</f>
        <v>15785000</v>
      </c>
      <c r="D36" s="554">
        <f>SUM(D32:D35)</f>
        <v>17606000</v>
      </c>
      <c r="E36" s="554">
        <f>SUM(E32:E35)</f>
        <v>17601000</v>
      </c>
      <c r="F36" s="557">
        <f>E36/D36</f>
        <v>0.9997160059070771</v>
      </c>
    </row>
    <row r="37" spans="1:6" x14ac:dyDescent="0.25">
      <c r="A37" s="519"/>
      <c r="B37" s="55"/>
      <c r="C37" s="47"/>
      <c r="D37"/>
      <c r="E37"/>
      <c r="F37"/>
    </row>
    <row r="38" spans="1:6" x14ac:dyDescent="0.25">
      <c r="A38" s="1333" t="s">
        <v>466</v>
      </c>
      <c r="B38" s="1333"/>
      <c r="C38" s="13"/>
      <c r="D38"/>
      <c r="E38"/>
      <c r="F38"/>
    </row>
    <row r="39" spans="1:6" x14ac:dyDescent="0.25">
      <c r="A39" s="9"/>
      <c r="B39"/>
      <c r="C39" s="13"/>
      <c r="D39"/>
      <c r="E39"/>
      <c r="F39"/>
    </row>
    <row r="40" spans="1:6" x14ac:dyDescent="0.25">
      <c r="A40" s="1331" t="s">
        <v>467</v>
      </c>
      <c r="B40" s="1331"/>
      <c r="C40" s="13"/>
      <c r="D40"/>
      <c r="E40"/>
      <c r="F40"/>
    </row>
    <row r="41" spans="1:6" x14ac:dyDescent="0.25">
      <c r="A41" s="1336" t="s">
        <v>468</v>
      </c>
      <c r="B41" s="1336"/>
      <c r="C41" s="13"/>
      <c r="D41"/>
      <c r="E41"/>
      <c r="F41"/>
    </row>
    <row r="42" spans="1:6" x14ac:dyDescent="0.25">
      <c r="A42" s="427" t="s">
        <v>153</v>
      </c>
      <c r="B42" s="1" t="s">
        <v>469</v>
      </c>
      <c r="C42" s="510">
        <v>0</v>
      </c>
      <c r="D42" s="510">
        <v>0</v>
      </c>
      <c r="E42" s="510">
        <v>0</v>
      </c>
      <c r="F42" s="509">
        <v>0</v>
      </c>
    </row>
    <row r="43" spans="1:6" x14ac:dyDescent="0.25">
      <c r="A43" s="427" t="s">
        <v>155</v>
      </c>
      <c r="B43" s="1" t="s">
        <v>470</v>
      </c>
      <c r="C43" s="16">
        <v>10000</v>
      </c>
      <c r="D43" s="16">
        <v>6000</v>
      </c>
      <c r="E43" s="511">
        <v>0</v>
      </c>
      <c r="F43" s="509">
        <f t="shared" ref="F43:F48" si="0">E43/D43</f>
        <v>0</v>
      </c>
    </row>
    <row r="44" spans="1:6" x14ac:dyDescent="0.25">
      <c r="A44" s="427" t="s">
        <v>157</v>
      </c>
      <c r="B44" s="1" t="s">
        <v>471</v>
      </c>
      <c r="C44" s="510">
        <v>0</v>
      </c>
      <c r="D44" s="16">
        <v>3000</v>
      </c>
      <c r="E44" s="16">
        <v>3000</v>
      </c>
      <c r="F44" s="509">
        <f t="shared" si="0"/>
        <v>1</v>
      </c>
    </row>
    <row r="45" spans="1:6" x14ac:dyDescent="0.25">
      <c r="A45" s="427" t="s">
        <v>159</v>
      </c>
      <c r="B45" s="1" t="s">
        <v>606</v>
      </c>
      <c r="C45" s="16">
        <v>90000</v>
      </c>
      <c r="D45" s="16">
        <v>91000</v>
      </c>
      <c r="E45" s="16">
        <v>91000</v>
      </c>
      <c r="F45" s="509">
        <f t="shared" si="0"/>
        <v>1</v>
      </c>
    </row>
    <row r="46" spans="1:6" x14ac:dyDescent="0.25">
      <c r="A46" s="427" t="s">
        <v>172</v>
      </c>
      <c r="B46" s="1" t="s">
        <v>472</v>
      </c>
      <c r="C46" s="16">
        <v>40000</v>
      </c>
      <c r="D46" s="16">
        <v>40000</v>
      </c>
      <c r="E46" s="16">
        <v>25000</v>
      </c>
      <c r="F46" s="509">
        <f t="shared" si="0"/>
        <v>0.625</v>
      </c>
    </row>
    <row r="47" spans="1:6" x14ac:dyDescent="0.25">
      <c r="A47" s="427" t="s">
        <v>174</v>
      </c>
      <c r="B47" s="1" t="s">
        <v>473</v>
      </c>
      <c r="C47" s="18">
        <v>80000</v>
      </c>
      <c r="D47" s="18">
        <v>80000</v>
      </c>
      <c r="E47" s="18">
        <v>73000</v>
      </c>
      <c r="F47" s="509">
        <f t="shared" si="0"/>
        <v>0.91249999999999998</v>
      </c>
    </row>
    <row r="48" spans="1:6" x14ac:dyDescent="0.25">
      <c r="A48" s="427"/>
      <c r="B48" s="41" t="s">
        <v>474</v>
      </c>
      <c r="C48" s="47">
        <f>SUM(C42:C47)</f>
        <v>220000</v>
      </c>
      <c r="D48" s="47">
        <f>SUM(D42:D47)</f>
        <v>220000</v>
      </c>
      <c r="E48" s="47">
        <f>SUM(E42:E47)</f>
        <v>192000</v>
      </c>
      <c r="F48" s="556">
        <f t="shared" si="0"/>
        <v>0.87272727272727268</v>
      </c>
    </row>
    <row r="49" spans="1:6" x14ac:dyDescent="0.25">
      <c r="A49" s="427"/>
      <c r="B49" s="41"/>
      <c r="C49" s="47"/>
      <c r="D49"/>
      <c r="E49"/>
      <c r="F49"/>
    </row>
    <row r="50" spans="1:6" x14ac:dyDescent="0.25">
      <c r="A50" s="1336" t="s">
        <v>475</v>
      </c>
      <c r="B50" s="1336"/>
      <c r="C50" s="510"/>
      <c r="D50" s="510"/>
      <c r="E50" s="510"/>
      <c r="F50"/>
    </row>
    <row r="51" spans="1:6" x14ac:dyDescent="0.25">
      <c r="A51" s="427" t="s">
        <v>153</v>
      </c>
      <c r="B51" s="25" t="s">
        <v>476</v>
      </c>
      <c r="C51" s="510">
        <v>0</v>
      </c>
      <c r="D51" s="510">
        <v>0</v>
      </c>
      <c r="E51" s="510">
        <v>0</v>
      </c>
      <c r="F51" s="509">
        <v>0</v>
      </c>
    </row>
    <row r="52" spans="1:6" x14ac:dyDescent="0.25">
      <c r="A52" s="427" t="s">
        <v>155</v>
      </c>
      <c r="B52" s="1" t="s">
        <v>477</v>
      </c>
      <c r="C52" s="16">
        <v>1200000</v>
      </c>
      <c r="D52" s="16">
        <v>1279000</v>
      </c>
      <c r="E52" s="16">
        <v>1233000</v>
      </c>
      <c r="F52" s="509">
        <f>E52/D52</f>
        <v>0.96403440187646594</v>
      </c>
    </row>
    <row r="53" spans="1:6" x14ac:dyDescent="0.25">
      <c r="A53" s="427" t="s">
        <v>157</v>
      </c>
      <c r="B53" s="1" t="s">
        <v>480</v>
      </c>
      <c r="C53" s="16">
        <v>180000</v>
      </c>
      <c r="D53" s="16">
        <v>180000</v>
      </c>
      <c r="E53" s="16">
        <v>79000</v>
      </c>
      <c r="F53" s="509">
        <f>E53/D53</f>
        <v>0.43888888888888888</v>
      </c>
    </row>
    <row r="54" spans="1:6" x14ac:dyDescent="0.25">
      <c r="A54" s="427" t="s">
        <v>159</v>
      </c>
      <c r="B54" s="1" t="s">
        <v>481</v>
      </c>
      <c r="C54" s="18">
        <v>900000</v>
      </c>
      <c r="D54" s="18">
        <v>900000</v>
      </c>
      <c r="E54" s="18">
        <v>860000</v>
      </c>
      <c r="F54" s="514">
        <f>E54/D54</f>
        <v>0.9555555555555556</v>
      </c>
    </row>
    <row r="55" spans="1:6" x14ac:dyDescent="0.25">
      <c r="A55" s="427"/>
      <c r="B55" s="41" t="s">
        <v>482</v>
      </c>
      <c r="C55" s="47">
        <f>SUM(C52:C54)</f>
        <v>2280000</v>
      </c>
      <c r="D55" s="47">
        <f>SUM(D52:D54)</f>
        <v>2359000</v>
      </c>
      <c r="E55" s="47">
        <f>SUM(E52:E54)</f>
        <v>2172000</v>
      </c>
      <c r="F55" s="512">
        <f>E55/D55</f>
        <v>0.92072912250953798</v>
      </c>
    </row>
    <row r="56" spans="1:6" x14ac:dyDescent="0.25">
      <c r="A56" s="427"/>
      <c r="B56"/>
      <c r="C56" s="16"/>
      <c r="D56" s="16"/>
      <c r="E56" s="16"/>
      <c r="F56" s="512"/>
    </row>
    <row r="57" spans="1:6" x14ac:dyDescent="0.25">
      <c r="A57" s="1331" t="s">
        <v>483</v>
      </c>
      <c r="B57" s="1331"/>
      <c r="C57" s="1041">
        <v>0</v>
      </c>
      <c r="D57" s="1041">
        <v>0</v>
      </c>
      <c r="E57" s="1041">
        <v>0</v>
      </c>
      <c r="F57" s="512">
        <v>0</v>
      </c>
    </row>
    <row r="58" spans="1:6" x14ac:dyDescent="0.25">
      <c r="A58" s="427"/>
      <c r="B58"/>
      <c r="C58" s="18"/>
      <c r="D58" s="18"/>
      <c r="E58" s="18"/>
      <c r="F58" s="527"/>
    </row>
    <row r="59" spans="1:6" x14ac:dyDescent="0.25">
      <c r="A59" s="427"/>
      <c r="B59" s="41" t="s">
        <v>484</v>
      </c>
      <c r="C59" s="47">
        <f>C48+C55+C57</f>
        <v>2500000</v>
      </c>
      <c r="D59" s="47">
        <f>D48+D55+D57</f>
        <v>2579000</v>
      </c>
      <c r="E59" s="47">
        <f>E48+E55+E57</f>
        <v>2364000</v>
      </c>
      <c r="F59" s="512">
        <f>E59/D59</f>
        <v>0.91663435440093055</v>
      </c>
    </row>
    <row r="60" spans="1:6" x14ac:dyDescent="0.25">
      <c r="A60" s="1331" t="s">
        <v>486</v>
      </c>
      <c r="B60" s="1331"/>
      <c r="C60" s="16"/>
      <c r="D60"/>
      <c r="E60"/>
      <c r="F60" s="512"/>
    </row>
    <row r="61" spans="1:6" x14ac:dyDescent="0.25">
      <c r="A61" s="1336" t="s">
        <v>487</v>
      </c>
      <c r="B61" s="1336"/>
      <c r="C61" s="16"/>
      <c r="D61"/>
      <c r="E61"/>
      <c r="F61" s="512"/>
    </row>
    <row r="62" spans="1:6" x14ac:dyDescent="0.25">
      <c r="A62" s="427" t="s">
        <v>153</v>
      </c>
      <c r="B62" s="25" t="s">
        <v>488</v>
      </c>
      <c r="C62" s="511">
        <v>0</v>
      </c>
      <c r="D62" s="16">
        <v>150000</v>
      </c>
      <c r="E62" s="16">
        <v>100000</v>
      </c>
      <c r="F62" s="509">
        <f>E62/D62</f>
        <v>0.66666666666666663</v>
      </c>
    </row>
    <row r="63" spans="1:6" x14ac:dyDescent="0.25">
      <c r="A63" s="427" t="s">
        <v>155</v>
      </c>
      <c r="B63" s="25" t="s">
        <v>607</v>
      </c>
      <c r="C63" s="16">
        <v>470000</v>
      </c>
      <c r="D63" s="16">
        <v>855000</v>
      </c>
      <c r="E63" s="16">
        <v>855000</v>
      </c>
      <c r="F63" s="509">
        <f>E63/D63</f>
        <v>1</v>
      </c>
    </row>
    <row r="64" spans="1:6" x14ac:dyDescent="0.25">
      <c r="A64" s="427" t="s">
        <v>157</v>
      </c>
      <c r="B64" s="1" t="s">
        <v>490</v>
      </c>
      <c r="C64" s="16">
        <v>680000</v>
      </c>
      <c r="D64" s="16">
        <v>622000</v>
      </c>
      <c r="E64" s="16">
        <v>611000</v>
      </c>
      <c r="F64" s="509">
        <f>E64/D64</f>
        <v>0.98231511254019288</v>
      </c>
    </row>
    <row r="65" spans="1:6" x14ac:dyDescent="0.25">
      <c r="A65" s="427" t="s">
        <v>159</v>
      </c>
      <c r="B65" s="1" t="s">
        <v>491</v>
      </c>
      <c r="C65" s="510">
        <v>0</v>
      </c>
      <c r="D65" s="510">
        <v>0</v>
      </c>
      <c r="E65" s="510">
        <v>0</v>
      </c>
      <c r="F65" s="509">
        <v>0</v>
      </c>
    </row>
    <row r="66" spans="1:6" x14ac:dyDescent="0.25">
      <c r="A66" s="427" t="s">
        <v>172</v>
      </c>
      <c r="B66" s="1" t="s">
        <v>492</v>
      </c>
      <c r="C66" s="16">
        <v>300000</v>
      </c>
      <c r="D66" s="16">
        <v>303000</v>
      </c>
      <c r="E66" s="16">
        <v>250000</v>
      </c>
      <c r="F66" s="509">
        <f>E66/D66</f>
        <v>0.82508250825082508</v>
      </c>
    </row>
    <row r="67" spans="1:6" x14ac:dyDescent="0.25">
      <c r="A67" s="427" t="s">
        <v>174</v>
      </c>
      <c r="B67" s="1" t="s">
        <v>493</v>
      </c>
      <c r="C67" s="510">
        <v>0</v>
      </c>
      <c r="D67" s="510">
        <v>0</v>
      </c>
      <c r="E67" s="510">
        <v>0</v>
      </c>
      <c r="F67" s="509">
        <v>0</v>
      </c>
    </row>
    <row r="68" spans="1:6" x14ac:dyDescent="0.25">
      <c r="A68" s="1336" t="s">
        <v>494</v>
      </c>
      <c r="B68" s="1336"/>
      <c r="C68" s="16">
        <v>0</v>
      </c>
      <c r="D68" s="16">
        <v>0</v>
      </c>
      <c r="E68" s="16"/>
      <c r="F68" s="509"/>
    </row>
    <row r="69" spans="1:6" x14ac:dyDescent="0.25">
      <c r="A69" s="427" t="s">
        <v>153</v>
      </c>
      <c r="B69" s="1" t="s">
        <v>495</v>
      </c>
      <c r="C69" s="18">
        <v>420000</v>
      </c>
      <c r="D69" s="18">
        <v>437000</v>
      </c>
      <c r="E69" s="18">
        <v>200000</v>
      </c>
      <c r="F69" s="514">
        <f>E69/D69</f>
        <v>0.45766590389016021</v>
      </c>
    </row>
    <row r="70" spans="1:6" x14ac:dyDescent="0.25">
      <c r="A70" s="427"/>
      <c r="B70" s="41" t="s">
        <v>497</v>
      </c>
      <c r="C70" s="47">
        <f>SUM(C62:C69)</f>
        <v>1870000</v>
      </c>
      <c r="D70" s="47">
        <f>SUM(D62:D69)</f>
        <v>2367000</v>
      </c>
      <c r="E70" s="47">
        <f>SUM(E62:E69)</f>
        <v>2016000</v>
      </c>
      <c r="F70" s="512">
        <f>E70/D70</f>
        <v>0.85171102661596954</v>
      </c>
    </row>
    <row r="71" spans="1:6" x14ac:dyDescent="0.25">
      <c r="A71" s="427"/>
      <c r="B71"/>
      <c r="C71" s="16"/>
      <c r="D71"/>
      <c r="E71"/>
      <c r="F71"/>
    </row>
    <row r="72" spans="1:6" x14ac:dyDescent="0.25">
      <c r="A72" s="1331" t="s">
        <v>498</v>
      </c>
      <c r="B72" s="1331"/>
      <c r="C72" s="16"/>
      <c r="D72"/>
      <c r="E72"/>
      <c r="F72"/>
    </row>
    <row r="73" spans="1:6" x14ac:dyDescent="0.25">
      <c r="A73" s="1336" t="s">
        <v>499</v>
      </c>
      <c r="B73" s="1336"/>
      <c r="C73" s="16"/>
      <c r="D73"/>
      <c r="E73"/>
      <c r="F73"/>
    </row>
    <row r="74" spans="1:6" x14ac:dyDescent="0.25">
      <c r="A74" s="427" t="s">
        <v>153</v>
      </c>
      <c r="B74" s="1" t="s">
        <v>500</v>
      </c>
      <c r="C74" s="16">
        <v>3500000</v>
      </c>
      <c r="D74" s="16">
        <v>3070000</v>
      </c>
      <c r="E74" s="16">
        <v>2430000</v>
      </c>
      <c r="F74" s="509">
        <f>E74/D74</f>
        <v>0.79153094462540718</v>
      </c>
    </row>
    <row r="75" spans="1:6" x14ac:dyDescent="0.25">
      <c r="A75" s="427" t="s">
        <v>155</v>
      </c>
      <c r="B75" s="1" t="s">
        <v>501</v>
      </c>
      <c r="C75" s="16">
        <v>1400000</v>
      </c>
      <c r="D75" s="16">
        <v>1411000</v>
      </c>
      <c r="E75" s="16">
        <v>846000</v>
      </c>
      <c r="F75" s="509">
        <f>E75/D75</f>
        <v>0.59957476966690293</v>
      </c>
    </row>
    <row r="76" spans="1:6" x14ac:dyDescent="0.25">
      <c r="A76" s="427" t="s">
        <v>157</v>
      </c>
      <c r="B76" s="1" t="s">
        <v>503</v>
      </c>
      <c r="C76" s="16">
        <v>200000</v>
      </c>
      <c r="D76" s="16">
        <v>202000</v>
      </c>
      <c r="E76" s="16">
        <v>171000</v>
      </c>
      <c r="F76" s="509">
        <f>E76/D76</f>
        <v>0.84653465346534651</v>
      </c>
    </row>
    <row r="77" spans="1:6" x14ac:dyDescent="0.25">
      <c r="A77" s="1336" t="s">
        <v>504</v>
      </c>
      <c r="B77" s="1336"/>
      <c r="C77" s="510">
        <v>0</v>
      </c>
      <c r="D77" s="510">
        <v>0</v>
      </c>
      <c r="E77" s="510">
        <v>0</v>
      </c>
      <c r="F77" s="509">
        <v>0</v>
      </c>
    </row>
    <row r="78" spans="1:6" x14ac:dyDescent="0.25">
      <c r="A78" s="1336" t="s">
        <v>505</v>
      </c>
      <c r="B78" s="1336"/>
      <c r="C78" s="16">
        <v>100000</v>
      </c>
      <c r="D78" s="16">
        <v>267000</v>
      </c>
      <c r="E78" s="16">
        <v>169000</v>
      </c>
      <c r="F78" s="509">
        <f>E78/D78</f>
        <v>0.63295880149812733</v>
      </c>
    </row>
    <row r="79" spans="1:6" x14ac:dyDescent="0.25">
      <c r="A79" s="1336" t="s">
        <v>506</v>
      </c>
      <c r="B79" s="1336"/>
      <c r="C79" s="16">
        <v>1700000</v>
      </c>
      <c r="D79" s="16">
        <v>1880000</v>
      </c>
      <c r="E79" s="16">
        <v>1438000</v>
      </c>
      <c r="F79" s="509">
        <f>E79/D79</f>
        <v>0.76489361702127656</v>
      </c>
    </row>
    <row r="80" spans="1:6" x14ac:dyDescent="0.25">
      <c r="A80" s="49" t="s">
        <v>507</v>
      </c>
      <c r="B80" s="49"/>
      <c r="C80" s="16"/>
      <c r="D80" s="16"/>
      <c r="E80" s="16"/>
      <c r="F80" s="509"/>
    </row>
    <row r="81" spans="1:6" x14ac:dyDescent="0.25">
      <c r="A81" s="427" t="s">
        <v>153</v>
      </c>
      <c r="B81" s="1" t="s">
        <v>508</v>
      </c>
      <c r="C81" s="16">
        <v>100000</v>
      </c>
      <c r="D81" s="16">
        <v>100000</v>
      </c>
      <c r="E81" s="16">
        <v>25000</v>
      </c>
      <c r="F81" s="509">
        <f>E81/D81</f>
        <v>0.25</v>
      </c>
    </row>
    <row r="82" spans="1:6" x14ac:dyDescent="0.25">
      <c r="A82" s="427" t="s">
        <v>155</v>
      </c>
      <c r="B82" s="1" t="s">
        <v>509</v>
      </c>
      <c r="C82" s="16">
        <v>60000</v>
      </c>
      <c r="D82" s="16">
        <v>60000</v>
      </c>
      <c r="E82" s="16">
        <v>50000</v>
      </c>
      <c r="F82" s="509">
        <f>E82/D82</f>
        <v>0.83333333333333337</v>
      </c>
    </row>
    <row r="83" spans="1:6" x14ac:dyDescent="0.25">
      <c r="A83" s="1336" t="s">
        <v>510</v>
      </c>
      <c r="B83" s="1336"/>
      <c r="C83" s="16"/>
      <c r="D83" s="16"/>
      <c r="E83" s="510"/>
      <c r="F83" s="509"/>
    </row>
    <row r="84" spans="1:6" x14ac:dyDescent="0.25">
      <c r="A84" s="427" t="s">
        <v>153</v>
      </c>
      <c r="B84" s="1" t="s">
        <v>512</v>
      </c>
      <c r="C84" s="510">
        <v>0</v>
      </c>
      <c r="D84" s="510">
        <v>0</v>
      </c>
      <c r="E84" s="510">
        <v>0</v>
      </c>
      <c r="F84" s="509">
        <v>0</v>
      </c>
    </row>
    <row r="85" spans="1:6" x14ac:dyDescent="0.25">
      <c r="A85" s="427" t="s">
        <v>155</v>
      </c>
      <c r="B85" s="1" t="s">
        <v>513</v>
      </c>
      <c r="C85" s="16">
        <v>250000</v>
      </c>
      <c r="D85" s="16">
        <v>574000</v>
      </c>
      <c r="E85" s="16">
        <v>204000</v>
      </c>
      <c r="F85" s="509">
        <f>E85/D85</f>
        <v>0.35540069686411152</v>
      </c>
    </row>
    <row r="86" spans="1:6" x14ac:dyDescent="0.25">
      <c r="A86" s="1336" t="s">
        <v>514</v>
      </c>
      <c r="B86" s="1336"/>
      <c r="C86" s="16"/>
      <c r="D86" s="16"/>
      <c r="E86" s="16"/>
      <c r="F86" s="509"/>
    </row>
    <row r="87" spans="1:6" x14ac:dyDescent="0.25">
      <c r="A87" s="54" t="s">
        <v>153</v>
      </c>
      <c r="B87" s="534" t="s">
        <v>608</v>
      </c>
      <c r="C87" s="16">
        <v>565000</v>
      </c>
      <c r="D87" s="16">
        <v>565000</v>
      </c>
      <c r="E87" s="16">
        <v>564000</v>
      </c>
      <c r="F87" s="509">
        <f>E87/D87</f>
        <v>0.99823008849557526</v>
      </c>
    </row>
    <row r="88" spans="1:6" x14ac:dyDescent="0.25">
      <c r="A88" s="54" t="s">
        <v>155</v>
      </c>
      <c r="B88" s="1" t="s">
        <v>517</v>
      </c>
      <c r="C88" s="16">
        <v>30000</v>
      </c>
      <c r="D88" s="16">
        <v>67000</v>
      </c>
      <c r="E88" s="16">
        <v>39000</v>
      </c>
      <c r="F88" s="509">
        <f>E88/D88</f>
        <v>0.58208955223880599</v>
      </c>
    </row>
    <row r="89" spans="1:6" x14ac:dyDescent="0.25">
      <c r="A89" s="54" t="s">
        <v>157</v>
      </c>
      <c r="B89" s="1" t="s">
        <v>518</v>
      </c>
      <c r="C89" s="18">
        <v>3300000</v>
      </c>
      <c r="D89" s="18">
        <v>3259000</v>
      </c>
      <c r="E89" s="18">
        <v>2998000</v>
      </c>
      <c r="F89" s="514">
        <f>E89/D89</f>
        <v>0.91991408407486963</v>
      </c>
    </row>
    <row r="90" spans="1:6" x14ac:dyDescent="0.25">
      <c r="A90" s="427"/>
      <c r="B90" s="41" t="s">
        <v>521</v>
      </c>
      <c r="C90" s="525">
        <f>SUM(C74:C89)</f>
        <v>11205000</v>
      </c>
      <c r="D90" s="525">
        <f>SUM(D74:D89)</f>
        <v>11455000</v>
      </c>
      <c r="E90" s="525">
        <f>SUM(E74:E89)</f>
        <v>8934000</v>
      </c>
      <c r="F90" s="512">
        <f>E90/D90</f>
        <v>0.77992143168921868</v>
      </c>
    </row>
    <row r="91" spans="1:6" x14ac:dyDescent="0.25">
      <c r="A91" s="427"/>
      <c r="B91"/>
      <c r="C91" s="16"/>
      <c r="D91"/>
      <c r="E91"/>
      <c r="F91"/>
    </row>
    <row r="92" spans="1:6" x14ac:dyDescent="0.25">
      <c r="A92" s="1331" t="s">
        <v>522</v>
      </c>
      <c r="B92" s="1331"/>
      <c r="C92" s="16"/>
      <c r="D92"/>
      <c r="E92"/>
      <c r="F92"/>
    </row>
    <row r="93" spans="1:6" x14ac:dyDescent="0.25">
      <c r="A93" s="1334" t="s">
        <v>523</v>
      </c>
      <c r="B93" s="1334"/>
      <c r="C93" s="16"/>
      <c r="D93"/>
      <c r="E93"/>
      <c r="F93"/>
    </row>
    <row r="94" spans="1:6" x14ac:dyDescent="0.25">
      <c r="A94" s="427" t="s">
        <v>153</v>
      </c>
      <c r="B94" s="1" t="s">
        <v>524</v>
      </c>
      <c r="C94" s="16">
        <v>150000</v>
      </c>
      <c r="D94" s="16">
        <v>165000</v>
      </c>
      <c r="E94" s="16">
        <v>130000</v>
      </c>
      <c r="F94" s="509">
        <f>E94/D94</f>
        <v>0.78787878787878785</v>
      </c>
    </row>
    <row r="95" spans="1:6" x14ac:dyDescent="0.25">
      <c r="A95" s="25" t="s">
        <v>525</v>
      </c>
      <c r="B95"/>
      <c r="C95" s="513">
        <v>0</v>
      </c>
      <c r="D95" s="513">
        <v>0</v>
      </c>
      <c r="E95" s="513">
        <v>0</v>
      </c>
      <c r="F95" s="514">
        <v>0</v>
      </c>
    </row>
    <row r="96" spans="1:6" x14ac:dyDescent="0.25">
      <c r="A96" s="25"/>
      <c r="B96" s="41" t="s">
        <v>526</v>
      </c>
      <c r="C96" s="525">
        <f>SUM(C94:C95)</f>
        <v>150000</v>
      </c>
      <c r="D96" s="525">
        <f>SUM(D94:D95)</f>
        <v>165000</v>
      </c>
      <c r="E96" s="525">
        <f>SUM(E94:E95)</f>
        <v>130000</v>
      </c>
      <c r="F96" s="512">
        <f>E96/D96</f>
        <v>0.78787878787878785</v>
      </c>
    </row>
    <row r="97" spans="1:6" x14ac:dyDescent="0.25">
      <c r="A97" s="25"/>
      <c r="B97"/>
      <c r="C97" s="16"/>
      <c r="D97"/>
      <c r="E97"/>
      <c r="F97" s="512"/>
    </row>
    <row r="98" spans="1:6" x14ac:dyDescent="0.25">
      <c r="A98" s="1331" t="s">
        <v>527</v>
      </c>
      <c r="B98" s="1331"/>
      <c r="C98" s="16"/>
      <c r="D98"/>
      <c r="E98"/>
      <c r="F98" s="512"/>
    </row>
    <row r="99" spans="1:6" x14ac:dyDescent="0.25">
      <c r="A99" s="1334" t="s">
        <v>528</v>
      </c>
      <c r="B99" s="1334"/>
      <c r="C99" s="16"/>
      <c r="D99" s="16"/>
      <c r="E99" s="16"/>
      <c r="F99" s="512"/>
    </row>
    <row r="100" spans="1:6" x14ac:dyDescent="0.25">
      <c r="A100" s="427" t="s">
        <v>153</v>
      </c>
      <c r="B100" s="25" t="s">
        <v>529</v>
      </c>
      <c r="C100" s="510">
        <v>0</v>
      </c>
      <c r="D100" s="510">
        <v>0</v>
      </c>
      <c r="E100" s="511">
        <v>0</v>
      </c>
      <c r="F100" s="509">
        <v>0</v>
      </c>
    </row>
    <row r="101" spans="1:6" x14ac:dyDescent="0.25">
      <c r="A101" s="427" t="s">
        <v>155</v>
      </c>
      <c r="B101" s="25" t="s">
        <v>530</v>
      </c>
      <c r="C101" s="16">
        <v>4292000</v>
      </c>
      <c r="D101" s="16">
        <v>4410000</v>
      </c>
      <c r="E101" s="16">
        <v>2630000</v>
      </c>
      <c r="F101" s="509">
        <f>E101/D101</f>
        <v>0.59637188208616776</v>
      </c>
    </row>
    <row r="102" spans="1:6" x14ac:dyDescent="0.25">
      <c r="A102" s="1336" t="s">
        <v>531</v>
      </c>
      <c r="B102" s="1336"/>
      <c r="C102" s="511">
        <v>0</v>
      </c>
      <c r="D102" s="511">
        <v>0</v>
      </c>
      <c r="E102" s="511">
        <v>0</v>
      </c>
      <c r="F102" s="509">
        <v>0</v>
      </c>
    </row>
    <row r="103" spans="1:6" x14ac:dyDescent="0.25">
      <c r="A103" s="1336" t="s">
        <v>533</v>
      </c>
      <c r="B103" s="1336"/>
      <c r="C103" s="18">
        <v>300000</v>
      </c>
      <c r="D103" s="18">
        <v>319000</v>
      </c>
      <c r="E103" s="18">
        <v>300000</v>
      </c>
      <c r="F103" s="514">
        <f>E103/D103</f>
        <v>0.94043887147335425</v>
      </c>
    </row>
    <row r="104" spans="1:6" x14ac:dyDescent="0.25">
      <c r="A104" s="25"/>
      <c r="B104" s="41" t="s">
        <v>534</v>
      </c>
      <c r="C104" s="47">
        <f>SUM(C100:C103)</f>
        <v>4592000</v>
      </c>
      <c r="D104" s="47">
        <f>SUM(D100:D103)</f>
        <v>4729000</v>
      </c>
      <c r="E104" s="47">
        <f>SUM(E100:E103)</f>
        <v>2930000</v>
      </c>
      <c r="F104" s="512">
        <f>E104/D104</f>
        <v>0.61958130683019663</v>
      </c>
    </row>
    <row r="105" spans="1:6" x14ac:dyDescent="0.25">
      <c r="A105" s="25"/>
      <c r="B105"/>
      <c r="C105" s="16"/>
      <c r="D105"/>
      <c r="E105"/>
      <c r="F105" s="512"/>
    </row>
    <row r="106" spans="1:6" x14ac:dyDescent="0.25">
      <c r="A106" s="25"/>
      <c r="B106" s="52" t="s">
        <v>535</v>
      </c>
      <c r="C106" s="349">
        <f>C59+C70+C90+C96+C104</f>
        <v>20317000</v>
      </c>
      <c r="D106" s="349">
        <f>D59+D70+D90+D96+D104</f>
        <v>21295000</v>
      </c>
      <c r="E106" s="349">
        <f>E59+E70+E90+E96+E104</f>
        <v>16374000</v>
      </c>
      <c r="F106" s="557">
        <f>E106/D106</f>
        <v>0.76891289034984733</v>
      </c>
    </row>
    <row r="107" spans="1:6" x14ac:dyDescent="0.25">
      <c r="A107" s="25"/>
      <c r="B107" s="52"/>
      <c r="C107" s="528"/>
      <c r="D107"/>
      <c r="E107"/>
      <c r="F107"/>
    </row>
    <row r="108" spans="1:6" x14ac:dyDescent="0.25">
      <c r="A108" s="1333" t="s">
        <v>536</v>
      </c>
      <c r="B108" s="1333"/>
      <c r="C108" s="529"/>
      <c r="D108"/>
      <c r="E108"/>
      <c r="F108"/>
    </row>
    <row r="109" spans="1:6" x14ac:dyDescent="0.25">
      <c r="A109" s="533"/>
      <c r="B109" s="533"/>
      <c r="C109" s="529"/>
      <c r="D109"/>
      <c r="E109"/>
      <c r="F109"/>
    </row>
    <row r="110" spans="1:6" x14ac:dyDescent="0.25">
      <c r="A110" s="37" t="s">
        <v>609</v>
      </c>
      <c r="B110" s="533"/>
      <c r="C110" s="513">
        <v>0</v>
      </c>
      <c r="D110" s="16">
        <v>668000</v>
      </c>
      <c r="E110" s="16">
        <v>668000</v>
      </c>
      <c r="F110" s="15">
        <f>E110/D110</f>
        <v>1</v>
      </c>
    </row>
    <row r="111" spans="1:6" x14ac:dyDescent="0.25">
      <c r="A111" s="427"/>
      <c r="B111" s="52" t="s">
        <v>543</v>
      </c>
      <c r="C111" s="558">
        <f>SUM(C110:C110)</f>
        <v>0</v>
      </c>
      <c r="D111" s="559">
        <f>SUM(D110:D110)</f>
        <v>668000</v>
      </c>
      <c r="E111" s="559">
        <f>SUM(E110:E110)</f>
        <v>668000</v>
      </c>
      <c r="F111" s="560">
        <f>E111/D111</f>
        <v>1</v>
      </c>
    </row>
    <row r="112" spans="1:6" x14ac:dyDescent="0.25">
      <c r="A112" s="427"/>
      <c r="B112"/>
      <c r="C112" s="16"/>
      <c r="D112"/>
      <c r="E112"/>
      <c r="F112" s="561"/>
    </row>
    <row r="113" spans="1:9" x14ac:dyDescent="0.25">
      <c r="A113" s="533" t="s">
        <v>544</v>
      </c>
      <c r="B113"/>
      <c r="C113" s="16"/>
      <c r="D113"/>
      <c r="E113"/>
      <c r="F113" s="48"/>
    </row>
    <row r="114" spans="1:9" x14ac:dyDescent="0.25">
      <c r="A114" s="427"/>
      <c r="B114"/>
      <c r="C114" s="16"/>
      <c r="D114"/>
      <c r="E114"/>
      <c r="F114" s="48"/>
      <c r="I114" s="539"/>
    </row>
    <row r="115" spans="1:9" x14ac:dyDescent="0.25">
      <c r="A115" s="1330" t="s">
        <v>589</v>
      </c>
      <c r="B115" s="1330"/>
      <c r="C115" s="39">
        <f>C29+C36+C106+C111+C113</f>
        <v>113592000</v>
      </c>
      <c r="D115" s="39">
        <f>D29+D36+D106+D111+D113</f>
        <v>123104000</v>
      </c>
      <c r="E115" s="39">
        <f>E29+E36+E106+E111+E113</f>
        <v>117940000</v>
      </c>
      <c r="F115" s="40">
        <f>E115/D115</f>
        <v>0.95805172861970367</v>
      </c>
      <c r="I115" s="539"/>
    </row>
    <row r="116" spans="1:9" x14ac:dyDescent="0.25">
      <c r="A116" s="427"/>
      <c r="B116"/>
      <c r="C116" s="16"/>
      <c r="D116"/>
      <c r="E116"/>
      <c r="F116"/>
    </row>
    <row r="117" spans="1:9" x14ac:dyDescent="0.25">
      <c r="A117" s="427"/>
      <c r="B117"/>
      <c r="C117" s="16"/>
      <c r="D117"/>
      <c r="E117"/>
      <c r="F117"/>
    </row>
    <row r="118" spans="1:9" x14ac:dyDescent="0.25">
      <c r="A118" s="427"/>
      <c r="B118"/>
      <c r="C118" s="16"/>
      <c r="D118"/>
      <c r="E118"/>
      <c r="F118"/>
    </row>
    <row r="119" spans="1:9" x14ac:dyDescent="0.25">
      <c r="A119" s="427"/>
      <c r="B119"/>
      <c r="C119" s="16"/>
      <c r="D119"/>
      <c r="E119"/>
      <c r="F119"/>
    </row>
    <row r="120" spans="1:9" x14ac:dyDescent="0.25">
      <c r="A120" s="427"/>
      <c r="B120"/>
      <c r="C120" s="16"/>
      <c r="D120"/>
      <c r="E120"/>
      <c r="F120"/>
    </row>
    <row r="121" spans="1:9" x14ac:dyDescent="0.25">
      <c r="A121" s="1333" t="s">
        <v>590</v>
      </c>
      <c r="B121" s="1333"/>
      <c r="C121" s="16"/>
      <c r="D121"/>
      <c r="E121"/>
      <c r="F121"/>
    </row>
    <row r="122" spans="1:9" x14ac:dyDescent="0.25">
      <c r="A122" s="427"/>
      <c r="B122"/>
      <c r="C122" s="16"/>
      <c r="D122"/>
      <c r="E122"/>
      <c r="F122"/>
    </row>
    <row r="123" spans="1:9" x14ac:dyDescent="0.25">
      <c r="A123" s="1331" t="s">
        <v>591</v>
      </c>
      <c r="B123" s="1331"/>
      <c r="C123" s="47">
        <v>500000</v>
      </c>
      <c r="D123" s="47">
        <v>452000</v>
      </c>
      <c r="E123" s="47">
        <v>360000</v>
      </c>
      <c r="F123" s="512">
        <f>E123/D123</f>
        <v>0.79646017699115046</v>
      </c>
    </row>
    <row r="124" spans="1:9" x14ac:dyDescent="0.25">
      <c r="A124" s="53"/>
      <c r="B124" s="43"/>
      <c r="C124" s="47"/>
      <c r="D124"/>
      <c r="E124"/>
      <c r="F124" s="509"/>
    </row>
    <row r="125" spans="1:9" x14ac:dyDescent="0.25">
      <c r="A125" s="1331" t="s">
        <v>592</v>
      </c>
      <c r="B125" s="1331"/>
      <c r="C125" s="542">
        <v>0</v>
      </c>
      <c r="D125" s="47">
        <v>48000</v>
      </c>
      <c r="E125" s="47">
        <v>48000</v>
      </c>
      <c r="F125" s="512">
        <v>0</v>
      </c>
    </row>
    <row r="126" spans="1:9" x14ac:dyDescent="0.25">
      <c r="A126" s="42"/>
      <c r="B126"/>
      <c r="C126" s="13"/>
      <c r="D126"/>
      <c r="E126"/>
      <c r="F126" s="509"/>
    </row>
    <row r="127" spans="1:9" x14ac:dyDescent="0.25">
      <c r="A127" s="1331" t="s">
        <v>593</v>
      </c>
      <c r="B127" s="1331"/>
      <c r="C127" s="542">
        <v>0</v>
      </c>
      <c r="D127" s="542">
        <v>0</v>
      </c>
      <c r="E127" s="542">
        <v>0</v>
      </c>
      <c r="F127" s="512">
        <v>0</v>
      </c>
    </row>
    <row r="128" spans="1:9" x14ac:dyDescent="0.25">
      <c r="A128" s="42"/>
      <c r="B128"/>
      <c r="C128" s="13"/>
      <c r="D128"/>
      <c r="E128"/>
      <c r="F128"/>
    </row>
    <row r="129" spans="1:6" x14ac:dyDescent="0.25">
      <c r="A129"/>
      <c r="B129"/>
      <c r="C129" s="13"/>
      <c r="D129"/>
      <c r="E129"/>
      <c r="F129"/>
    </row>
    <row r="130" spans="1:6" ht="20.25" customHeight="1" x14ac:dyDescent="0.25">
      <c r="A130" s="1330" t="s">
        <v>595</v>
      </c>
      <c r="B130" s="1330"/>
      <c r="C130" s="349">
        <f>SUM(C123:C129)</f>
        <v>500000</v>
      </c>
      <c r="D130" s="349">
        <f>SUM(D123:D129)</f>
        <v>500000</v>
      </c>
      <c r="E130" s="349">
        <f>SUM(E123:E129)</f>
        <v>408000</v>
      </c>
      <c r="F130" s="557">
        <f>E130/D130</f>
        <v>0.81599999999999995</v>
      </c>
    </row>
    <row r="131" spans="1:6" x14ac:dyDescent="0.25">
      <c r="A131" s="550"/>
      <c r="B131" s="550"/>
      <c r="C131" s="528"/>
      <c r="D131"/>
      <c r="E131"/>
      <c r="F131" s="540"/>
    </row>
    <row r="132" spans="1:6" x14ac:dyDescent="0.25">
      <c r="A132"/>
      <c r="B132"/>
      <c r="C132" s="13"/>
      <c r="D132"/>
      <c r="E132"/>
      <c r="F132" s="540"/>
    </row>
    <row r="133" spans="1:6" x14ac:dyDescent="0.25">
      <c r="A133" s="1331" t="s">
        <v>596</v>
      </c>
      <c r="B133" s="1331"/>
      <c r="C133" s="542">
        <v>0</v>
      </c>
      <c r="D133" s="542">
        <v>0</v>
      </c>
      <c r="E133" s="542">
        <v>0</v>
      </c>
      <c r="F133" s="512">
        <v>0</v>
      </c>
    </row>
    <row r="134" spans="1:6" x14ac:dyDescent="0.25">
      <c r="A134" s="537"/>
      <c r="B134" s="537"/>
      <c r="C134" s="16"/>
      <c r="D134"/>
      <c r="E134"/>
      <c r="F134" s="540"/>
    </row>
    <row r="135" spans="1:6" x14ac:dyDescent="0.25">
      <c r="A135"/>
      <c r="B135"/>
      <c r="C135" s="13"/>
      <c r="D135"/>
      <c r="E135"/>
      <c r="F135" s="540"/>
    </row>
    <row r="136" spans="1:6" ht="26.25" customHeight="1" x14ac:dyDescent="0.3">
      <c r="A136" s="1332" t="s">
        <v>598</v>
      </c>
      <c r="B136" s="1332"/>
      <c r="C136" s="562">
        <f>C115+C130</f>
        <v>114092000</v>
      </c>
      <c r="D136" s="562">
        <f>D115+D130</f>
        <v>123604000</v>
      </c>
      <c r="E136" s="562">
        <f>E115+E130</f>
        <v>118348000</v>
      </c>
      <c r="F136" s="563">
        <f>E136/D136</f>
        <v>0.95747710430083166</v>
      </c>
    </row>
  </sheetData>
  <mergeCells count="33">
    <mergeCell ref="A2:F2"/>
    <mergeCell ref="A4:F4"/>
    <mergeCell ref="A5:F5"/>
    <mergeCell ref="A38:B38"/>
    <mergeCell ref="A40:B40"/>
    <mergeCell ref="A41:B41"/>
    <mergeCell ref="A50:B50"/>
    <mergeCell ref="A57:B57"/>
    <mergeCell ref="A60:B60"/>
    <mergeCell ref="A61:B61"/>
    <mergeCell ref="A68:B68"/>
    <mergeCell ref="A72:B72"/>
    <mergeCell ref="A73:B73"/>
    <mergeCell ref="A77:B77"/>
    <mergeCell ref="A78:B78"/>
    <mergeCell ref="A79:B79"/>
    <mergeCell ref="A83:B83"/>
    <mergeCell ref="A86:B86"/>
    <mergeCell ref="A92:B92"/>
    <mergeCell ref="A93:B93"/>
    <mergeCell ref="A98:B98"/>
    <mergeCell ref="A99:B99"/>
    <mergeCell ref="A102:B102"/>
    <mergeCell ref="A103:B103"/>
    <mergeCell ref="A108:B108"/>
    <mergeCell ref="A130:B130"/>
    <mergeCell ref="A133:B133"/>
    <mergeCell ref="A136:B136"/>
    <mergeCell ref="A115:B115"/>
    <mergeCell ref="A121:B121"/>
    <mergeCell ref="A123:B123"/>
    <mergeCell ref="A125:B125"/>
    <mergeCell ref="A127:B127"/>
  </mergeCells>
  <pageMargins left="0.59055118110236227" right="0.39370078740157483" top="0.39370078740157483" bottom="0.39370078740157483" header="0.11811023622047245" footer="0.51181102362204722"/>
  <pageSetup paperSize="9" scale="85" firstPageNumber="0" orientation="portrait" r:id="rId1"/>
  <headerFooter>
    <oddHeader>&amp;R13. melléklet a ../2019.(..) önkormányzati rendelethez /&amp;P. oldal</oddHeader>
  </headerFooter>
  <rowBreaks count="2" manualBreakCount="2">
    <brk id="59" max="16383" man="1"/>
    <brk id="11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N71"/>
  <sheetViews>
    <sheetView zoomScaleNormal="100" workbookViewId="0">
      <selection activeCell="K38" sqref="K38"/>
    </sheetView>
  </sheetViews>
  <sheetFormatPr defaultRowHeight="12.75" x14ac:dyDescent="0.2"/>
  <cols>
    <col min="1" max="1" width="3.5703125" style="251"/>
    <col min="2" max="2" width="61.140625" style="251"/>
    <col min="3" max="3" width="12.85546875" style="251"/>
    <col min="4" max="4" width="11" style="251"/>
    <col min="5" max="5" width="12" style="251"/>
    <col min="6" max="6" width="10.7109375" style="251"/>
    <col min="7" max="7" width="9.7109375" style="251"/>
    <col min="8" max="8" width="12" style="251"/>
    <col min="9" max="9" width="9.7109375" style="251"/>
    <col min="10" max="10" width="12.42578125" style="251"/>
    <col min="11" max="11" width="12.7109375" style="251"/>
    <col min="12" max="12" width="15.85546875" style="251"/>
    <col min="13" max="13" width="18.42578125" style="251"/>
    <col min="14" max="14" width="12.7109375" style="251"/>
    <col min="15" max="1025" width="8.7109375"/>
  </cols>
  <sheetData>
    <row r="1" spans="1:14" ht="18.75" customHeight="1" x14ac:dyDescent="0.2">
      <c r="A1" s="1337" t="s">
        <v>610</v>
      </c>
      <c r="B1" s="1337"/>
      <c r="C1" s="1337"/>
      <c r="D1" s="1337"/>
      <c r="E1" s="1337"/>
      <c r="F1" s="1337"/>
      <c r="G1" s="1337"/>
      <c r="H1" s="1337"/>
      <c r="I1" s="1337"/>
      <c r="J1" s="1337"/>
      <c r="K1" s="1337"/>
      <c r="L1" s="1337"/>
      <c r="M1" s="1337"/>
      <c r="N1" s="1337"/>
    </row>
    <row r="2" spans="1:14" ht="18.75" customHeight="1" x14ac:dyDescent="0.2">
      <c r="A2" s="1337" t="s">
        <v>419</v>
      </c>
      <c r="B2" s="1337"/>
      <c r="C2" s="1337"/>
      <c r="D2" s="1337"/>
      <c r="E2" s="1337"/>
      <c r="F2" s="1337"/>
      <c r="G2" s="1337"/>
      <c r="H2" s="1337"/>
      <c r="I2" s="1337"/>
      <c r="J2" s="1337"/>
      <c r="K2" s="1337"/>
      <c r="L2" s="1337"/>
      <c r="M2" s="1337"/>
      <c r="N2" s="1337"/>
    </row>
    <row r="3" spans="1:14" ht="15.75" x14ac:dyDescent="0.2">
      <c r="A3"/>
      <c r="B3" s="564"/>
      <c r="C3" s="565" t="s">
        <v>611</v>
      </c>
      <c r="D3" s="1340" t="s">
        <v>394</v>
      </c>
      <c r="E3" s="1340"/>
      <c r="F3" s="1340"/>
      <c r="G3" s="1340"/>
      <c r="H3" s="1340"/>
      <c r="I3" s="1340"/>
      <c r="J3" s="1340"/>
      <c r="K3" s="1340"/>
      <c r="L3" s="1340"/>
      <c r="M3" s="1340"/>
      <c r="N3" s="566" t="s">
        <v>612</v>
      </c>
    </row>
    <row r="4" spans="1:14" ht="78.75" x14ac:dyDescent="0.2">
      <c r="A4" s="567"/>
      <c r="B4" s="568" t="s">
        <v>613</v>
      </c>
      <c r="C4" s="569" t="s">
        <v>389</v>
      </c>
      <c r="D4" s="570" t="s">
        <v>614</v>
      </c>
      <c r="E4" s="571" t="s">
        <v>615</v>
      </c>
      <c r="F4" s="572" t="s">
        <v>158</v>
      </c>
      <c r="G4" s="570" t="s">
        <v>366</v>
      </c>
      <c r="H4" s="571" t="s">
        <v>173</v>
      </c>
      <c r="I4" s="571" t="s">
        <v>616</v>
      </c>
      <c r="J4" s="571" t="s">
        <v>617</v>
      </c>
      <c r="K4" s="571" t="s">
        <v>618</v>
      </c>
      <c r="L4" s="573" t="s">
        <v>619</v>
      </c>
      <c r="M4" s="574" t="s">
        <v>389</v>
      </c>
      <c r="N4" s="575" t="s">
        <v>620</v>
      </c>
    </row>
    <row r="5" spans="1:14" ht="15.75" customHeight="1" x14ac:dyDescent="0.2">
      <c r="A5" s="1342" t="s">
        <v>144</v>
      </c>
      <c r="B5" s="1342"/>
      <c r="C5" s="576"/>
      <c r="D5" s="577"/>
      <c r="E5" s="578"/>
      <c r="F5" s="578"/>
      <c r="G5" s="578"/>
      <c r="H5" s="578"/>
      <c r="I5" s="578"/>
      <c r="J5" s="578"/>
      <c r="K5" s="578"/>
      <c r="L5" s="578"/>
      <c r="M5" s="579"/>
      <c r="N5" s="580"/>
    </row>
    <row r="6" spans="1:14" ht="15" x14ac:dyDescent="0.25">
      <c r="A6" s="581"/>
      <c r="B6" s="582" t="s">
        <v>621</v>
      </c>
      <c r="C6" s="583"/>
      <c r="D6" s="584"/>
      <c r="E6" s="585"/>
      <c r="F6" s="585"/>
      <c r="G6" s="585"/>
      <c r="H6" s="585"/>
      <c r="I6" s="585"/>
      <c r="J6" s="585"/>
      <c r="K6" s="585"/>
      <c r="L6" s="585"/>
      <c r="M6" s="586"/>
      <c r="N6" s="587"/>
    </row>
    <row r="7" spans="1:14" ht="14.25" x14ac:dyDescent="0.2">
      <c r="A7" s="588" t="s">
        <v>153</v>
      </c>
      <c r="B7" s="589" t="s">
        <v>622</v>
      </c>
      <c r="C7" s="590">
        <v>86625000</v>
      </c>
      <c r="D7" s="591">
        <v>47251000</v>
      </c>
      <c r="E7" s="592"/>
      <c r="F7" s="592"/>
      <c r="G7" s="592">
        <v>42971000</v>
      </c>
      <c r="H7" s="592"/>
      <c r="I7" s="592"/>
      <c r="J7" s="592"/>
      <c r="K7" s="592">
        <v>1066000</v>
      </c>
      <c r="L7" s="592">
        <v>-2531000</v>
      </c>
      <c r="M7" s="593">
        <f>SUM(D7:L7)</f>
        <v>88757000</v>
      </c>
      <c r="N7" s="594"/>
    </row>
    <row r="8" spans="1:14" ht="14.25" x14ac:dyDescent="0.2">
      <c r="A8" s="588" t="s">
        <v>155</v>
      </c>
      <c r="B8" s="589" t="s">
        <v>623</v>
      </c>
      <c r="C8" s="590">
        <v>63379000</v>
      </c>
      <c r="D8" s="591"/>
      <c r="E8" s="592"/>
      <c r="F8" s="592"/>
      <c r="G8" s="592"/>
      <c r="H8" s="592">
        <v>118110</v>
      </c>
      <c r="I8" s="592"/>
      <c r="J8" s="592"/>
      <c r="K8" s="592"/>
      <c r="L8" s="592">
        <v>63261000</v>
      </c>
      <c r="M8" s="593">
        <f>SUM(D8:L8)</f>
        <v>63379110</v>
      </c>
      <c r="N8" s="594"/>
    </row>
    <row r="9" spans="1:14" ht="14.25" x14ac:dyDescent="0.2">
      <c r="A9" s="581"/>
      <c r="B9" s="595" t="s">
        <v>389</v>
      </c>
      <c r="C9" s="596">
        <f t="shared" ref="C9:M9" si="0">SUM(C7:C8)</f>
        <v>150004000</v>
      </c>
      <c r="D9" s="596">
        <f t="shared" si="0"/>
        <v>47251000</v>
      </c>
      <c r="E9" s="596">
        <f t="shared" si="0"/>
        <v>0</v>
      </c>
      <c r="F9" s="596">
        <f t="shared" si="0"/>
        <v>0</v>
      </c>
      <c r="G9" s="596">
        <f t="shared" si="0"/>
        <v>42971000</v>
      </c>
      <c r="H9" s="596">
        <f t="shared" si="0"/>
        <v>118110</v>
      </c>
      <c r="I9" s="596">
        <f t="shared" si="0"/>
        <v>0</v>
      </c>
      <c r="J9" s="596">
        <f t="shared" si="0"/>
        <v>0</v>
      </c>
      <c r="K9" s="596">
        <f t="shared" si="0"/>
        <v>1066000</v>
      </c>
      <c r="L9" s="596">
        <f t="shared" si="0"/>
        <v>60730000</v>
      </c>
      <c r="M9" s="596">
        <f t="shared" si="0"/>
        <v>152136110</v>
      </c>
      <c r="N9" s="597">
        <f>L9/C9</f>
        <v>0.40485587051011973</v>
      </c>
    </row>
    <row r="10" spans="1:14" ht="15.75" customHeight="1" x14ac:dyDescent="0.25">
      <c r="A10" s="1339" t="s">
        <v>145</v>
      </c>
      <c r="B10" s="1339"/>
      <c r="C10" s="598"/>
      <c r="D10" s="599"/>
      <c r="E10" s="600"/>
      <c r="F10" s="600"/>
      <c r="G10" s="600"/>
      <c r="H10" s="600"/>
      <c r="I10" s="600"/>
      <c r="J10" s="600"/>
      <c r="K10" s="600"/>
      <c r="L10" s="600"/>
      <c r="M10" s="601"/>
      <c r="N10" s="602"/>
    </row>
    <row r="11" spans="1:14" x14ac:dyDescent="0.2">
      <c r="A11" s="603"/>
      <c r="B11" s="604" t="s">
        <v>621</v>
      </c>
      <c r="C11" s="605"/>
      <c r="D11" s="606"/>
      <c r="E11" s="607"/>
      <c r="F11" s="607"/>
      <c r="G11" s="607"/>
      <c r="H11" s="607"/>
      <c r="I11" s="607"/>
      <c r="J11" s="607"/>
      <c r="K11" s="607"/>
      <c r="L11" s="607"/>
      <c r="M11" s="608"/>
      <c r="N11" s="609"/>
    </row>
    <row r="12" spans="1:14" x14ac:dyDescent="0.2">
      <c r="A12" s="610" t="s">
        <v>153</v>
      </c>
      <c r="B12" s="611" t="s">
        <v>624</v>
      </c>
      <c r="C12" s="612">
        <v>150142000</v>
      </c>
      <c r="D12" s="613">
        <v>111743000</v>
      </c>
      <c r="E12" s="614"/>
      <c r="F12" s="614"/>
      <c r="G12" s="614">
        <v>23000</v>
      </c>
      <c r="H12" s="614"/>
      <c r="I12" s="614"/>
      <c r="J12" s="614"/>
      <c r="K12" s="614">
        <v>252000</v>
      </c>
      <c r="L12" s="614">
        <v>38511000</v>
      </c>
      <c r="M12" s="615">
        <f>SUM(D12:L12)</f>
        <v>150529000</v>
      </c>
      <c r="N12" s="616"/>
    </row>
    <row r="13" spans="1:14" x14ac:dyDescent="0.2">
      <c r="A13" s="617"/>
      <c r="B13" s="618" t="s">
        <v>625</v>
      </c>
      <c r="C13" s="619">
        <f t="shared" ref="C13:M13" si="1">SUM(C12)</f>
        <v>150142000</v>
      </c>
      <c r="D13" s="620">
        <f t="shared" si="1"/>
        <v>111743000</v>
      </c>
      <c r="E13" s="621">
        <f t="shared" si="1"/>
        <v>0</v>
      </c>
      <c r="F13" s="622">
        <f t="shared" si="1"/>
        <v>0</v>
      </c>
      <c r="G13" s="623">
        <f t="shared" si="1"/>
        <v>23000</v>
      </c>
      <c r="H13" s="622">
        <f t="shared" si="1"/>
        <v>0</v>
      </c>
      <c r="I13" s="622">
        <f t="shared" si="1"/>
        <v>0</v>
      </c>
      <c r="J13" s="622">
        <f t="shared" si="1"/>
        <v>0</v>
      </c>
      <c r="K13" s="623">
        <f t="shared" si="1"/>
        <v>252000</v>
      </c>
      <c r="L13" s="623">
        <f t="shared" si="1"/>
        <v>38511000</v>
      </c>
      <c r="M13" s="620">
        <f t="shared" si="1"/>
        <v>150529000</v>
      </c>
      <c r="N13" s="624">
        <f>L13/C13</f>
        <v>0.25649718266707516</v>
      </c>
    </row>
    <row r="14" spans="1:14" x14ac:dyDescent="0.2">
      <c r="A14" s="625"/>
      <c r="B14" s="604" t="s">
        <v>626</v>
      </c>
      <c r="C14" s="605"/>
      <c r="D14" s="606"/>
      <c r="E14" s="607"/>
      <c r="F14" s="607"/>
      <c r="G14" s="607"/>
      <c r="H14" s="607"/>
      <c r="I14" s="607"/>
      <c r="J14" s="607"/>
      <c r="K14" s="607"/>
      <c r="L14" s="607">
        <f>C14-D14-E14-F14-G14-K14</f>
        <v>0</v>
      </c>
      <c r="M14" s="626">
        <f>SUM(D14:L14)</f>
        <v>0</v>
      </c>
      <c r="N14" s="627"/>
    </row>
    <row r="15" spans="1:14" x14ac:dyDescent="0.2">
      <c r="A15" s="628" t="s">
        <v>153</v>
      </c>
      <c r="B15" s="611" t="s">
        <v>627</v>
      </c>
      <c r="C15" s="612">
        <v>45535000</v>
      </c>
      <c r="D15" s="629">
        <v>29923000</v>
      </c>
      <c r="E15" s="630"/>
      <c r="F15" s="630"/>
      <c r="G15" s="630"/>
      <c r="H15" s="630"/>
      <c r="I15" s="630"/>
      <c r="J15" s="630"/>
      <c r="K15" s="630"/>
      <c r="L15" s="630">
        <v>15611000</v>
      </c>
      <c r="M15" s="631">
        <f>SUM(D15:L15)</f>
        <v>45534000</v>
      </c>
      <c r="N15" s="632"/>
    </row>
    <row r="16" spans="1:14" x14ac:dyDescent="0.2">
      <c r="A16" s="625"/>
      <c r="B16" s="618" t="s">
        <v>628</v>
      </c>
      <c r="C16" s="619">
        <f t="shared" ref="C16:M16" si="2">SUM(C15)</f>
        <v>45535000</v>
      </c>
      <c r="D16" s="620">
        <f t="shared" si="2"/>
        <v>29923000</v>
      </c>
      <c r="E16" s="633">
        <f t="shared" si="2"/>
        <v>0</v>
      </c>
      <c r="F16" s="634">
        <f t="shared" si="2"/>
        <v>0</v>
      </c>
      <c r="G16" s="634">
        <f t="shared" si="2"/>
        <v>0</v>
      </c>
      <c r="H16" s="634">
        <f t="shared" si="2"/>
        <v>0</v>
      </c>
      <c r="I16" s="634">
        <f t="shared" si="2"/>
        <v>0</v>
      </c>
      <c r="J16" s="634">
        <f t="shared" si="2"/>
        <v>0</v>
      </c>
      <c r="K16" s="634">
        <f t="shared" si="2"/>
        <v>0</v>
      </c>
      <c r="L16" s="623">
        <f t="shared" si="2"/>
        <v>15611000</v>
      </c>
      <c r="M16" s="620">
        <f t="shared" si="2"/>
        <v>45534000</v>
      </c>
      <c r="N16" s="635"/>
    </row>
    <row r="17" spans="1:14" x14ac:dyDescent="0.2">
      <c r="A17" s="636"/>
      <c r="B17" s="604" t="s">
        <v>389</v>
      </c>
      <c r="C17" s="637">
        <f t="shared" ref="C17:M17" si="3">C13+C16</f>
        <v>195677000</v>
      </c>
      <c r="D17" s="626">
        <f t="shared" si="3"/>
        <v>141666000</v>
      </c>
      <c r="E17" s="638">
        <f t="shared" si="3"/>
        <v>0</v>
      </c>
      <c r="F17" s="639">
        <f t="shared" si="3"/>
        <v>0</v>
      </c>
      <c r="G17" s="640">
        <f t="shared" si="3"/>
        <v>23000</v>
      </c>
      <c r="H17" s="639">
        <f t="shared" si="3"/>
        <v>0</v>
      </c>
      <c r="I17" s="639">
        <f t="shared" si="3"/>
        <v>0</v>
      </c>
      <c r="J17" s="639">
        <f t="shared" si="3"/>
        <v>0</v>
      </c>
      <c r="K17" s="640">
        <f t="shared" si="3"/>
        <v>252000</v>
      </c>
      <c r="L17" s="640">
        <f t="shared" si="3"/>
        <v>54122000</v>
      </c>
      <c r="M17" s="626">
        <f t="shared" si="3"/>
        <v>196063000</v>
      </c>
      <c r="N17" s="627">
        <f>L17/C17</f>
        <v>0.27658845955324335</v>
      </c>
    </row>
    <row r="18" spans="1:14" ht="15.75" x14ac:dyDescent="0.25">
      <c r="A18" s="1338" t="s">
        <v>146</v>
      </c>
      <c r="B18" s="1338"/>
      <c r="C18" s="598"/>
      <c r="D18" s="599"/>
      <c r="E18" s="600"/>
      <c r="F18" s="600"/>
      <c r="G18" s="600"/>
      <c r="H18" s="600"/>
      <c r="I18" s="600"/>
      <c r="J18" s="600"/>
      <c r="K18" s="600"/>
      <c r="L18" s="600"/>
      <c r="M18" s="641"/>
      <c r="N18" s="642"/>
    </row>
    <row r="19" spans="1:14" x14ac:dyDescent="0.2">
      <c r="A19" s="643"/>
      <c r="B19" s="644" t="s">
        <v>621</v>
      </c>
      <c r="C19" s="645"/>
      <c r="D19" s="646"/>
      <c r="E19" s="647"/>
      <c r="F19" s="647"/>
      <c r="G19" s="647"/>
      <c r="H19" s="647"/>
      <c r="I19" s="647"/>
      <c r="J19" s="647"/>
      <c r="K19" s="647"/>
      <c r="L19" s="647"/>
      <c r="M19" s="648"/>
      <c r="N19" s="649"/>
    </row>
    <row r="20" spans="1:14" x14ac:dyDescent="0.2">
      <c r="A20" s="650" t="s">
        <v>153</v>
      </c>
      <c r="B20" s="651" t="s">
        <v>629</v>
      </c>
      <c r="C20" s="652">
        <v>68593000</v>
      </c>
      <c r="D20" s="653">
        <v>34568000</v>
      </c>
      <c r="E20" s="654">
        <v>286000</v>
      </c>
      <c r="F20" s="654"/>
      <c r="G20" s="654">
        <v>10419000</v>
      </c>
      <c r="H20" s="654"/>
      <c r="I20" s="654">
        <v>80000</v>
      </c>
      <c r="J20" s="654"/>
      <c r="K20" s="654">
        <v>1887000</v>
      </c>
      <c r="L20" s="655">
        <v>45584000</v>
      </c>
      <c r="M20" s="656">
        <f>SUM(D20:L20)</f>
        <v>92824000</v>
      </c>
      <c r="N20" s="657"/>
    </row>
    <row r="21" spans="1:14" x14ac:dyDescent="0.2">
      <c r="A21" s="643"/>
      <c r="B21" s="658" t="s">
        <v>625</v>
      </c>
      <c r="C21" s="659">
        <f t="shared" ref="C21:M21" si="4">SUM(C20)</f>
        <v>68593000</v>
      </c>
      <c r="D21" s="660">
        <f t="shared" si="4"/>
        <v>34568000</v>
      </c>
      <c r="E21" s="661">
        <f t="shared" si="4"/>
        <v>286000</v>
      </c>
      <c r="F21" s="662">
        <f t="shared" si="4"/>
        <v>0</v>
      </c>
      <c r="G21" s="647">
        <f t="shared" si="4"/>
        <v>10419000</v>
      </c>
      <c r="H21" s="662">
        <f t="shared" si="4"/>
        <v>0</v>
      </c>
      <c r="I21" s="647">
        <f t="shared" si="4"/>
        <v>80000</v>
      </c>
      <c r="J21" s="662">
        <f t="shared" si="4"/>
        <v>0</v>
      </c>
      <c r="K21" s="647">
        <f t="shared" si="4"/>
        <v>1887000</v>
      </c>
      <c r="L21" s="647">
        <f t="shared" si="4"/>
        <v>45584000</v>
      </c>
      <c r="M21" s="660">
        <f t="shared" si="4"/>
        <v>92824000</v>
      </c>
      <c r="N21" s="663">
        <f>L21/C21</f>
        <v>0.6645576079191754</v>
      </c>
    </row>
    <row r="22" spans="1:14" x14ac:dyDescent="0.2">
      <c r="A22" s="643"/>
      <c r="B22" s="644" t="s">
        <v>626</v>
      </c>
      <c r="C22" s="645"/>
      <c r="D22" s="646"/>
      <c r="E22" s="647"/>
      <c r="F22" s="647"/>
      <c r="G22" s="647"/>
      <c r="H22" s="647"/>
      <c r="I22" s="647"/>
      <c r="J22" s="647"/>
      <c r="K22" s="647"/>
      <c r="L22" s="647"/>
      <c r="M22" s="648"/>
      <c r="N22" s="664"/>
    </row>
    <row r="23" spans="1:14" x14ac:dyDescent="0.2">
      <c r="A23" s="650" t="s">
        <v>153</v>
      </c>
      <c r="B23" s="665" t="s">
        <v>630</v>
      </c>
      <c r="C23" s="666">
        <v>9464000</v>
      </c>
      <c r="D23" s="667">
        <v>0</v>
      </c>
      <c r="E23" s="668"/>
      <c r="F23" s="668"/>
      <c r="G23" s="668">
        <v>1119000</v>
      </c>
      <c r="H23" s="668"/>
      <c r="I23" s="668"/>
      <c r="J23" s="668"/>
      <c r="K23" s="668"/>
      <c r="L23" s="668">
        <v>8345000</v>
      </c>
      <c r="M23" s="669">
        <f t="shared" ref="M23:M28" si="5">SUM(D23:L23)</f>
        <v>9464000</v>
      </c>
      <c r="N23" s="670"/>
    </row>
    <row r="24" spans="1:14" x14ac:dyDescent="0.2">
      <c r="A24" s="650" t="s">
        <v>155</v>
      </c>
      <c r="B24" s="665" t="s">
        <v>631</v>
      </c>
      <c r="C24" s="666">
        <v>10311000</v>
      </c>
      <c r="D24" s="667">
        <v>0</v>
      </c>
      <c r="E24" s="668"/>
      <c r="F24" s="668"/>
      <c r="G24" s="668">
        <v>126000</v>
      </c>
      <c r="H24" s="668"/>
      <c r="I24" s="668"/>
      <c r="J24" s="668"/>
      <c r="K24" s="668"/>
      <c r="L24" s="668">
        <v>10185000</v>
      </c>
      <c r="M24" s="669">
        <f t="shared" si="5"/>
        <v>10311000</v>
      </c>
      <c r="N24" s="670"/>
    </row>
    <row r="25" spans="1:14" x14ac:dyDescent="0.2">
      <c r="A25" s="650" t="s">
        <v>157</v>
      </c>
      <c r="B25" s="665" t="s">
        <v>632</v>
      </c>
      <c r="C25" s="666">
        <v>4355000</v>
      </c>
      <c r="D25" s="667">
        <v>4400000</v>
      </c>
      <c r="E25" s="668"/>
      <c r="F25" s="668"/>
      <c r="G25" s="668">
        <v>127000</v>
      </c>
      <c r="H25" s="668"/>
      <c r="I25" s="668"/>
      <c r="J25" s="668"/>
      <c r="K25" s="668"/>
      <c r="L25" s="668">
        <v>-172000</v>
      </c>
      <c r="M25" s="669">
        <f t="shared" si="5"/>
        <v>4355000</v>
      </c>
      <c r="N25" s="670"/>
    </row>
    <row r="26" spans="1:14" x14ac:dyDescent="0.2">
      <c r="A26" s="650" t="s">
        <v>159</v>
      </c>
      <c r="B26" s="665" t="s">
        <v>633</v>
      </c>
      <c r="C26" s="666">
        <v>4534000</v>
      </c>
      <c r="D26" s="667"/>
      <c r="E26" s="668"/>
      <c r="F26" s="668"/>
      <c r="G26" s="668"/>
      <c r="H26" s="668"/>
      <c r="I26" s="668"/>
      <c r="J26" s="668"/>
      <c r="K26" s="668"/>
      <c r="L26" s="668">
        <v>4534000</v>
      </c>
      <c r="M26" s="669">
        <f t="shared" si="5"/>
        <v>4534000</v>
      </c>
      <c r="N26" s="670"/>
    </row>
    <row r="27" spans="1:14" x14ac:dyDescent="0.2">
      <c r="A27" s="650" t="s">
        <v>172</v>
      </c>
      <c r="B27" s="665" t="s">
        <v>634</v>
      </c>
      <c r="C27" s="666">
        <v>0</v>
      </c>
      <c r="D27" s="669"/>
      <c r="E27" s="671"/>
      <c r="F27" s="668"/>
      <c r="G27" s="668"/>
      <c r="H27" s="668"/>
      <c r="I27" s="668"/>
      <c r="J27" s="668"/>
      <c r="K27" s="668"/>
      <c r="L27" s="668"/>
      <c r="M27" s="669">
        <f t="shared" si="5"/>
        <v>0</v>
      </c>
      <c r="N27" s="670"/>
    </row>
    <row r="28" spans="1:14" x14ac:dyDescent="0.2">
      <c r="A28" s="650" t="s">
        <v>174</v>
      </c>
      <c r="B28" s="665" t="s">
        <v>635</v>
      </c>
      <c r="C28" s="666">
        <v>9914000</v>
      </c>
      <c r="D28" s="669">
        <v>410000</v>
      </c>
      <c r="E28" s="671">
        <v>575000</v>
      </c>
      <c r="F28" s="668"/>
      <c r="G28" s="668">
        <v>6074000</v>
      </c>
      <c r="H28" s="668"/>
      <c r="I28" s="668"/>
      <c r="J28" s="668"/>
      <c r="K28" s="668"/>
      <c r="L28" s="668">
        <v>2855000</v>
      </c>
      <c r="M28" s="669">
        <f t="shared" si="5"/>
        <v>9914000</v>
      </c>
      <c r="N28" s="670"/>
    </row>
    <row r="29" spans="1:14" x14ac:dyDescent="0.2">
      <c r="A29" s="672"/>
      <c r="B29" s="658" t="s">
        <v>628</v>
      </c>
      <c r="C29" s="659">
        <f>SUM(C23:C28)</f>
        <v>38578000</v>
      </c>
      <c r="D29" s="660">
        <f>SUM(D23:D28)</f>
        <v>4810000</v>
      </c>
      <c r="E29" s="673">
        <f>SUM(E23:E28)</f>
        <v>575000</v>
      </c>
      <c r="F29" s="647">
        <f>SUM(F23:F28)</f>
        <v>0</v>
      </c>
      <c r="G29" s="647">
        <f>SUM(G23:G28)</f>
        <v>7446000</v>
      </c>
      <c r="H29" s="647">
        <f>SUM(H23:H26)</f>
        <v>0</v>
      </c>
      <c r="I29" s="647">
        <f>SUM(I23:I26)</f>
        <v>0</v>
      </c>
      <c r="J29" s="647">
        <f>SUM(J23:J26)</f>
        <v>0</v>
      </c>
      <c r="K29" s="647">
        <f>SUM(K23:K26)</f>
        <v>0</v>
      </c>
      <c r="L29" s="647">
        <f>SUM(L23:L28)</f>
        <v>25747000</v>
      </c>
      <c r="M29" s="660">
        <f>SUM(M23:M28)</f>
        <v>38578000</v>
      </c>
      <c r="N29" s="663"/>
    </row>
    <row r="30" spans="1:14" x14ac:dyDescent="0.2">
      <c r="A30" s="674"/>
      <c r="B30" s="675" t="s">
        <v>389</v>
      </c>
      <c r="C30" s="676">
        <f t="shared" ref="C30:K30" si="6">C21+C29</f>
        <v>107171000</v>
      </c>
      <c r="D30" s="648">
        <f t="shared" si="6"/>
        <v>39378000</v>
      </c>
      <c r="E30" s="677">
        <f t="shared" si="6"/>
        <v>861000</v>
      </c>
      <c r="F30" s="678">
        <f t="shared" si="6"/>
        <v>0</v>
      </c>
      <c r="G30" s="678">
        <f t="shared" si="6"/>
        <v>17865000</v>
      </c>
      <c r="H30" s="678">
        <f t="shared" si="6"/>
        <v>0</v>
      </c>
      <c r="I30" s="678">
        <f t="shared" si="6"/>
        <v>80000</v>
      </c>
      <c r="J30" s="678">
        <f t="shared" si="6"/>
        <v>0</v>
      </c>
      <c r="K30" s="678">
        <f t="shared" si="6"/>
        <v>1887000</v>
      </c>
      <c r="L30" s="679">
        <f>SUM(L23:L28,L20)</f>
        <v>71331000</v>
      </c>
      <c r="M30" s="648">
        <f>M21+M29</f>
        <v>131402000</v>
      </c>
      <c r="N30" s="664">
        <f>L30/C30</f>
        <v>0.66558117401162631</v>
      </c>
    </row>
    <row r="31" spans="1:14" ht="15.75" x14ac:dyDescent="0.25">
      <c r="A31" s="1338" t="s">
        <v>636</v>
      </c>
      <c r="B31" s="1338"/>
      <c r="C31" s="680"/>
      <c r="D31" s="577"/>
      <c r="E31" s="578"/>
      <c r="F31" s="578"/>
      <c r="G31" s="578"/>
      <c r="H31" s="578"/>
      <c r="I31" s="578"/>
      <c r="J31" s="578"/>
      <c r="K31" s="578"/>
      <c r="L31" s="578"/>
      <c r="M31" s="681"/>
      <c r="N31" s="642"/>
    </row>
    <row r="32" spans="1:14" x14ac:dyDescent="0.2">
      <c r="A32" s="682"/>
      <c r="B32" s="683" t="s">
        <v>621</v>
      </c>
      <c r="C32" s="684"/>
      <c r="D32" s="685"/>
      <c r="E32" s="686"/>
      <c r="F32" s="686"/>
      <c r="G32" s="686"/>
      <c r="H32" s="686"/>
      <c r="I32" s="686"/>
      <c r="J32" s="686"/>
      <c r="K32" s="686"/>
      <c r="L32" s="687">
        <f>C32-SUM(D32:K32)</f>
        <v>0</v>
      </c>
      <c r="M32" s="688">
        <f>SUM(D32:L32)</f>
        <v>0</v>
      </c>
      <c r="N32" s="689"/>
    </row>
    <row r="33" spans="1:14" x14ac:dyDescent="0.2">
      <c r="A33" s="690" t="s">
        <v>153</v>
      </c>
      <c r="B33" s="691" t="s">
        <v>637</v>
      </c>
      <c r="C33" s="692">
        <v>118348000</v>
      </c>
      <c r="D33" s="693">
        <v>10753000</v>
      </c>
      <c r="E33" s="694"/>
      <c r="F33" s="694">
        <v>6000</v>
      </c>
      <c r="G33" s="694">
        <v>1674000</v>
      </c>
      <c r="H33" s="694"/>
      <c r="I33" s="694">
        <v>54000</v>
      </c>
      <c r="J33" s="694"/>
      <c r="K33" s="694">
        <v>475000</v>
      </c>
      <c r="L33" s="694">
        <v>105897000</v>
      </c>
      <c r="M33" s="695">
        <f>SUM(D33:L33)</f>
        <v>118859000</v>
      </c>
      <c r="N33" s="696"/>
    </row>
    <row r="34" spans="1:14" x14ac:dyDescent="0.2">
      <c r="A34" s="697"/>
      <c r="B34" s="683" t="s">
        <v>389</v>
      </c>
      <c r="C34" s="698">
        <f t="shared" ref="C34:M34" si="7">SUM(C33:C33)</f>
        <v>118348000</v>
      </c>
      <c r="D34" s="699">
        <f t="shared" si="7"/>
        <v>10753000</v>
      </c>
      <c r="E34" s="700">
        <f t="shared" si="7"/>
        <v>0</v>
      </c>
      <c r="F34" s="701">
        <f t="shared" si="7"/>
        <v>6000</v>
      </c>
      <c r="G34" s="701">
        <f t="shared" si="7"/>
        <v>1674000</v>
      </c>
      <c r="H34" s="701">
        <f t="shared" si="7"/>
        <v>0</v>
      </c>
      <c r="I34" s="701">
        <f t="shared" si="7"/>
        <v>54000</v>
      </c>
      <c r="J34" s="701">
        <f t="shared" si="7"/>
        <v>0</v>
      </c>
      <c r="K34" s="701">
        <f t="shared" si="7"/>
        <v>475000</v>
      </c>
      <c r="L34" s="701">
        <f>SUM(L33:L33)</f>
        <v>105897000</v>
      </c>
      <c r="M34" s="699">
        <f t="shared" si="7"/>
        <v>118859000</v>
      </c>
      <c r="N34" s="702">
        <f>L34/C34</f>
        <v>0.89479332139115153</v>
      </c>
    </row>
    <row r="35" spans="1:14" ht="15.75" customHeight="1" x14ac:dyDescent="0.25">
      <c r="A35" s="1339" t="s">
        <v>279</v>
      </c>
      <c r="B35" s="1339"/>
      <c r="C35" s="598"/>
      <c r="D35" s="599"/>
      <c r="E35" s="600"/>
      <c r="F35" s="600"/>
      <c r="G35" s="600"/>
      <c r="H35" s="600"/>
      <c r="I35" s="600"/>
      <c r="J35" s="600"/>
      <c r="K35" s="600"/>
      <c r="L35" s="600"/>
      <c r="M35" s="601"/>
      <c r="N35" s="642"/>
    </row>
    <row r="36" spans="1:14" x14ac:dyDescent="0.2">
      <c r="A36" s="703"/>
      <c r="B36" s="704" t="s">
        <v>621</v>
      </c>
      <c r="C36" s="705"/>
      <c r="D36" s="706"/>
      <c r="E36" s="707"/>
      <c r="F36" s="707"/>
      <c r="G36" s="707"/>
      <c r="H36" s="707"/>
      <c r="I36" s="707"/>
      <c r="J36" s="707"/>
      <c r="K36" s="707"/>
      <c r="L36" s="707"/>
      <c r="M36" s="708"/>
      <c r="N36" s="709"/>
    </row>
    <row r="37" spans="1:14" x14ac:dyDescent="0.2">
      <c r="A37" s="710" t="s">
        <v>153</v>
      </c>
      <c r="B37" s="711" t="s">
        <v>637</v>
      </c>
      <c r="C37" s="712">
        <v>25873000</v>
      </c>
      <c r="D37" s="713">
        <v>1917000</v>
      </c>
      <c r="E37" s="714">
        <v>19914000</v>
      </c>
      <c r="F37" s="714"/>
      <c r="G37" s="714"/>
      <c r="H37" s="714"/>
      <c r="I37" s="714"/>
      <c r="J37" s="714"/>
      <c r="K37" s="714">
        <v>735299000</v>
      </c>
      <c r="L37" s="714">
        <v>0</v>
      </c>
      <c r="M37" s="715">
        <f t="shared" ref="M37:M50" si="8">SUM(D37:L37)</f>
        <v>757130000</v>
      </c>
      <c r="N37" s="716"/>
    </row>
    <row r="38" spans="1:14" x14ac:dyDescent="0.2">
      <c r="A38" s="710" t="s">
        <v>155</v>
      </c>
      <c r="B38" s="711" t="s">
        <v>638</v>
      </c>
      <c r="C38" s="712">
        <v>73787000</v>
      </c>
      <c r="D38" s="713">
        <v>73185000</v>
      </c>
      <c r="E38" s="714"/>
      <c r="F38" s="714"/>
      <c r="G38" s="714"/>
      <c r="H38" s="714"/>
      <c r="I38" s="714"/>
      <c r="J38" s="714"/>
      <c r="K38" s="714"/>
      <c r="L38" s="714">
        <v>602000</v>
      </c>
      <c r="M38" s="715">
        <f t="shared" si="8"/>
        <v>73787000</v>
      </c>
      <c r="N38" s="716"/>
    </row>
    <row r="39" spans="1:14" x14ac:dyDescent="0.2">
      <c r="A39" s="710" t="s">
        <v>157</v>
      </c>
      <c r="B39" s="711" t="s">
        <v>639</v>
      </c>
      <c r="C39" s="712">
        <v>828000</v>
      </c>
      <c r="D39" s="713"/>
      <c r="E39" s="714"/>
      <c r="F39" s="714"/>
      <c r="G39" s="714">
        <v>755000</v>
      </c>
      <c r="H39" s="714"/>
      <c r="I39" s="714"/>
      <c r="J39" s="714"/>
      <c r="K39" s="714"/>
      <c r="L39" s="714">
        <v>73000</v>
      </c>
      <c r="M39" s="715">
        <f t="shared" si="8"/>
        <v>828000</v>
      </c>
      <c r="N39" s="716"/>
    </row>
    <row r="40" spans="1:14" x14ac:dyDescent="0.2">
      <c r="A40" s="710" t="s">
        <v>159</v>
      </c>
      <c r="B40" s="717" t="s">
        <v>640</v>
      </c>
      <c r="C40" s="712">
        <v>5592000</v>
      </c>
      <c r="D40" s="718"/>
      <c r="E40" s="719"/>
      <c r="F40" s="719"/>
      <c r="G40" s="719"/>
      <c r="H40" s="719"/>
      <c r="I40" s="719"/>
      <c r="J40" s="719"/>
      <c r="K40" s="719"/>
      <c r="L40" s="714">
        <v>5592000</v>
      </c>
      <c r="M40" s="715">
        <f t="shared" si="8"/>
        <v>5592000</v>
      </c>
      <c r="N40" s="720"/>
    </row>
    <row r="41" spans="1:14" x14ac:dyDescent="0.2">
      <c r="A41" s="710" t="s">
        <v>172</v>
      </c>
      <c r="B41" s="721" t="s">
        <v>641</v>
      </c>
      <c r="C41" s="712">
        <v>20366000</v>
      </c>
      <c r="D41" s="713"/>
      <c r="E41" s="714"/>
      <c r="F41" s="714"/>
      <c r="G41" s="714"/>
      <c r="H41" s="714"/>
      <c r="I41" s="714"/>
      <c r="J41" s="714"/>
      <c r="K41" s="714"/>
      <c r="L41" s="714">
        <v>20366000</v>
      </c>
      <c r="M41" s="715">
        <f t="shared" si="8"/>
        <v>20366000</v>
      </c>
      <c r="N41" s="720"/>
    </row>
    <row r="42" spans="1:14" x14ac:dyDescent="0.2">
      <c r="A42" s="710" t="s">
        <v>174</v>
      </c>
      <c r="B42" s="721" t="s">
        <v>642</v>
      </c>
      <c r="C42" s="712">
        <v>1216000</v>
      </c>
      <c r="D42" s="713"/>
      <c r="E42" s="714"/>
      <c r="F42" s="714"/>
      <c r="G42" s="714"/>
      <c r="H42" s="714"/>
      <c r="I42" s="714"/>
      <c r="J42" s="714"/>
      <c r="K42" s="714"/>
      <c r="L42" s="714">
        <v>1216000</v>
      </c>
      <c r="M42" s="715">
        <f t="shared" si="8"/>
        <v>1216000</v>
      </c>
      <c r="N42" s="720"/>
    </row>
    <row r="43" spans="1:14" x14ac:dyDescent="0.2">
      <c r="A43" s="710" t="s">
        <v>176</v>
      </c>
      <c r="B43" s="722" t="s">
        <v>643</v>
      </c>
      <c r="C43" s="712">
        <v>28424000</v>
      </c>
      <c r="D43" s="718">
        <v>0</v>
      </c>
      <c r="E43" s="723">
        <v>0</v>
      </c>
      <c r="F43" s="719"/>
      <c r="G43" s="719">
        <v>29312000</v>
      </c>
      <c r="H43" s="719"/>
      <c r="I43" s="719"/>
      <c r="J43" s="719"/>
      <c r="K43" s="719"/>
      <c r="L43" s="714">
        <v>-888000</v>
      </c>
      <c r="M43" s="724">
        <f t="shared" si="8"/>
        <v>28424000</v>
      </c>
      <c r="N43" s="716"/>
    </row>
    <row r="44" spans="1:14" x14ac:dyDescent="0.2">
      <c r="A44" s="710" t="s">
        <v>179</v>
      </c>
      <c r="B44" s="725" t="s">
        <v>644</v>
      </c>
      <c r="C44" s="712">
        <v>492713000</v>
      </c>
      <c r="D44" s="713">
        <v>55361000</v>
      </c>
      <c r="E44" s="714">
        <v>9845000</v>
      </c>
      <c r="F44" s="714">
        <v>1011182000</v>
      </c>
      <c r="G44" s="714">
        <v>10918000</v>
      </c>
      <c r="H44" s="714">
        <v>437000</v>
      </c>
      <c r="I44" s="714">
        <v>15980000</v>
      </c>
      <c r="J44" s="714"/>
      <c r="K44" s="714">
        <v>0</v>
      </c>
      <c r="L44" s="714">
        <v>-424498000</v>
      </c>
      <c r="M44" s="715">
        <f t="shared" si="8"/>
        <v>679225000</v>
      </c>
      <c r="N44" s="720"/>
    </row>
    <row r="45" spans="1:14" x14ac:dyDescent="0.2">
      <c r="A45" s="710" t="s">
        <v>215</v>
      </c>
      <c r="B45" s="726" t="s">
        <v>645</v>
      </c>
      <c r="C45" s="712">
        <v>37489000</v>
      </c>
      <c r="D45" s="727"/>
      <c r="E45" s="728"/>
      <c r="F45" s="728"/>
      <c r="G45" s="728"/>
      <c r="H45" s="728"/>
      <c r="I45" s="728"/>
      <c r="J45" s="728"/>
      <c r="K45" s="728"/>
      <c r="L45" s="714">
        <v>37489000</v>
      </c>
      <c r="M45" s="715">
        <f t="shared" si="8"/>
        <v>37489000</v>
      </c>
      <c r="N45" s="720"/>
    </row>
    <row r="46" spans="1:14" ht="25.5" x14ac:dyDescent="0.2">
      <c r="A46" s="710" t="s">
        <v>217</v>
      </c>
      <c r="B46" s="721" t="s">
        <v>646</v>
      </c>
      <c r="C46" s="712">
        <v>24414000</v>
      </c>
      <c r="D46" s="713">
        <v>13485000</v>
      </c>
      <c r="E46" s="728"/>
      <c r="F46" s="728"/>
      <c r="G46" s="714">
        <v>3304000</v>
      </c>
      <c r="H46" s="728"/>
      <c r="I46" s="728"/>
      <c r="J46" s="728"/>
      <c r="K46" s="728"/>
      <c r="L46" s="714">
        <v>7625000</v>
      </c>
      <c r="M46" s="715">
        <f t="shared" si="8"/>
        <v>24414000</v>
      </c>
      <c r="N46" s="720"/>
    </row>
    <row r="47" spans="1:14" x14ac:dyDescent="0.2">
      <c r="A47" s="710" t="s">
        <v>219</v>
      </c>
      <c r="B47" s="721" t="s">
        <v>647</v>
      </c>
      <c r="C47" s="712">
        <v>12820000</v>
      </c>
      <c r="D47" s="713"/>
      <c r="E47" s="714"/>
      <c r="F47" s="714"/>
      <c r="G47" s="714">
        <v>210000</v>
      </c>
      <c r="H47" s="714"/>
      <c r="I47" s="714"/>
      <c r="J47" s="714">
        <v>0</v>
      </c>
      <c r="K47" s="714"/>
      <c r="L47" s="714">
        <v>12610000</v>
      </c>
      <c r="M47" s="715">
        <f t="shared" si="8"/>
        <v>12820000</v>
      </c>
      <c r="N47" s="720"/>
    </row>
    <row r="48" spans="1:14" x14ac:dyDescent="0.2">
      <c r="A48" s="710" t="s">
        <v>222</v>
      </c>
      <c r="B48" s="721" t="s">
        <v>648</v>
      </c>
      <c r="C48" s="712"/>
      <c r="D48" s="713"/>
      <c r="E48" s="714"/>
      <c r="F48" s="714"/>
      <c r="G48" s="714"/>
      <c r="H48" s="714"/>
      <c r="I48" s="714"/>
      <c r="J48" s="714"/>
      <c r="K48" s="714"/>
      <c r="L48" s="714"/>
      <c r="M48" s="715">
        <f t="shared" si="8"/>
        <v>0</v>
      </c>
      <c r="N48" s="720"/>
    </row>
    <row r="49" spans="1:14" x14ac:dyDescent="0.2">
      <c r="A49" s="710" t="s">
        <v>225</v>
      </c>
      <c r="B49" s="721" t="s">
        <v>649</v>
      </c>
      <c r="C49" s="712">
        <v>12896000</v>
      </c>
      <c r="D49" s="727"/>
      <c r="E49" s="728"/>
      <c r="F49" s="728"/>
      <c r="G49" s="728"/>
      <c r="H49" s="728"/>
      <c r="I49" s="728"/>
      <c r="J49" s="728"/>
      <c r="K49" s="728"/>
      <c r="L49" s="714">
        <v>12896000</v>
      </c>
      <c r="M49" s="729">
        <f t="shared" si="8"/>
        <v>12896000</v>
      </c>
      <c r="N49" s="720"/>
    </row>
    <row r="50" spans="1:14" x14ac:dyDescent="0.2">
      <c r="A50" s="710" t="s">
        <v>227</v>
      </c>
      <c r="B50" s="725" t="s">
        <v>650</v>
      </c>
      <c r="C50" s="712">
        <v>16503000</v>
      </c>
      <c r="D50" s="727"/>
      <c r="E50" s="730"/>
      <c r="F50" s="730"/>
      <c r="G50" s="730"/>
      <c r="H50" s="730"/>
      <c r="I50" s="730"/>
      <c r="J50" s="730"/>
      <c r="K50" s="730"/>
      <c r="L50" s="714">
        <v>16503000</v>
      </c>
      <c r="M50" s="729">
        <f t="shared" si="8"/>
        <v>16503000</v>
      </c>
      <c r="N50" s="720"/>
    </row>
    <row r="51" spans="1:14" x14ac:dyDescent="0.2">
      <c r="A51" s="710" t="s">
        <v>229</v>
      </c>
      <c r="B51" s="725" t="s">
        <v>651</v>
      </c>
      <c r="C51" s="712"/>
      <c r="D51" s="727"/>
      <c r="E51" s="730"/>
      <c r="F51" s="730"/>
      <c r="G51" s="730"/>
      <c r="H51" s="730"/>
      <c r="I51" s="730"/>
      <c r="J51" s="730"/>
      <c r="K51" s="730"/>
      <c r="L51" s="714"/>
      <c r="M51" s="729"/>
      <c r="N51" s="720"/>
    </row>
    <row r="52" spans="1:14" x14ac:dyDescent="0.2">
      <c r="A52" s="731"/>
      <c r="B52" s="732" t="s">
        <v>625</v>
      </c>
      <c r="C52" s="733">
        <f t="shared" ref="C52:K52" si="9">SUM(C37:C51)</f>
        <v>752921000</v>
      </c>
      <c r="D52" s="733">
        <f t="shared" si="9"/>
        <v>143948000</v>
      </c>
      <c r="E52" s="733">
        <f t="shared" si="9"/>
        <v>29759000</v>
      </c>
      <c r="F52" s="733">
        <f t="shared" si="9"/>
        <v>1011182000</v>
      </c>
      <c r="G52" s="733">
        <f t="shared" si="9"/>
        <v>44499000</v>
      </c>
      <c r="H52" s="733">
        <f t="shared" si="9"/>
        <v>437000</v>
      </c>
      <c r="I52" s="733">
        <f t="shared" si="9"/>
        <v>15980000</v>
      </c>
      <c r="J52" s="733">
        <f t="shared" si="9"/>
        <v>0</v>
      </c>
      <c r="K52" s="733">
        <f t="shared" si="9"/>
        <v>735299000</v>
      </c>
      <c r="L52" s="734">
        <f>SUM(L37:L50)</f>
        <v>-310414000</v>
      </c>
      <c r="M52" s="735">
        <f>SUM(M37:M50)</f>
        <v>1670690000</v>
      </c>
      <c r="N52" s="736"/>
    </row>
    <row r="53" spans="1:14" x14ac:dyDescent="0.2">
      <c r="A53" s="737"/>
      <c r="B53" s="738"/>
      <c r="C53" s="739"/>
      <c r="D53" s="739"/>
      <c r="E53" s="739"/>
      <c r="F53" s="739"/>
      <c r="G53" s="739"/>
      <c r="H53" s="739"/>
      <c r="I53" s="739"/>
      <c r="J53" s="739"/>
      <c r="K53" s="739"/>
      <c r="L53" s="740"/>
      <c r="M53" s="739"/>
      <c r="N53" s="741"/>
    </row>
    <row r="54" spans="1:14" x14ac:dyDescent="0.2">
      <c r="A54" s="737"/>
      <c r="B54" s="738"/>
      <c r="C54" s="739"/>
      <c r="D54" s="739"/>
      <c r="E54" s="739"/>
      <c r="F54" s="739"/>
      <c r="G54" s="739"/>
      <c r="H54" s="739"/>
      <c r="I54" s="739"/>
      <c r="J54" s="739"/>
      <c r="K54" s="739"/>
      <c r="L54" s="740"/>
      <c r="M54" s="739"/>
      <c r="N54" s="741"/>
    </row>
    <row r="55" spans="1:14" x14ac:dyDescent="0.2">
      <c r="A55" s="737"/>
      <c r="B55" s="738"/>
      <c r="C55" s="739"/>
      <c r="D55" s="739"/>
      <c r="E55" s="739"/>
      <c r="F55" s="739"/>
      <c r="G55" s="739"/>
      <c r="H55" s="739"/>
      <c r="I55" s="739"/>
      <c r="J55" s="739"/>
      <c r="K55" s="739"/>
      <c r="L55" s="740"/>
      <c r="M55" s="739"/>
      <c r="N55" s="741"/>
    </row>
    <row r="56" spans="1:14" x14ac:dyDescent="0.2">
      <c r="A56" s="737"/>
      <c r="B56" s="738"/>
      <c r="C56" s="739"/>
      <c r="D56" s="739"/>
      <c r="E56" s="739"/>
      <c r="F56" s="739"/>
      <c r="G56" s="739"/>
      <c r="H56" s="739"/>
      <c r="I56" s="739"/>
      <c r="J56" s="739"/>
      <c r="K56" s="739"/>
      <c r="L56" s="740"/>
      <c r="M56" s="739"/>
      <c r="N56" s="741"/>
    </row>
    <row r="57" spans="1:14" ht="15.75" x14ac:dyDescent="0.2">
      <c r="A57"/>
      <c r="B57" s="564"/>
      <c r="C57" s="565" t="s">
        <v>611</v>
      </c>
      <c r="D57" s="1340" t="s">
        <v>394</v>
      </c>
      <c r="E57" s="1340"/>
      <c r="F57" s="1340"/>
      <c r="G57" s="1340"/>
      <c r="H57" s="1340"/>
      <c r="I57" s="1340"/>
      <c r="J57" s="1340"/>
      <c r="K57" s="1340"/>
      <c r="L57" s="1340"/>
      <c r="M57" s="1340"/>
      <c r="N57" s="742"/>
    </row>
    <row r="58" spans="1:14" ht="78.75" x14ac:dyDescent="0.2">
      <c r="A58" s="567"/>
      <c r="B58" s="743" t="s">
        <v>613</v>
      </c>
      <c r="C58" s="569" t="s">
        <v>389</v>
      </c>
      <c r="D58" s="570" t="s">
        <v>614</v>
      </c>
      <c r="E58" s="571" t="s">
        <v>615</v>
      </c>
      <c r="F58" s="744" t="s">
        <v>158</v>
      </c>
      <c r="G58" s="572" t="s">
        <v>366</v>
      </c>
      <c r="H58" s="571" t="s">
        <v>173</v>
      </c>
      <c r="I58" s="571" t="s">
        <v>616</v>
      </c>
      <c r="J58" s="571" t="s">
        <v>617</v>
      </c>
      <c r="K58" s="571" t="s">
        <v>618</v>
      </c>
      <c r="L58" s="573" t="s">
        <v>619</v>
      </c>
      <c r="M58" s="574" t="s">
        <v>389</v>
      </c>
      <c r="N58" s="575" t="s">
        <v>620</v>
      </c>
    </row>
    <row r="59" spans="1:14" ht="15.75" customHeight="1" x14ac:dyDescent="0.25">
      <c r="A59" s="1341" t="s">
        <v>279</v>
      </c>
      <c r="B59" s="1341"/>
      <c r="C59" s="598"/>
      <c r="D59" s="599"/>
      <c r="E59" s="600"/>
      <c r="F59" s="600"/>
      <c r="G59" s="600"/>
      <c r="H59" s="600"/>
      <c r="I59" s="600"/>
      <c r="J59" s="600"/>
      <c r="K59" s="600"/>
      <c r="L59" s="600"/>
      <c r="M59" s="745"/>
      <c r="N59" s="642"/>
    </row>
    <row r="60" spans="1:14" x14ac:dyDescent="0.2">
      <c r="A60" s="731"/>
      <c r="B60" s="746" t="s">
        <v>626</v>
      </c>
      <c r="C60" s="705">
        <v>0</v>
      </c>
      <c r="D60" s="747"/>
      <c r="E60" s="734"/>
      <c r="F60" s="734"/>
      <c r="G60" s="734"/>
      <c r="H60" s="734"/>
      <c r="I60" s="734"/>
      <c r="J60" s="734"/>
      <c r="K60" s="734"/>
      <c r="L60" s="707">
        <v>0</v>
      </c>
      <c r="M60" s="735">
        <v>0</v>
      </c>
      <c r="N60" s="709"/>
    </row>
    <row r="61" spans="1:14" x14ac:dyDescent="0.2">
      <c r="A61" s="710" t="s">
        <v>153</v>
      </c>
      <c r="B61" s="748" t="s">
        <v>652</v>
      </c>
      <c r="C61" s="712">
        <v>646000</v>
      </c>
      <c r="D61" s="718"/>
      <c r="E61" s="719"/>
      <c r="F61" s="719"/>
      <c r="G61" s="719">
        <v>912000</v>
      </c>
      <c r="H61" s="719"/>
      <c r="I61" s="719"/>
      <c r="J61" s="719"/>
      <c r="K61" s="719"/>
      <c r="L61" s="714">
        <v>-266000</v>
      </c>
      <c r="M61" s="729">
        <f t="shared" ref="M61:M66" si="10">SUM(D61:L61)</f>
        <v>646000</v>
      </c>
      <c r="N61" s="720"/>
    </row>
    <row r="62" spans="1:14" x14ac:dyDescent="0.2">
      <c r="A62" s="710" t="s">
        <v>155</v>
      </c>
      <c r="B62" s="725" t="s">
        <v>653</v>
      </c>
      <c r="C62" s="712">
        <v>0</v>
      </c>
      <c r="D62" s="727"/>
      <c r="E62" s="730"/>
      <c r="F62" s="730"/>
      <c r="G62" s="730"/>
      <c r="H62" s="730"/>
      <c r="I62" s="730"/>
      <c r="J62" s="730">
        <v>1923000</v>
      </c>
      <c r="K62" s="730"/>
      <c r="L62" s="714">
        <v>-1923000</v>
      </c>
      <c r="M62" s="729">
        <f t="shared" si="10"/>
        <v>0</v>
      </c>
      <c r="N62" s="720"/>
    </row>
    <row r="63" spans="1:14" x14ac:dyDescent="0.2">
      <c r="A63" s="710" t="s">
        <v>157</v>
      </c>
      <c r="B63" s="749" t="s">
        <v>654</v>
      </c>
      <c r="C63" s="712">
        <v>2175000</v>
      </c>
      <c r="D63" s="713"/>
      <c r="E63" s="714"/>
      <c r="F63" s="714"/>
      <c r="G63" s="714">
        <v>2061000</v>
      </c>
      <c r="H63" s="714"/>
      <c r="I63" s="714"/>
      <c r="J63" s="714"/>
      <c r="K63" s="714"/>
      <c r="L63" s="714">
        <v>114000</v>
      </c>
      <c r="M63" s="750">
        <f t="shared" si="10"/>
        <v>2175000</v>
      </c>
      <c r="N63" s="720"/>
    </row>
    <row r="64" spans="1:14" x14ac:dyDescent="0.2">
      <c r="A64" s="710" t="s">
        <v>159</v>
      </c>
      <c r="B64" s="749" t="s">
        <v>655</v>
      </c>
      <c r="C64" s="712">
        <v>6987000</v>
      </c>
      <c r="D64" s="713"/>
      <c r="E64" s="714"/>
      <c r="F64" s="714"/>
      <c r="G64" s="714"/>
      <c r="H64" s="714"/>
      <c r="I64" s="714"/>
      <c r="J64" s="714"/>
      <c r="K64" s="714"/>
      <c r="L64" s="714">
        <v>6987000</v>
      </c>
      <c r="M64" s="750">
        <f t="shared" si="10"/>
        <v>6987000</v>
      </c>
      <c r="N64" s="720"/>
    </row>
    <row r="65" spans="1:14" x14ac:dyDescent="0.2">
      <c r="A65" s="710" t="s">
        <v>172</v>
      </c>
      <c r="B65" s="725" t="s">
        <v>656</v>
      </c>
      <c r="C65" s="712">
        <v>12922000</v>
      </c>
      <c r="D65" s="713"/>
      <c r="E65" s="714"/>
      <c r="F65" s="714"/>
      <c r="G65" s="714"/>
      <c r="H65" s="714"/>
      <c r="I65" s="714"/>
      <c r="J65" s="714"/>
      <c r="K65" s="714"/>
      <c r="L65" s="714">
        <v>12922000</v>
      </c>
      <c r="M65" s="750">
        <f t="shared" si="10"/>
        <v>12922000</v>
      </c>
      <c r="N65" s="720"/>
    </row>
    <row r="66" spans="1:14" x14ac:dyDescent="0.2">
      <c r="A66" s="710" t="s">
        <v>174</v>
      </c>
      <c r="B66" s="725" t="s">
        <v>657</v>
      </c>
      <c r="C66" s="712">
        <v>500000</v>
      </c>
      <c r="D66" s="713"/>
      <c r="E66" s="714"/>
      <c r="F66" s="714"/>
      <c r="G66" s="714"/>
      <c r="H66" s="714"/>
      <c r="I66" s="714"/>
      <c r="J66" s="714"/>
      <c r="K66" s="714"/>
      <c r="L66" s="714">
        <v>500000</v>
      </c>
      <c r="M66" s="750">
        <f t="shared" si="10"/>
        <v>500000</v>
      </c>
      <c r="N66" s="720"/>
    </row>
    <row r="67" spans="1:14" x14ac:dyDescent="0.2">
      <c r="A67" s="731"/>
      <c r="B67" s="751" t="s">
        <v>628</v>
      </c>
      <c r="C67" s="733">
        <f t="shared" ref="C67:M67" si="11">SUM(C61:C66)</f>
        <v>23230000</v>
      </c>
      <c r="D67" s="752">
        <f t="shared" si="11"/>
        <v>0</v>
      </c>
      <c r="E67" s="707">
        <f t="shared" si="11"/>
        <v>0</v>
      </c>
      <c r="F67" s="707">
        <f t="shared" si="11"/>
        <v>0</v>
      </c>
      <c r="G67" s="707">
        <f t="shared" si="11"/>
        <v>2973000</v>
      </c>
      <c r="H67" s="707">
        <f t="shared" si="11"/>
        <v>0</v>
      </c>
      <c r="I67" s="707">
        <f t="shared" si="11"/>
        <v>0</v>
      </c>
      <c r="J67" s="707">
        <f t="shared" si="11"/>
        <v>1923000</v>
      </c>
      <c r="K67" s="707">
        <f t="shared" si="11"/>
        <v>0</v>
      </c>
      <c r="L67" s="707">
        <f t="shared" si="11"/>
        <v>18334000</v>
      </c>
      <c r="M67" s="707">
        <f t="shared" si="11"/>
        <v>23230000</v>
      </c>
      <c r="N67" s="753"/>
    </row>
    <row r="68" spans="1:14" x14ac:dyDescent="0.2">
      <c r="A68" s="754" t="s">
        <v>658</v>
      </c>
      <c r="B68" s="755" t="s">
        <v>389</v>
      </c>
      <c r="C68" s="756">
        <f t="shared" ref="C68:M68" si="12">C52+C67</f>
        <v>776151000</v>
      </c>
      <c r="D68" s="757">
        <f t="shared" si="12"/>
        <v>143948000</v>
      </c>
      <c r="E68" s="758">
        <f t="shared" si="12"/>
        <v>29759000</v>
      </c>
      <c r="F68" s="758">
        <f t="shared" si="12"/>
        <v>1011182000</v>
      </c>
      <c r="G68" s="758">
        <f>G52+G67</f>
        <v>47472000</v>
      </c>
      <c r="H68" s="758">
        <f t="shared" si="12"/>
        <v>437000</v>
      </c>
      <c r="I68" s="758">
        <f t="shared" si="12"/>
        <v>15980000</v>
      </c>
      <c r="J68" s="758">
        <f t="shared" si="12"/>
        <v>1923000</v>
      </c>
      <c r="K68" s="758">
        <f t="shared" si="12"/>
        <v>735299000</v>
      </c>
      <c r="L68" s="759">
        <f t="shared" si="12"/>
        <v>-292080000</v>
      </c>
      <c r="M68" s="758">
        <f t="shared" si="12"/>
        <v>1693920000</v>
      </c>
      <c r="N68" s="760"/>
    </row>
    <row r="69" spans="1:14" ht="15" x14ac:dyDescent="0.25">
      <c r="A69" s="761"/>
      <c r="B69" s="762" t="s">
        <v>625</v>
      </c>
      <c r="C69" s="763">
        <f>C9+C13+C21+C34+C52</f>
        <v>1240008000</v>
      </c>
      <c r="D69" s="764">
        <f>D9+D13+D21+D34+D52</f>
        <v>348263000</v>
      </c>
      <c r="E69" s="765">
        <f>E8+E13+E21+E34+E52</f>
        <v>30045000</v>
      </c>
      <c r="F69" s="765">
        <f>F8+F13+F21+F34+F52</f>
        <v>1011188000</v>
      </c>
      <c r="G69" s="765">
        <f>G9+G13+G21+G34+G52</f>
        <v>99586000</v>
      </c>
      <c r="H69" s="765">
        <f>H8+H13+H21+H34+H52</f>
        <v>555110</v>
      </c>
      <c r="I69" s="765">
        <f>I8+I13+I21+I34+I52</f>
        <v>16114000</v>
      </c>
      <c r="J69" s="765">
        <f>J8+J13+J21+J34+J52</f>
        <v>0</v>
      </c>
      <c r="K69" s="765">
        <f>K9+K13+K21+K34+K52</f>
        <v>738979000</v>
      </c>
      <c r="L69" s="765">
        <f>L9+L13+L21+L34+L52</f>
        <v>-59692000</v>
      </c>
      <c r="M69" s="765">
        <f>M9+M13+M21+M34+M52</f>
        <v>2185038110</v>
      </c>
      <c r="N69" s="766"/>
    </row>
    <row r="70" spans="1:14" ht="15" x14ac:dyDescent="0.25">
      <c r="A70" s="767"/>
      <c r="B70" s="768" t="s">
        <v>628</v>
      </c>
      <c r="C70" s="763">
        <f t="shared" ref="C70:M70" si="13">C16+C29+C67</f>
        <v>107343000</v>
      </c>
      <c r="D70" s="764">
        <f t="shared" si="13"/>
        <v>34733000</v>
      </c>
      <c r="E70" s="765">
        <f t="shared" si="13"/>
        <v>575000</v>
      </c>
      <c r="F70" s="765">
        <f t="shared" si="13"/>
        <v>0</v>
      </c>
      <c r="G70" s="765">
        <f t="shared" si="13"/>
        <v>10419000</v>
      </c>
      <c r="H70" s="765">
        <f t="shared" si="13"/>
        <v>0</v>
      </c>
      <c r="I70" s="765">
        <f t="shared" si="13"/>
        <v>0</v>
      </c>
      <c r="J70" s="765">
        <f t="shared" si="13"/>
        <v>1923000</v>
      </c>
      <c r="K70" s="765">
        <f t="shared" si="13"/>
        <v>0</v>
      </c>
      <c r="L70" s="765">
        <f t="shared" si="13"/>
        <v>59692000</v>
      </c>
      <c r="M70" s="765">
        <f t="shared" si="13"/>
        <v>107342000</v>
      </c>
      <c r="N70" s="766"/>
    </row>
    <row r="71" spans="1:14" ht="15" x14ac:dyDescent="0.2">
      <c r="A71" s="767"/>
      <c r="B71" s="769" t="s">
        <v>659</v>
      </c>
      <c r="C71" s="763">
        <f t="shared" ref="C71:M71" si="14">SUM(C69:C70)</f>
        <v>1347351000</v>
      </c>
      <c r="D71" s="764">
        <f t="shared" si="14"/>
        <v>382996000</v>
      </c>
      <c r="E71" s="765">
        <f t="shared" si="14"/>
        <v>30620000</v>
      </c>
      <c r="F71" s="765">
        <f t="shared" si="14"/>
        <v>1011188000</v>
      </c>
      <c r="G71" s="765">
        <f>SUM(G69:G70)</f>
        <v>110005000</v>
      </c>
      <c r="H71" s="765">
        <f t="shared" si="14"/>
        <v>555110</v>
      </c>
      <c r="I71" s="765">
        <f t="shared" si="14"/>
        <v>16114000</v>
      </c>
      <c r="J71" s="765">
        <f t="shared" si="14"/>
        <v>1923000</v>
      </c>
      <c r="K71" s="765">
        <f t="shared" si="14"/>
        <v>738979000</v>
      </c>
      <c r="L71" s="765">
        <f t="shared" si="14"/>
        <v>0</v>
      </c>
      <c r="M71" s="765">
        <f t="shared" si="14"/>
        <v>2292380110</v>
      </c>
      <c r="N71" s="766"/>
    </row>
  </sheetData>
  <mergeCells count="10">
    <mergeCell ref="A1:N1"/>
    <mergeCell ref="A2:N2"/>
    <mergeCell ref="D3:M3"/>
    <mergeCell ref="A5:B5"/>
    <mergeCell ref="A10:B10"/>
    <mergeCell ref="A18:B18"/>
    <mergeCell ref="A31:B31"/>
    <mergeCell ref="A35:B35"/>
    <mergeCell ref="D57:M57"/>
    <mergeCell ref="A59:B59"/>
  </mergeCells>
  <pageMargins left="0.31496062992125984" right="0.31496062992125984" top="0.55118110236220474" bottom="0.55118110236220474" header="0.11811023622047245" footer="0.51181102362204722"/>
  <pageSetup paperSize="9" scale="67" firstPageNumber="0" fitToHeight="0" orientation="landscape" r:id="rId1"/>
  <headerFooter>
    <oddHeader>&amp;R14. melléklet a ../2019.(..) önkormányzati rendelethez /&amp;P. oldal</oddHeader>
  </headerFooter>
  <rowBreaks count="1" manualBreakCount="1">
    <brk id="5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2"/>
  <sheetViews>
    <sheetView zoomScaleNormal="100" workbookViewId="0">
      <selection activeCell="N21" sqref="M20:N21"/>
    </sheetView>
  </sheetViews>
  <sheetFormatPr defaultRowHeight="15" x14ac:dyDescent="0.25"/>
  <cols>
    <col min="1" max="1" width="6" style="1224" customWidth="1"/>
    <col min="2" max="2" width="47.28515625" style="1223" customWidth="1"/>
    <col min="3" max="3" width="17.140625" style="1223" customWidth="1"/>
    <col min="4" max="4" width="17" style="1223" customWidth="1"/>
    <col min="5" max="5" width="16.28515625" style="1223" customWidth="1"/>
    <col min="6" max="6" width="18.85546875" style="1223" customWidth="1"/>
    <col min="7" max="7" width="17.140625" style="1223" customWidth="1"/>
    <col min="8" max="16384" width="9.140625" style="1223"/>
  </cols>
  <sheetData>
    <row r="2" spans="1:15" s="1248" customFormat="1" ht="36.75" customHeight="1" x14ac:dyDescent="0.3">
      <c r="A2" s="1343" t="s">
        <v>1864</v>
      </c>
      <c r="B2" s="1343"/>
      <c r="C2" s="1343"/>
      <c r="D2" s="1343"/>
      <c r="E2" s="1343"/>
      <c r="F2" s="1343"/>
      <c r="G2" s="1343"/>
      <c r="H2" s="1249"/>
      <c r="I2" s="1249"/>
      <c r="J2" s="1249"/>
      <c r="K2" s="1249"/>
      <c r="L2" s="1249"/>
      <c r="M2" s="1249"/>
      <c r="N2" s="1249"/>
      <c r="O2" s="1249"/>
    </row>
    <row r="3" spans="1:15" ht="15.75" thickBot="1" x14ac:dyDescent="0.3"/>
    <row r="4" spans="1:15" s="1225" customFormat="1" ht="45.75" thickBot="1" x14ac:dyDescent="0.3">
      <c r="A4" s="1247" t="s">
        <v>660</v>
      </c>
      <c r="B4" s="1246" t="s">
        <v>661</v>
      </c>
      <c r="C4" s="1246" t="s">
        <v>662</v>
      </c>
      <c r="D4" s="1246" t="s">
        <v>663</v>
      </c>
      <c r="E4" s="1246" t="s">
        <v>664</v>
      </c>
      <c r="F4" s="1246" t="s">
        <v>665</v>
      </c>
      <c r="G4" s="1245" t="s">
        <v>666</v>
      </c>
    </row>
    <row r="5" spans="1:15" s="1225" customFormat="1" ht="29.25" customHeight="1" x14ac:dyDescent="0.25">
      <c r="A5" s="1244" t="s">
        <v>401</v>
      </c>
      <c r="B5" s="1243" t="s">
        <v>279</v>
      </c>
      <c r="C5" s="1242"/>
      <c r="D5" s="1242"/>
      <c r="E5" s="1242"/>
      <c r="F5" s="1242"/>
      <c r="G5" s="1241"/>
    </row>
    <row r="6" spans="1:15" ht="30" x14ac:dyDescent="0.25">
      <c r="A6" s="1237" t="s">
        <v>153</v>
      </c>
      <c r="B6" s="1239" t="s">
        <v>1908</v>
      </c>
      <c r="C6" s="1240">
        <v>105519809</v>
      </c>
      <c r="D6" s="1232">
        <v>0</v>
      </c>
      <c r="E6" s="1232">
        <v>0</v>
      </c>
      <c r="F6" s="1232">
        <f>C6</f>
        <v>105519809</v>
      </c>
      <c r="G6" s="1231">
        <f>F6</f>
        <v>105519809</v>
      </c>
    </row>
    <row r="7" spans="1:15" x14ac:dyDescent="0.25">
      <c r="A7" s="1235" t="s">
        <v>155</v>
      </c>
      <c r="B7" s="1239" t="s">
        <v>667</v>
      </c>
      <c r="C7" s="1240">
        <v>48348660</v>
      </c>
      <c r="D7" s="1232">
        <v>0</v>
      </c>
      <c r="E7" s="1232">
        <v>0</v>
      </c>
      <c r="F7" s="1232">
        <f>C7</f>
        <v>48348660</v>
      </c>
      <c r="G7" s="1236">
        <f>25792742</f>
        <v>25792742</v>
      </c>
    </row>
    <row r="8" spans="1:15" x14ac:dyDescent="0.25">
      <c r="A8" s="1237" t="s">
        <v>157</v>
      </c>
      <c r="B8" s="1239" t="s">
        <v>668</v>
      </c>
      <c r="C8" s="1233">
        <v>119989300</v>
      </c>
      <c r="D8" s="1232">
        <v>0</v>
      </c>
      <c r="E8" s="1232">
        <v>0</v>
      </c>
      <c r="F8" s="1232">
        <f>C8</f>
        <v>119989300</v>
      </c>
      <c r="G8" s="1231">
        <v>52158900</v>
      </c>
    </row>
    <row r="9" spans="1:15" x14ac:dyDescent="0.25">
      <c r="A9" s="1235" t="s">
        <v>159</v>
      </c>
      <c r="B9" s="1239" t="s">
        <v>669</v>
      </c>
      <c r="C9" s="1233">
        <v>49999457</v>
      </c>
      <c r="D9" s="1232">
        <v>0</v>
      </c>
      <c r="E9" s="1232">
        <v>0</v>
      </c>
      <c r="F9" s="1238">
        <f>C9</f>
        <v>49999457</v>
      </c>
      <c r="G9" s="1231">
        <f>F9-540000</f>
        <v>49459457</v>
      </c>
    </row>
    <row r="10" spans="1:15" ht="30" x14ac:dyDescent="0.25">
      <c r="A10" s="1237" t="s">
        <v>172</v>
      </c>
      <c r="B10" s="1234" t="s">
        <v>1907</v>
      </c>
      <c r="C10" s="1233">
        <v>244825840</v>
      </c>
      <c r="D10" s="1232">
        <v>0</v>
      </c>
      <c r="E10" s="1232">
        <v>0</v>
      </c>
      <c r="F10" s="1233">
        <v>244825840</v>
      </c>
      <c r="G10" s="1236">
        <v>31554056</v>
      </c>
    </row>
    <row r="11" spans="1:15" ht="45.75" thickBot="1" x14ac:dyDescent="0.3">
      <c r="A11" s="1235" t="s">
        <v>174</v>
      </c>
      <c r="B11" s="1234" t="s">
        <v>670</v>
      </c>
      <c r="C11" s="1233">
        <v>7000000</v>
      </c>
      <c r="D11" s="1232">
        <v>0</v>
      </c>
      <c r="E11" s="1232">
        <v>0</v>
      </c>
      <c r="F11" s="1232">
        <f>C11</f>
        <v>7000000</v>
      </c>
      <c r="G11" s="1231">
        <v>7000000</v>
      </c>
    </row>
    <row r="12" spans="1:15" s="1225" customFormat="1" ht="30" customHeight="1" thickBot="1" x14ac:dyDescent="0.3">
      <c r="A12" s="1230"/>
      <c r="B12" s="1229" t="s">
        <v>389</v>
      </c>
      <c r="C12" s="1228">
        <f>SUM(C6:C11)</f>
        <v>575683066</v>
      </c>
      <c r="D12" s="1227">
        <f>SUM(D6:D11)</f>
        <v>0</v>
      </c>
      <c r="E12" s="1227">
        <f>SUM(E6:E11)</f>
        <v>0</v>
      </c>
      <c r="F12" s="1227">
        <f>SUM(F6:F11)</f>
        <v>575683066</v>
      </c>
      <c r="G12" s="1226">
        <f>SUM(G6:G11)</f>
        <v>271484964</v>
      </c>
    </row>
  </sheetData>
  <mergeCells count="1">
    <mergeCell ref="A2:G2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headerFooter>
    <oddHeader xml:space="preserve">&amp;R&amp;Amelléklet a /2019.(.) önkormányzati rendelethez/ &amp;P.oldal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E32"/>
  <sheetViews>
    <sheetView zoomScaleNormal="100" workbookViewId="0">
      <selection activeCell="J15" sqref="J15"/>
    </sheetView>
  </sheetViews>
  <sheetFormatPr defaultRowHeight="15.75" x14ac:dyDescent="0.25"/>
  <cols>
    <col min="1" max="1" width="11.28515625" style="69"/>
    <col min="2" max="2" width="4.28515625" style="69"/>
    <col min="3" max="3" width="38" style="69"/>
    <col min="4" max="4" width="7.42578125" style="69"/>
    <col min="5" max="5" width="19.140625" style="69"/>
    <col min="6" max="1025" width="8.7109375"/>
  </cols>
  <sheetData>
    <row r="1" spans="1:5" x14ac:dyDescent="0.25">
      <c r="A1"/>
      <c r="B1"/>
      <c r="C1"/>
      <c r="D1"/>
      <c r="E1" s="771"/>
    </row>
    <row r="2" spans="1:5" ht="12.75" x14ac:dyDescent="0.2">
      <c r="A2"/>
      <c r="B2"/>
      <c r="C2"/>
      <c r="D2"/>
      <c r="E2"/>
    </row>
    <row r="3" spans="1:5" ht="18.75" x14ac:dyDescent="0.3">
      <c r="A3" s="1275" t="s">
        <v>390</v>
      </c>
      <c r="B3" s="1275"/>
      <c r="C3" s="1275"/>
      <c r="D3" s="1275"/>
      <c r="E3" s="1275"/>
    </row>
    <row r="4" spans="1:5" ht="12.75" x14ac:dyDescent="0.2">
      <c r="A4"/>
      <c r="B4"/>
      <c r="C4"/>
      <c r="D4"/>
      <c r="E4"/>
    </row>
    <row r="5" spans="1:5" ht="18.75" x14ac:dyDescent="0.3">
      <c r="A5" s="1346" t="s">
        <v>671</v>
      </c>
      <c r="B5" s="1346"/>
      <c r="C5" s="1346"/>
      <c r="D5" s="1346"/>
      <c r="E5" s="1346"/>
    </row>
    <row r="6" spans="1:5" ht="12.75" x14ac:dyDescent="0.2">
      <c r="A6"/>
      <c r="B6"/>
      <c r="C6"/>
      <c r="D6"/>
      <c r="E6"/>
    </row>
    <row r="9" spans="1:5" x14ac:dyDescent="0.25">
      <c r="A9" s="772" t="s">
        <v>672</v>
      </c>
      <c r="B9" s="251"/>
      <c r="C9" s="251"/>
      <c r="D9" s="251"/>
      <c r="E9" s="251"/>
    </row>
    <row r="10" spans="1:5" x14ac:dyDescent="0.25">
      <c r="A10" s="162"/>
      <c r="B10" s="251"/>
      <c r="C10" s="251"/>
      <c r="D10" s="251"/>
      <c r="E10" s="251"/>
    </row>
    <row r="11" spans="1:5" x14ac:dyDescent="0.25">
      <c r="A11" s="162" t="s">
        <v>673</v>
      </c>
      <c r="B11" s="251"/>
      <c r="C11" s="251"/>
      <c r="D11" s="251"/>
      <c r="E11" s="251"/>
    </row>
    <row r="12" spans="1:5" x14ac:dyDescent="0.25">
      <c r="A12" s="251"/>
      <c r="B12" s="1347" t="s">
        <v>674</v>
      </c>
      <c r="C12" s="1347"/>
      <c r="D12" s="251"/>
      <c r="E12" s="251"/>
    </row>
    <row r="13" spans="1:5" x14ac:dyDescent="0.25">
      <c r="A13" s="251"/>
      <c r="B13" s="251"/>
      <c r="C13" s="773" t="s">
        <v>675</v>
      </c>
      <c r="D13" s="70"/>
      <c r="E13" s="774">
        <v>1508354</v>
      </c>
    </row>
    <row r="14" spans="1:5" x14ac:dyDescent="0.25">
      <c r="A14" s="251"/>
      <c r="B14" s="251"/>
      <c r="C14" s="773" t="s">
        <v>676</v>
      </c>
      <c r="D14" s="70"/>
      <c r="E14" s="775">
        <v>234600</v>
      </c>
    </row>
    <row r="15" spans="1:5" x14ac:dyDescent="0.25">
      <c r="A15" s="251"/>
      <c r="B15" s="251"/>
      <c r="C15" s="773" t="s">
        <v>677</v>
      </c>
      <c r="D15" s="70"/>
      <c r="E15" s="776">
        <v>31878</v>
      </c>
    </row>
    <row r="16" spans="1:5" x14ac:dyDescent="0.25">
      <c r="A16" s="251"/>
      <c r="B16" s="251"/>
      <c r="C16" s="777"/>
      <c r="D16" s="778"/>
      <c r="E16" s="774">
        <f>SUM(E13:E15)</f>
        <v>1774832</v>
      </c>
    </row>
    <row r="17" spans="1:5" ht="12.75" x14ac:dyDescent="0.2">
      <c r="A17"/>
      <c r="B17" s="251"/>
      <c r="C17" s="251"/>
      <c r="D17" s="778"/>
      <c r="E17" s="779"/>
    </row>
    <row r="18" spans="1:5" x14ac:dyDescent="0.25">
      <c r="A18" s="162" t="s">
        <v>678</v>
      </c>
      <c r="B18" s="251"/>
      <c r="C18" s="251"/>
      <c r="D18" s="778"/>
      <c r="E18" s="779"/>
    </row>
    <row r="19" spans="1:5" x14ac:dyDescent="0.25">
      <c r="A19" s="251"/>
      <c r="B19" s="1334" t="s">
        <v>679</v>
      </c>
      <c r="C19" s="1334"/>
      <c r="D19" s="70"/>
      <c r="E19" s="774">
        <v>254420</v>
      </c>
    </row>
    <row r="20" spans="1:5" x14ac:dyDescent="0.25">
      <c r="A20" s="251"/>
      <c r="B20" s="1347" t="s">
        <v>680</v>
      </c>
      <c r="C20" s="1347"/>
      <c r="D20" s="70"/>
      <c r="E20" s="774">
        <v>24150</v>
      </c>
    </row>
    <row r="21" spans="1:5" x14ac:dyDescent="0.25">
      <c r="A21" s="251"/>
      <c r="B21" s="1344" t="s">
        <v>681</v>
      </c>
      <c r="C21" s="1344"/>
      <c r="D21" s="70"/>
      <c r="E21" s="775">
        <v>686705</v>
      </c>
    </row>
    <row r="22" spans="1:5" x14ac:dyDescent="0.25">
      <c r="A22" s="251"/>
      <c r="B22" s="69" t="s">
        <v>682</v>
      </c>
      <c r="C22"/>
      <c r="D22" s="70"/>
      <c r="E22" s="776">
        <v>100725</v>
      </c>
    </row>
    <row r="23" spans="1:5" x14ac:dyDescent="0.25">
      <c r="A23" s="251"/>
      <c r="B23"/>
      <c r="C23"/>
      <c r="D23" s="70"/>
      <c r="E23" s="775">
        <f>SUM(E19:E22)</f>
        <v>1066000</v>
      </c>
    </row>
    <row r="24" spans="1:5" x14ac:dyDescent="0.25">
      <c r="A24"/>
      <c r="B24"/>
      <c r="C24"/>
      <c r="D24"/>
      <c r="E24" s="774"/>
    </row>
    <row r="25" spans="1:5" x14ac:dyDescent="0.25">
      <c r="A25" s="224" t="s">
        <v>683</v>
      </c>
      <c r="B25" s="224"/>
      <c r="C25" s="224"/>
      <c r="D25" s="224"/>
      <c r="E25" s="780">
        <f>SUM(E16,E23)</f>
        <v>2840832</v>
      </c>
    </row>
    <row r="26" spans="1:5" x14ac:dyDescent="0.25">
      <c r="A26"/>
      <c r="B26"/>
      <c r="C26"/>
      <c r="D26"/>
      <c r="E26" s="774"/>
    </row>
    <row r="27" spans="1:5" x14ac:dyDescent="0.25">
      <c r="A27"/>
      <c r="B27"/>
      <c r="C27"/>
      <c r="D27"/>
      <c r="E27" s="774"/>
    </row>
    <row r="28" spans="1:5" x14ac:dyDescent="0.25">
      <c r="A28" s="772" t="s">
        <v>684</v>
      </c>
      <c r="B28" s="251"/>
      <c r="C28" s="251"/>
      <c r="D28" s="251"/>
      <c r="E28" s="774"/>
    </row>
    <row r="29" spans="1:5" ht="19.5" customHeight="1" x14ac:dyDescent="0.25">
      <c r="A29" s="251"/>
      <c r="B29" s="69" t="s">
        <v>685</v>
      </c>
      <c r="C29"/>
      <c r="D29"/>
      <c r="E29" s="781">
        <v>240000</v>
      </c>
    </row>
    <row r="30" spans="1:5" ht="33" customHeight="1" x14ac:dyDescent="0.25">
      <c r="A30"/>
      <c r="B30" s="1345" t="s">
        <v>686</v>
      </c>
      <c r="C30" s="1345"/>
      <c r="D30" s="782"/>
      <c r="E30" s="781">
        <v>240000</v>
      </c>
    </row>
    <row r="31" spans="1:5" ht="12.75" x14ac:dyDescent="0.2">
      <c r="A31"/>
      <c r="B31"/>
      <c r="C31"/>
      <c r="D31"/>
      <c r="E31" s="783"/>
    </row>
    <row r="32" spans="1:5" x14ac:dyDescent="0.25">
      <c r="A32" s="784"/>
      <c r="B32" s="784"/>
      <c r="C32" s="785" t="s">
        <v>687</v>
      </c>
      <c r="D32" s="785"/>
      <c r="E32" s="786">
        <f>SUM(E25,E29,E30)</f>
        <v>3320832</v>
      </c>
    </row>
  </sheetData>
  <mergeCells count="7">
    <mergeCell ref="B21:C21"/>
    <mergeCell ref="B30:C30"/>
    <mergeCell ref="A3:E3"/>
    <mergeCell ref="A5:E5"/>
    <mergeCell ref="B12:C12"/>
    <mergeCell ref="B19:C19"/>
    <mergeCell ref="B20:C20"/>
  </mergeCells>
  <pageMargins left="0.70866141732283472" right="0.70866141732283472" top="0.74803149606299213" bottom="0.74803149606299213" header="0.11811023622047245" footer="0.51181102362204722"/>
  <pageSetup paperSize="9" firstPageNumber="0" orientation="portrait" r:id="rId1"/>
  <headerFooter>
    <oddHeader>&amp;R16. melléklet a ../2019.(..) önkormányzati rendelethez /&amp;P. oldal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I27"/>
  <sheetViews>
    <sheetView zoomScaleNormal="100" workbookViewId="0">
      <selection activeCell="H14" sqref="H14"/>
    </sheetView>
  </sheetViews>
  <sheetFormatPr defaultRowHeight="15.75" x14ac:dyDescent="0.2"/>
  <cols>
    <col min="1" max="1" width="5.140625" style="122"/>
    <col min="2" max="2" width="5.42578125" style="426"/>
    <col min="3" max="3" width="67.42578125" style="311"/>
    <col min="4" max="4" width="18.140625" style="311"/>
    <col min="5" max="5" width="16.28515625" style="311"/>
    <col min="6" max="6" width="19.140625" style="311"/>
    <col min="7" max="7" width="15.85546875" style="311"/>
    <col min="8" max="8" width="18.140625" style="311"/>
    <col min="9" max="9" width="18.28515625" style="311"/>
    <col min="10" max="1025" width="8.7109375"/>
  </cols>
  <sheetData>
    <row r="1" spans="1:9" ht="12.75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 s="787"/>
      <c r="H2" s="787"/>
      <c r="I2"/>
    </row>
    <row r="3" spans="1:9" ht="20.25" x14ac:dyDescent="0.2">
      <c r="A3" s="1348" t="s">
        <v>688</v>
      </c>
      <c r="B3" s="1348"/>
      <c r="C3" s="1348"/>
      <c r="D3" s="1348"/>
      <c r="E3" s="1348"/>
      <c r="F3" s="1348"/>
      <c r="G3" s="1348"/>
      <c r="H3" s="1348"/>
      <c r="I3" s="1348"/>
    </row>
    <row r="4" spans="1:9" ht="12.75" x14ac:dyDescent="0.2">
      <c r="A4"/>
      <c r="B4"/>
      <c r="C4"/>
      <c r="D4"/>
      <c r="E4"/>
      <c r="F4"/>
      <c r="G4"/>
      <c r="H4"/>
      <c r="I4"/>
    </row>
    <row r="5" spans="1:9" ht="12.75" x14ac:dyDescent="0.2">
      <c r="A5"/>
      <c r="B5"/>
      <c r="C5"/>
      <c r="D5"/>
      <c r="E5"/>
      <c r="F5"/>
      <c r="G5"/>
      <c r="H5"/>
      <c r="I5"/>
    </row>
    <row r="6" spans="1:9" x14ac:dyDescent="0.25">
      <c r="A6"/>
      <c r="B6"/>
      <c r="C6"/>
      <c r="D6" s="788"/>
      <c r="E6"/>
      <c r="F6"/>
      <c r="G6"/>
      <c r="H6"/>
      <c r="I6" s="789" t="s">
        <v>142</v>
      </c>
    </row>
    <row r="7" spans="1:9" ht="47.25" x14ac:dyDescent="0.2">
      <c r="A7" s="790"/>
      <c r="B7" s="791"/>
      <c r="C7" s="791" t="s">
        <v>689</v>
      </c>
      <c r="D7" s="792" t="s">
        <v>144</v>
      </c>
      <c r="E7" s="792" t="s">
        <v>145</v>
      </c>
      <c r="F7" s="792" t="s">
        <v>207</v>
      </c>
      <c r="G7" s="792" t="s">
        <v>147</v>
      </c>
      <c r="H7" s="793" t="s">
        <v>148</v>
      </c>
      <c r="I7" s="794" t="s">
        <v>149</v>
      </c>
    </row>
    <row r="8" spans="1:9" x14ac:dyDescent="0.2">
      <c r="A8" s="301"/>
      <c r="B8" s="795"/>
      <c r="C8" s="795"/>
      <c r="D8" s="436"/>
      <c r="E8" s="436"/>
      <c r="F8" s="436"/>
      <c r="G8" s="436"/>
      <c r="H8" s="436"/>
      <c r="I8" s="796">
        <f t="shared" ref="I8:I27" si="0">SUM(D8:H8)</f>
        <v>0</v>
      </c>
    </row>
    <row r="9" spans="1:9" s="251" customFormat="1" ht="20.100000000000001" customHeight="1" x14ac:dyDescent="0.25">
      <c r="A9" s="797" t="s">
        <v>690</v>
      </c>
      <c r="B9" s="797" t="s">
        <v>690</v>
      </c>
      <c r="C9" s="798" t="s">
        <v>691</v>
      </c>
      <c r="D9" s="87">
        <v>43089000</v>
      </c>
      <c r="E9" s="87">
        <v>23000</v>
      </c>
      <c r="F9" s="87">
        <v>46457000</v>
      </c>
      <c r="G9" s="87">
        <v>4082000</v>
      </c>
      <c r="H9" s="87">
        <v>1459750000</v>
      </c>
      <c r="I9" s="799">
        <f t="shared" si="0"/>
        <v>1553401000</v>
      </c>
    </row>
    <row r="10" spans="1:9" s="251" customFormat="1" ht="20.100000000000001" customHeight="1" x14ac:dyDescent="0.25">
      <c r="A10" s="797" t="s">
        <v>692</v>
      </c>
      <c r="B10" s="797" t="s">
        <v>692</v>
      </c>
      <c r="C10" s="798" t="s">
        <v>693</v>
      </c>
      <c r="D10" s="87">
        <v>150004000</v>
      </c>
      <c r="E10" s="87">
        <v>195677000</v>
      </c>
      <c r="F10" s="87">
        <v>107171000</v>
      </c>
      <c r="G10" s="87">
        <v>118348000</v>
      </c>
      <c r="H10" s="87">
        <v>770394000</v>
      </c>
      <c r="I10" s="799">
        <f t="shared" si="0"/>
        <v>1341594000</v>
      </c>
    </row>
    <row r="11" spans="1:9" s="294" customFormat="1" ht="20.100000000000001" customHeight="1" x14ac:dyDescent="0.25">
      <c r="A11" s="800" t="s">
        <v>694</v>
      </c>
      <c r="B11" s="800" t="s">
        <v>401</v>
      </c>
      <c r="C11" s="453" t="s">
        <v>695</v>
      </c>
      <c r="D11" s="440">
        <f>D9-D10</f>
        <v>-106915000</v>
      </c>
      <c r="E11" s="440">
        <f>E9-E10</f>
        <v>-195654000</v>
      </c>
      <c r="F11" s="440">
        <f>F9-F10</f>
        <v>-60714000</v>
      </c>
      <c r="G11" s="440">
        <f>G9-G10</f>
        <v>-114266000</v>
      </c>
      <c r="H11" s="440">
        <f>H9-H10</f>
        <v>689356000</v>
      </c>
      <c r="I11" s="801">
        <f t="shared" si="0"/>
        <v>211807000</v>
      </c>
    </row>
    <row r="12" spans="1:9" s="251" customFormat="1" ht="20.100000000000001" customHeight="1" x14ac:dyDescent="0.25">
      <c r="A12" s="797" t="s">
        <v>696</v>
      </c>
      <c r="B12" s="797" t="s">
        <v>694</v>
      </c>
      <c r="C12" s="798" t="s">
        <v>697</v>
      </c>
      <c r="D12" s="87">
        <v>109048000</v>
      </c>
      <c r="E12" s="87">
        <v>196041000</v>
      </c>
      <c r="F12" s="87">
        <v>84945000</v>
      </c>
      <c r="G12" s="87">
        <v>114777000</v>
      </c>
      <c r="H12" s="87">
        <v>735298000</v>
      </c>
      <c r="I12" s="799">
        <f t="shared" si="0"/>
        <v>1240109000</v>
      </c>
    </row>
    <row r="13" spans="1:9" s="251" customFormat="1" ht="20.100000000000001" customHeight="1" x14ac:dyDescent="0.25">
      <c r="A13" s="797" t="s">
        <v>698</v>
      </c>
      <c r="B13" s="797" t="s">
        <v>696</v>
      </c>
      <c r="C13" s="798" t="s">
        <v>699</v>
      </c>
      <c r="D13" s="87"/>
      <c r="E13" s="87"/>
      <c r="F13" s="87"/>
      <c r="G13" s="87"/>
      <c r="H13" s="87">
        <v>506887000</v>
      </c>
      <c r="I13" s="799">
        <f t="shared" si="0"/>
        <v>506887000</v>
      </c>
    </row>
    <row r="14" spans="1:9" s="294" customFormat="1" ht="20.100000000000001" customHeight="1" x14ac:dyDescent="0.25">
      <c r="A14" s="800" t="s">
        <v>700</v>
      </c>
      <c r="B14" s="800" t="s">
        <v>408</v>
      </c>
      <c r="C14" s="453" t="s">
        <v>701</v>
      </c>
      <c r="D14" s="440">
        <f>D12-D13</f>
        <v>109048000</v>
      </c>
      <c r="E14" s="440">
        <f>E12-E13</f>
        <v>196041000</v>
      </c>
      <c r="F14" s="440">
        <f>F12-F13</f>
        <v>84945000</v>
      </c>
      <c r="G14" s="440">
        <f>G12-G13</f>
        <v>114777000</v>
      </c>
      <c r="H14" s="440">
        <f>H12-H13</f>
        <v>228411000</v>
      </c>
      <c r="I14" s="801">
        <f t="shared" si="0"/>
        <v>733222000</v>
      </c>
    </row>
    <row r="15" spans="1:9" ht="20.100000000000001" customHeight="1" x14ac:dyDescent="0.25">
      <c r="A15" s="800" t="s">
        <v>702</v>
      </c>
      <c r="B15" s="800" t="s">
        <v>703</v>
      </c>
      <c r="C15" s="453" t="s">
        <v>704</v>
      </c>
      <c r="D15" s="440">
        <f>D11+D14</f>
        <v>2133000</v>
      </c>
      <c r="E15" s="440">
        <f>E11+E14</f>
        <v>387000</v>
      </c>
      <c r="F15" s="440">
        <f>F11+F14</f>
        <v>24231000</v>
      </c>
      <c r="G15" s="440">
        <f>G11+G14</f>
        <v>511000</v>
      </c>
      <c r="H15" s="440">
        <f>H11+H14</f>
        <v>917767000</v>
      </c>
      <c r="I15" s="801">
        <f t="shared" si="0"/>
        <v>945029000</v>
      </c>
    </row>
    <row r="16" spans="1:9" s="251" customFormat="1" ht="20.100000000000001" customHeight="1" x14ac:dyDescent="0.25">
      <c r="A16" s="797" t="s">
        <v>705</v>
      </c>
      <c r="B16" s="797" t="s">
        <v>698</v>
      </c>
      <c r="C16" s="802" t="s">
        <v>706</v>
      </c>
      <c r="D16" s="87"/>
      <c r="E16" s="87"/>
      <c r="F16" s="87"/>
      <c r="G16" s="87"/>
      <c r="H16" s="87"/>
      <c r="I16" s="799">
        <f t="shared" si="0"/>
        <v>0</v>
      </c>
    </row>
    <row r="17" spans="1:9" s="251" customFormat="1" ht="20.100000000000001" customHeight="1" x14ac:dyDescent="0.25">
      <c r="A17" s="797" t="s">
        <v>707</v>
      </c>
      <c r="B17" s="797" t="s">
        <v>700</v>
      </c>
      <c r="C17" s="802" t="s">
        <v>708</v>
      </c>
      <c r="D17" s="87"/>
      <c r="E17" s="87"/>
      <c r="F17" s="87"/>
      <c r="G17" s="87"/>
      <c r="H17" s="87">
        <v>0</v>
      </c>
      <c r="I17" s="799">
        <f t="shared" si="0"/>
        <v>0</v>
      </c>
    </row>
    <row r="18" spans="1:9" s="294" customFormat="1" ht="20.100000000000001" customHeight="1" x14ac:dyDescent="0.25">
      <c r="A18" s="800" t="s">
        <v>217</v>
      </c>
      <c r="B18" s="800" t="s">
        <v>202</v>
      </c>
      <c r="C18" s="803" t="s">
        <v>709</v>
      </c>
      <c r="D18" s="440">
        <f>D16-D17</f>
        <v>0</v>
      </c>
      <c r="E18" s="440">
        <f>E16-E17</f>
        <v>0</v>
      </c>
      <c r="F18" s="440">
        <f>F16-F17</f>
        <v>0</v>
      </c>
      <c r="G18" s="440">
        <f>G16-G17</f>
        <v>0</v>
      </c>
      <c r="H18" s="440">
        <f>H16-H17</f>
        <v>0</v>
      </c>
      <c r="I18" s="801">
        <f t="shared" si="0"/>
        <v>0</v>
      </c>
    </row>
    <row r="19" spans="1:9" s="251" customFormat="1" ht="20.100000000000001" customHeight="1" x14ac:dyDescent="0.25">
      <c r="A19" s="797" t="s">
        <v>219</v>
      </c>
      <c r="B19" s="797" t="s">
        <v>702</v>
      </c>
      <c r="C19" s="802" t="s">
        <v>710</v>
      </c>
      <c r="D19" s="87"/>
      <c r="E19" s="87"/>
      <c r="F19" s="87">
        <v>0</v>
      </c>
      <c r="G19" s="87"/>
      <c r="H19" s="87"/>
      <c r="I19" s="799">
        <f t="shared" si="0"/>
        <v>0</v>
      </c>
    </row>
    <row r="20" spans="1:9" s="251" customFormat="1" ht="20.100000000000001" customHeight="1" x14ac:dyDescent="0.25">
      <c r="A20" s="797" t="s">
        <v>222</v>
      </c>
      <c r="B20" s="797" t="s">
        <v>705</v>
      </c>
      <c r="C20" s="802" t="s">
        <v>711</v>
      </c>
      <c r="D20" s="87"/>
      <c r="E20" s="87"/>
      <c r="F20" s="87"/>
      <c r="G20" s="87"/>
      <c r="H20" s="87"/>
      <c r="I20" s="799">
        <f t="shared" si="0"/>
        <v>0</v>
      </c>
    </row>
    <row r="21" spans="1:9" s="294" customFormat="1" ht="20.100000000000001" customHeight="1" x14ac:dyDescent="0.25">
      <c r="A21" s="800" t="s">
        <v>225</v>
      </c>
      <c r="B21" s="800" t="s">
        <v>410</v>
      </c>
      <c r="C21" s="803" t="s">
        <v>712</v>
      </c>
      <c r="D21" s="440">
        <f>D19-D20</f>
        <v>0</v>
      </c>
      <c r="E21" s="440">
        <f>E19-E20</f>
        <v>0</v>
      </c>
      <c r="F21" s="440">
        <f>F19-F20</f>
        <v>0</v>
      </c>
      <c r="G21" s="440">
        <f>G19-G20</f>
        <v>0</v>
      </c>
      <c r="H21" s="440">
        <f>H19-H20</f>
        <v>0</v>
      </c>
      <c r="I21" s="801">
        <f t="shared" si="0"/>
        <v>0</v>
      </c>
    </row>
    <row r="22" spans="1:9" ht="20.100000000000001" customHeight="1" x14ac:dyDescent="0.25">
      <c r="A22" s="800" t="s">
        <v>227</v>
      </c>
      <c r="B22" s="804" t="s">
        <v>713</v>
      </c>
      <c r="C22" s="805" t="s">
        <v>714</v>
      </c>
      <c r="D22" s="440">
        <f>D18+D21</f>
        <v>0</v>
      </c>
      <c r="E22" s="440">
        <f>E18+E21</f>
        <v>0</v>
      </c>
      <c r="F22" s="440">
        <f>F18+F21</f>
        <v>0</v>
      </c>
      <c r="G22" s="440">
        <f>G18+G21</f>
        <v>0</v>
      </c>
      <c r="H22" s="440">
        <f>H18+H21</f>
        <v>0</v>
      </c>
      <c r="I22" s="801">
        <f t="shared" si="0"/>
        <v>0</v>
      </c>
    </row>
    <row r="23" spans="1:9" ht="20.100000000000001" customHeight="1" x14ac:dyDescent="0.25">
      <c r="A23" s="800" t="s">
        <v>229</v>
      </c>
      <c r="B23" s="800" t="s">
        <v>715</v>
      </c>
      <c r="C23" s="806" t="s">
        <v>716</v>
      </c>
      <c r="D23" s="440">
        <f>D15+D22</f>
        <v>2133000</v>
      </c>
      <c r="E23" s="440">
        <f>E15+E22</f>
        <v>387000</v>
      </c>
      <c r="F23" s="440">
        <f>F15+F22</f>
        <v>24231000</v>
      </c>
      <c r="G23" s="440">
        <f>G15+G22</f>
        <v>511000</v>
      </c>
      <c r="H23" s="440">
        <f>H15+H22</f>
        <v>917767000</v>
      </c>
      <c r="I23" s="801">
        <f t="shared" si="0"/>
        <v>945029000</v>
      </c>
    </row>
    <row r="24" spans="1:9" ht="20.100000000000001" customHeight="1" x14ac:dyDescent="0.25">
      <c r="A24" s="800" t="s">
        <v>231</v>
      </c>
      <c r="B24" s="800" t="s">
        <v>717</v>
      </c>
      <c r="C24" s="807" t="s">
        <v>718</v>
      </c>
      <c r="D24" s="440">
        <v>752000</v>
      </c>
      <c r="E24" s="440">
        <v>125000</v>
      </c>
      <c r="F24" s="440">
        <v>24231000</v>
      </c>
      <c r="G24" s="440">
        <v>125000</v>
      </c>
      <c r="H24" s="440">
        <v>472849000</v>
      </c>
      <c r="I24" s="801">
        <f t="shared" si="0"/>
        <v>498082000</v>
      </c>
    </row>
    <row r="25" spans="1:9" ht="20.100000000000001" customHeight="1" x14ac:dyDescent="0.25">
      <c r="A25" s="808" t="s">
        <v>234</v>
      </c>
      <c r="B25" s="808" t="s">
        <v>719</v>
      </c>
      <c r="C25" s="806" t="s">
        <v>720</v>
      </c>
      <c r="D25" s="440">
        <f>D15-D24</f>
        <v>1381000</v>
      </c>
      <c r="E25" s="440">
        <f>E15-E24</f>
        <v>262000</v>
      </c>
      <c r="F25" s="440">
        <f>F15-F24</f>
        <v>0</v>
      </c>
      <c r="G25" s="440">
        <f>G15-G24</f>
        <v>386000</v>
      </c>
      <c r="H25" s="440">
        <f>H15-H24</f>
        <v>444918000</v>
      </c>
      <c r="I25" s="801">
        <f t="shared" si="0"/>
        <v>446947000</v>
      </c>
    </row>
    <row r="26" spans="1:9" ht="20.100000000000001" customHeight="1" x14ac:dyDescent="0.25">
      <c r="A26" s="800" t="s">
        <v>236</v>
      </c>
      <c r="B26" s="800" t="s">
        <v>721</v>
      </c>
      <c r="C26" s="805" t="s">
        <v>722</v>
      </c>
      <c r="D26" s="440">
        <f>D22*0.1</f>
        <v>0</v>
      </c>
      <c r="E26" s="440">
        <f>E22*0.1</f>
        <v>0</v>
      </c>
      <c r="F26" s="440">
        <f>F22*0.1</f>
        <v>0</v>
      </c>
      <c r="G26" s="440">
        <f>G22*0.1</f>
        <v>0</v>
      </c>
      <c r="H26" s="440">
        <f>H22*0.1</f>
        <v>0</v>
      </c>
      <c r="I26" s="801">
        <f t="shared" si="0"/>
        <v>0</v>
      </c>
    </row>
    <row r="27" spans="1:9" ht="20.100000000000001" customHeight="1" x14ac:dyDescent="0.25">
      <c r="A27" s="809" t="s">
        <v>723</v>
      </c>
      <c r="B27" s="809" t="s">
        <v>724</v>
      </c>
      <c r="C27" s="810" t="s">
        <v>725</v>
      </c>
      <c r="D27" s="811">
        <f>D22-D26</f>
        <v>0</v>
      </c>
      <c r="E27" s="811">
        <f>E22-E26</f>
        <v>0</v>
      </c>
      <c r="F27" s="811">
        <f>F22-F26</f>
        <v>0</v>
      </c>
      <c r="G27" s="811">
        <f>G22-G26</f>
        <v>0</v>
      </c>
      <c r="H27" s="811">
        <f>H22-H26</f>
        <v>0</v>
      </c>
      <c r="I27" s="812">
        <f t="shared" si="0"/>
        <v>0</v>
      </c>
    </row>
  </sheetData>
  <mergeCells count="1">
    <mergeCell ref="A3:I3"/>
  </mergeCells>
  <pageMargins left="0.51181102362204722" right="0.51181102362204722" top="0.55118110236220474" bottom="0.55118110236220474" header="0.11811023622047245" footer="0.51181102362204722"/>
  <pageSetup paperSize="9" scale="70" firstPageNumber="0" orientation="landscape" r:id="rId1"/>
  <headerFooter>
    <oddHeader>&amp;R17. melléklet a ../2019.(..) önkormányzati rendelethez /&amp;P. oldal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M44"/>
  <sheetViews>
    <sheetView zoomScaleNormal="100" workbookViewId="0">
      <selection activeCell="B1" sqref="B1:M1"/>
    </sheetView>
  </sheetViews>
  <sheetFormatPr defaultRowHeight="15" x14ac:dyDescent="0.25"/>
  <cols>
    <col min="1" max="1" width="3.5703125" style="813"/>
    <col min="2" max="2" width="3.28515625" style="234"/>
    <col min="3" max="3" width="4.42578125" style="234"/>
    <col min="4" max="4" width="3.85546875" style="234"/>
    <col min="5" max="5" width="62.5703125" style="234"/>
    <col min="6" max="6" width="10.42578125" style="814"/>
    <col min="7" max="7" width="10.140625" style="234" bestFit="1" customWidth="1"/>
    <col min="8" max="8" width="4" style="815"/>
    <col min="9" max="10" width="3.7109375" style="815"/>
    <col min="11" max="11" width="48.42578125" style="815"/>
    <col min="12" max="12" width="11" style="815"/>
    <col min="13" max="13" width="12" style="815"/>
    <col min="14" max="1025" width="8.7109375"/>
  </cols>
  <sheetData>
    <row r="1" spans="1:13" ht="18.75" x14ac:dyDescent="0.3">
      <c r="A1"/>
      <c r="B1" s="1362" t="s">
        <v>726</v>
      </c>
      <c r="C1" s="1362"/>
      <c r="D1" s="1362"/>
      <c r="E1" s="1362"/>
      <c r="F1" s="1362"/>
      <c r="G1" s="1362"/>
      <c r="H1" s="1362"/>
      <c r="I1" s="1362"/>
      <c r="J1" s="1362"/>
      <c r="K1" s="1362"/>
      <c r="L1" s="1362"/>
      <c r="M1" s="1362"/>
    </row>
    <row r="2" spans="1:13" ht="18.75" x14ac:dyDescent="0.3">
      <c r="A2"/>
      <c r="B2" s="1362" t="s">
        <v>419</v>
      </c>
      <c r="C2" s="1362"/>
      <c r="D2" s="1362"/>
      <c r="E2" s="1362"/>
      <c r="F2" s="1362"/>
      <c r="G2" s="1362"/>
      <c r="H2" s="1362"/>
      <c r="I2" s="1362"/>
      <c r="J2" s="1362"/>
      <c r="K2" s="1362"/>
      <c r="L2" s="1362"/>
      <c r="M2" s="1362"/>
    </row>
    <row r="3" spans="1:13" ht="18.75" x14ac:dyDescent="0.3">
      <c r="A3"/>
      <c r="B3" s="1363" t="s">
        <v>148</v>
      </c>
      <c r="C3" s="1363"/>
      <c r="D3" s="1363"/>
      <c r="E3" s="1363"/>
      <c r="F3" s="1363"/>
      <c r="G3" s="1363"/>
      <c r="H3" s="1363"/>
      <c r="I3" s="1363"/>
      <c r="J3" s="1363"/>
      <c r="K3" s="1363"/>
      <c r="L3" s="1363"/>
      <c r="M3" s="1363"/>
    </row>
    <row r="4" spans="1:13" ht="15.75" x14ac:dyDescent="0.25">
      <c r="A4"/>
      <c r="B4" s="1"/>
      <c r="C4" s="1"/>
      <c r="D4" s="1"/>
      <c r="E4" s="1"/>
      <c r="F4" s="43"/>
      <c r="G4" s="1"/>
      <c r="H4" s="816"/>
      <c r="I4" s="816"/>
      <c r="J4"/>
      <c r="K4"/>
      <c r="L4"/>
      <c r="M4" s="70" t="s">
        <v>142</v>
      </c>
    </row>
    <row r="5" spans="1:13" ht="14.25" x14ac:dyDescent="0.2">
      <c r="A5" s="1364" t="s">
        <v>727</v>
      </c>
      <c r="B5" s="1364"/>
      <c r="C5" s="1364"/>
      <c r="D5" s="1364"/>
      <c r="E5" s="1364"/>
      <c r="F5" s="817" t="s">
        <v>728</v>
      </c>
      <c r="G5" s="818" t="s">
        <v>419</v>
      </c>
      <c r="H5" s="1365" t="s">
        <v>729</v>
      </c>
      <c r="I5" s="1365"/>
      <c r="J5" s="1365"/>
      <c r="K5" s="1365"/>
      <c r="L5" s="819" t="s">
        <v>728</v>
      </c>
      <c r="M5" s="820" t="s">
        <v>730</v>
      </c>
    </row>
    <row r="6" spans="1:13" x14ac:dyDescent="0.25">
      <c r="A6" s="821" t="s">
        <v>731</v>
      </c>
      <c r="B6" s="822" t="s">
        <v>732</v>
      </c>
      <c r="C6" s="822"/>
      <c r="D6" s="823"/>
      <c r="E6" s="822"/>
      <c r="F6" s="824"/>
      <c r="G6" s="825"/>
      <c r="H6" s="826" t="s">
        <v>733</v>
      </c>
      <c r="I6" s="827" t="s">
        <v>734</v>
      </c>
      <c r="J6" s="828"/>
      <c r="K6" s="828"/>
      <c r="L6" s="829"/>
      <c r="M6" s="830"/>
    </row>
    <row r="7" spans="1:13" x14ac:dyDescent="0.25">
      <c r="A7" s="831"/>
      <c r="B7" s="832" t="s">
        <v>401</v>
      </c>
      <c r="C7" s="1359" t="s">
        <v>735</v>
      </c>
      <c r="D7" s="1359"/>
      <c r="E7" s="1359"/>
      <c r="F7" s="834"/>
      <c r="G7" s="835"/>
      <c r="H7" s="836"/>
      <c r="I7" s="837" t="s">
        <v>401</v>
      </c>
      <c r="J7" s="1354" t="s">
        <v>736</v>
      </c>
      <c r="K7" s="1354"/>
      <c r="L7" s="838">
        <v>5461031</v>
      </c>
      <c r="M7" s="839">
        <v>5461031</v>
      </c>
    </row>
    <row r="8" spans="1:13" x14ac:dyDescent="0.25">
      <c r="A8" s="840"/>
      <c r="B8" s="832"/>
      <c r="C8" s="833"/>
      <c r="D8" s="833"/>
      <c r="E8" s="833"/>
      <c r="F8" s="834"/>
      <c r="G8" s="835"/>
      <c r="H8" s="841"/>
      <c r="I8" s="837" t="s">
        <v>408</v>
      </c>
      <c r="J8" s="1355" t="s">
        <v>737</v>
      </c>
      <c r="K8" s="1355"/>
      <c r="L8" s="838">
        <v>1294165</v>
      </c>
      <c r="M8" s="839">
        <v>1438009</v>
      </c>
    </row>
    <row r="9" spans="1:13" ht="15" customHeight="1" x14ac:dyDescent="0.25">
      <c r="A9" s="840"/>
      <c r="B9" s="832"/>
      <c r="C9" s="842" t="s">
        <v>738</v>
      </c>
      <c r="D9" s="843" t="s">
        <v>739</v>
      </c>
      <c r="E9" s="844" t="s">
        <v>740</v>
      </c>
      <c r="F9" s="845">
        <v>2489</v>
      </c>
      <c r="G9" s="846">
        <v>7830</v>
      </c>
      <c r="H9" s="841"/>
      <c r="I9" s="837" t="s">
        <v>202</v>
      </c>
      <c r="J9" s="1361" t="s">
        <v>741</v>
      </c>
      <c r="K9" s="1361"/>
      <c r="L9" s="838">
        <v>250198</v>
      </c>
      <c r="M9" s="839">
        <v>250198</v>
      </c>
    </row>
    <row r="10" spans="1:13" x14ac:dyDescent="0.25">
      <c r="A10" s="840"/>
      <c r="B10" s="832"/>
      <c r="C10" s="842" t="s">
        <v>742</v>
      </c>
      <c r="D10" s="832" t="s">
        <v>739</v>
      </c>
      <c r="E10" s="847" t="s">
        <v>743</v>
      </c>
      <c r="F10" s="845">
        <v>6859</v>
      </c>
      <c r="G10" s="845">
        <v>7170</v>
      </c>
      <c r="H10" s="841"/>
      <c r="I10" s="848" t="s">
        <v>410</v>
      </c>
      <c r="J10" s="1355" t="s">
        <v>744</v>
      </c>
      <c r="K10" s="1355"/>
      <c r="L10" s="838">
        <v>-1072060</v>
      </c>
      <c r="M10" s="839">
        <v>-1029164</v>
      </c>
    </row>
    <row r="11" spans="1:13" x14ac:dyDescent="0.25">
      <c r="A11" s="840"/>
      <c r="B11" s="832"/>
      <c r="C11" s="847"/>
      <c r="D11" s="847"/>
      <c r="E11" s="849" t="s">
        <v>745</v>
      </c>
      <c r="F11" s="850">
        <f>SUM(F9:F10)</f>
        <v>9348</v>
      </c>
      <c r="G11" s="851">
        <f>SUM(G9:G10)</f>
        <v>15000</v>
      </c>
      <c r="H11" s="852"/>
      <c r="I11" s="848" t="s">
        <v>746</v>
      </c>
      <c r="J11" s="1358" t="s">
        <v>747</v>
      </c>
      <c r="K11" s="1358"/>
      <c r="L11" s="838">
        <v>42896</v>
      </c>
      <c r="M11" s="839">
        <v>391221</v>
      </c>
    </row>
    <row r="12" spans="1:13" x14ac:dyDescent="0.25">
      <c r="A12" s="840"/>
      <c r="B12" s="832" t="s">
        <v>408</v>
      </c>
      <c r="C12" s="1359" t="s">
        <v>748</v>
      </c>
      <c r="D12" s="1359"/>
      <c r="E12" s="1359"/>
      <c r="F12" s="834"/>
      <c r="G12" s="853"/>
      <c r="H12" s="1356" t="s">
        <v>749</v>
      </c>
      <c r="I12" s="1356"/>
      <c r="J12" s="1356"/>
      <c r="K12" s="1356"/>
      <c r="L12" s="854">
        <f>SUM(J7:L11)</f>
        <v>5976230</v>
      </c>
      <c r="M12" s="855">
        <v>6511295</v>
      </c>
    </row>
    <row r="13" spans="1:13" x14ac:dyDescent="0.25">
      <c r="A13" s="840"/>
      <c r="B13" s="832"/>
      <c r="C13" s="842" t="s">
        <v>750</v>
      </c>
      <c r="D13" s="832" t="s">
        <v>731</v>
      </c>
      <c r="E13" s="847" t="s">
        <v>751</v>
      </c>
      <c r="F13" s="845">
        <v>330938</v>
      </c>
      <c r="G13" s="853">
        <v>347488</v>
      </c>
      <c r="H13" s="856" t="s">
        <v>752</v>
      </c>
      <c r="I13" s="1360" t="s">
        <v>753</v>
      </c>
      <c r="J13" s="1360"/>
      <c r="K13" s="1360"/>
      <c r="L13" s="857"/>
      <c r="M13" s="839"/>
    </row>
    <row r="14" spans="1:13" x14ac:dyDescent="0.25">
      <c r="A14" s="840"/>
      <c r="B14" s="832"/>
      <c r="C14" s="842"/>
      <c r="D14" s="832"/>
      <c r="E14" s="847" t="s">
        <v>754</v>
      </c>
      <c r="F14" s="845"/>
      <c r="G14" s="853"/>
      <c r="H14" s="836"/>
      <c r="I14" s="837" t="s">
        <v>401</v>
      </c>
      <c r="J14" s="1354" t="s">
        <v>755</v>
      </c>
      <c r="K14" s="1354"/>
      <c r="L14" s="838">
        <v>8515</v>
      </c>
      <c r="M14" s="839">
        <v>7277</v>
      </c>
    </row>
    <row r="15" spans="1:13" x14ac:dyDescent="0.25">
      <c r="A15" s="840"/>
      <c r="B15" s="832"/>
      <c r="C15" s="842"/>
      <c r="D15" s="832" t="s">
        <v>739</v>
      </c>
      <c r="E15" s="847" t="s">
        <v>756</v>
      </c>
      <c r="F15" s="845">
        <v>2922397</v>
      </c>
      <c r="G15" s="853">
        <v>3179231</v>
      </c>
      <c r="H15" s="841"/>
      <c r="I15" s="837" t="s">
        <v>408</v>
      </c>
      <c r="J15" s="1354" t="s">
        <v>757</v>
      </c>
      <c r="K15" s="1354"/>
      <c r="L15" s="838">
        <v>30291</v>
      </c>
      <c r="M15" s="839">
        <v>55012</v>
      </c>
    </row>
    <row r="16" spans="1:13" x14ac:dyDescent="0.25">
      <c r="A16" s="840"/>
      <c r="B16" s="832"/>
      <c r="C16" s="842"/>
      <c r="D16" s="832" t="s">
        <v>758</v>
      </c>
      <c r="E16" s="847" t="s">
        <v>759</v>
      </c>
      <c r="F16" s="845">
        <v>1959954</v>
      </c>
      <c r="G16" s="853">
        <v>2050124</v>
      </c>
      <c r="H16" s="852"/>
      <c r="I16" s="858" t="s">
        <v>202</v>
      </c>
      <c r="J16" s="1355" t="s">
        <v>760</v>
      </c>
      <c r="K16" s="1355"/>
      <c r="L16" s="838">
        <v>20266</v>
      </c>
      <c r="M16" s="839">
        <v>9258</v>
      </c>
    </row>
    <row r="17" spans="1:13" x14ac:dyDescent="0.25">
      <c r="A17" s="840"/>
      <c r="B17" s="832"/>
      <c r="C17" s="842"/>
      <c r="D17" s="842"/>
      <c r="E17" s="847" t="s">
        <v>754</v>
      </c>
      <c r="F17" s="845"/>
      <c r="G17" s="853"/>
      <c r="H17" s="1356" t="s">
        <v>761</v>
      </c>
      <c r="I17" s="1356"/>
      <c r="J17" s="1356"/>
      <c r="K17" s="1356"/>
      <c r="L17" s="854">
        <f>SUM(L14:L16)</f>
        <v>59072</v>
      </c>
      <c r="M17" s="855">
        <f>SUM(M14:M16)</f>
        <v>71547</v>
      </c>
    </row>
    <row r="18" spans="1:13" x14ac:dyDescent="0.25">
      <c r="A18" s="840"/>
      <c r="B18" s="832"/>
      <c r="C18" s="859" t="s">
        <v>762</v>
      </c>
      <c r="D18" s="860" t="s">
        <v>731</v>
      </c>
      <c r="E18" s="234" t="s">
        <v>763</v>
      </c>
      <c r="F18" s="845">
        <v>2937</v>
      </c>
      <c r="G18" s="853">
        <v>1724</v>
      </c>
      <c r="H18"/>
      <c r="I18"/>
      <c r="J18"/>
      <c r="K18"/>
      <c r="L18" s="861"/>
      <c r="M18" s="855"/>
    </row>
    <row r="19" spans="1:13" x14ac:dyDescent="0.25">
      <c r="A19" s="840"/>
      <c r="B19" s="832"/>
      <c r="C19" s="842"/>
      <c r="D19" s="832" t="s">
        <v>739</v>
      </c>
      <c r="E19" s="847" t="s">
        <v>764</v>
      </c>
      <c r="F19" s="853">
        <v>138339</v>
      </c>
      <c r="G19" s="853">
        <v>140433</v>
      </c>
      <c r="H19" s="862" t="s">
        <v>765</v>
      </c>
      <c r="I19" s="1357" t="s">
        <v>766</v>
      </c>
      <c r="J19" s="1357"/>
      <c r="K19" s="1357"/>
      <c r="L19" s="857"/>
      <c r="M19" s="855"/>
    </row>
    <row r="20" spans="1:13" x14ac:dyDescent="0.25">
      <c r="A20" s="840"/>
      <c r="B20" s="832"/>
      <c r="C20" s="842"/>
      <c r="D20" s="842"/>
      <c r="E20" s="847" t="s">
        <v>754</v>
      </c>
      <c r="F20" s="845"/>
      <c r="G20" s="853"/>
      <c r="H20"/>
      <c r="I20"/>
      <c r="J20"/>
      <c r="K20"/>
      <c r="L20" s="861"/>
      <c r="M20" s="855"/>
    </row>
    <row r="21" spans="1:13" x14ac:dyDescent="0.25">
      <c r="A21" s="840"/>
      <c r="B21" s="832"/>
      <c r="C21" s="842" t="s">
        <v>767</v>
      </c>
      <c r="D21" s="832" t="s">
        <v>739</v>
      </c>
      <c r="E21" s="847" t="s">
        <v>768</v>
      </c>
      <c r="F21" s="845">
        <v>471494</v>
      </c>
      <c r="G21" s="853">
        <v>175740</v>
      </c>
      <c r="H21" s="862" t="s">
        <v>769</v>
      </c>
      <c r="I21" s="863" t="s">
        <v>770</v>
      </c>
      <c r="J21" s="863"/>
      <c r="K21" s="863"/>
      <c r="L21" s="854">
        <v>809972</v>
      </c>
      <c r="M21" s="855">
        <v>799209</v>
      </c>
    </row>
    <row r="22" spans="1:13" x14ac:dyDescent="0.25">
      <c r="A22" s="840"/>
      <c r="B22" s="832"/>
      <c r="C22" s="842"/>
      <c r="D22" s="842"/>
      <c r="E22" s="847" t="s">
        <v>754</v>
      </c>
      <c r="F22" s="845"/>
      <c r="G22" s="853"/>
      <c r="H22" s="864"/>
      <c r="I22" s="864"/>
      <c r="J22" s="864"/>
      <c r="K22" s="864"/>
      <c r="L22" s="848"/>
      <c r="M22" s="839"/>
    </row>
    <row r="23" spans="1:13" x14ac:dyDescent="0.25">
      <c r="A23" s="840"/>
      <c r="B23" s="832"/>
      <c r="C23" s="847"/>
      <c r="D23" s="847"/>
      <c r="E23" s="849" t="s">
        <v>771</v>
      </c>
      <c r="F23" s="865">
        <f>SUM(F13:F22)</f>
        <v>5826059</v>
      </c>
      <c r="G23" s="851">
        <f>SUM(G13:G22)</f>
        <v>5894740</v>
      </c>
      <c r="H23" s="862"/>
      <c r="I23" s="863"/>
      <c r="J23" s="863"/>
      <c r="K23" s="863"/>
      <c r="L23" s="857"/>
      <c r="M23" s="839"/>
    </row>
    <row r="24" spans="1:13" x14ac:dyDescent="0.25">
      <c r="A24" s="840"/>
      <c r="B24" s="832" t="s">
        <v>202</v>
      </c>
      <c r="C24" s="1350" t="s">
        <v>772</v>
      </c>
      <c r="D24" s="1350"/>
      <c r="E24" s="1350"/>
      <c r="F24" s="834"/>
      <c r="G24" s="853"/>
      <c r="H24" s="867"/>
      <c r="I24" s="868"/>
      <c r="J24" s="868"/>
      <c r="K24" s="868"/>
      <c r="L24" s="861"/>
      <c r="M24" s="869"/>
    </row>
    <row r="25" spans="1:13" x14ac:dyDescent="0.25">
      <c r="A25" s="840"/>
      <c r="B25" s="832"/>
      <c r="C25" s="842" t="s">
        <v>773</v>
      </c>
      <c r="D25" s="870" t="s">
        <v>731</v>
      </c>
      <c r="E25" s="847" t="s">
        <v>774</v>
      </c>
      <c r="F25" s="845">
        <v>1</v>
      </c>
      <c r="G25" s="853">
        <v>1</v>
      </c>
      <c r="H25" s="867"/>
      <c r="I25" s="868"/>
      <c r="J25" s="868"/>
      <c r="K25" s="868"/>
      <c r="L25" s="861"/>
      <c r="M25" s="871"/>
    </row>
    <row r="26" spans="1:13" x14ac:dyDescent="0.25">
      <c r="A26" s="840"/>
      <c r="B26" s="832"/>
      <c r="C26" s="842"/>
      <c r="D26" s="870" t="s">
        <v>739</v>
      </c>
      <c r="E26" s="847" t="s">
        <v>775</v>
      </c>
      <c r="F26" s="845">
        <v>60117</v>
      </c>
      <c r="G26" s="853">
        <v>60117</v>
      </c>
      <c r="H26" s="867"/>
      <c r="I26" s="868"/>
      <c r="J26" s="868"/>
      <c r="K26" s="868"/>
      <c r="L26" s="861"/>
      <c r="M26" s="871"/>
    </row>
    <row r="27" spans="1:13" x14ac:dyDescent="0.25">
      <c r="A27" s="840"/>
      <c r="B27" s="832"/>
      <c r="C27" s="847"/>
      <c r="D27" s="847"/>
      <c r="E27" s="849" t="s">
        <v>776</v>
      </c>
      <c r="F27" s="865">
        <f>SUM(F25:F26)</f>
        <v>60118</v>
      </c>
      <c r="G27" s="851">
        <f>SUM(G25:G26)</f>
        <v>60118</v>
      </c>
      <c r="H27" s="867"/>
      <c r="I27" s="868"/>
      <c r="J27" s="868"/>
      <c r="K27" s="868"/>
      <c r="L27" s="861"/>
      <c r="M27" s="871"/>
    </row>
    <row r="28" spans="1:13" x14ac:dyDescent="0.25">
      <c r="A28" s="840"/>
      <c r="B28" s="832" t="s">
        <v>410</v>
      </c>
      <c r="C28" s="1350" t="s">
        <v>777</v>
      </c>
      <c r="D28" s="1350"/>
      <c r="E28" s="1350"/>
      <c r="F28" s="834"/>
      <c r="G28" s="853"/>
      <c r="H28" s="867"/>
      <c r="I28" s="868"/>
      <c r="J28" s="868"/>
      <c r="K28" s="868"/>
      <c r="L28" s="861"/>
      <c r="M28" s="871"/>
    </row>
    <row r="29" spans="1:13" x14ac:dyDescent="0.25">
      <c r="A29" s="840"/>
      <c r="B29" s="832"/>
      <c r="C29" s="847" t="s">
        <v>778</v>
      </c>
      <c r="D29" s="832" t="s">
        <v>731</v>
      </c>
      <c r="E29" s="847" t="s">
        <v>779</v>
      </c>
      <c r="F29" s="845">
        <v>108116</v>
      </c>
      <c r="G29" s="853">
        <v>108116</v>
      </c>
      <c r="H29" s="867"/>
      <c r="I29" s="868"/>
      <c r="J29" s="868"/>
      <c r="K29" s="868"/>
      <c r="L29" s="861"/>
      <c r="M29" s="871"/>
    </row>
    <row r="30" spans="1:13" x14ac:dyDescent="0.25">
      <c r="A30" s="872"/>
      <c r="B30" s="832"/>
      <c r="C30" s="847"/>
      <c r="D30" s="832" t="s">
        <v>739</v>
      </c>
      <c r="E30" s="847" t="s">
        <v>780</v>
      </c>
      <c r="F30" s="845">
        <v>41167</v>
      </c>
      <c r="G30" s="853">
        <v>41167</v>
      </c>
      <c r="H30" s="867"/>
      <c r="I30" s="868"/>
      <c r="J30" s="868"/>
      <c r="K30" s="868"/>
      <c r="L30" s="861"/>
      <c r="M30" s="871"/>
    </row>
    <row r="31" spans="1:13" x14ac:dyDescent="0.25">
      <c r="A31" s="1353" t="s">
        <v>781</v>
      </c>
      <c r="B31" s="1353"/>
      <c r="C31" s="1353"/>
      <c r="D31" s="1353"/>
      <c r="E31" s="1353"/>
      <c r="F31" s="850">
        <f>SUM(F11,F23,F27,F29,F30)</f>
        <v>6044808</v>
      </c>
      <c r="G31" s="851">
        <f>SUM(G11,G23,G27,G30,G29)</f>
        <v>6119141</v>
      </c>
      <c r="H31" s="873"/>
      <c r="I31" s="868"/>
      <c r="J31" s="868"/>
      <c r="K31" s="868"/>
      <c r="L31" s="861"/>
      <c r="M31" s="871"/>
    </row>
    <row r="32" spans="1:13" x14ac:dyDescent="0.25">
      <c r="A32" s="874" t="s">
        <v>739</v>
      </c>
      <c r="B32" s="1350" t="s">
        <v>782</v>
      </c>
      <c r="C32" s="1350"/>
      <c r="D32" s="1350"/>
      <c r="E32" s="1350"/>
      <c r="F32" s="834"/>
      <c r="G32" s="853"/>
      <c r="H32" s="867"/>
      <c r="I32" s="868"/>
      <c r="J32" s="868"/>
      <c r="K32" s="868"/>
      <c r="L32" s="861"/>
      <c r="M32" s="871"/>
    </row>
    <row r="33" spans="1:13" x14ac:dyDescent="0.25">
      <c r="A33" s="831"/>
      <c r="B33" s="832" t="s">
        <v>401</v>
      </c>
      <c r="C33" s="847"/>
      <c r="D33" s="875"/>
      <c r="E33" s="847" t="s">
        <v>783</v>
      </c>
      <c r="F33" s="845">
        <v>1448</v>
      </c>
      <c r="G33" s="853">
        <v>930</v>
      </c>
      <c r="H33" s="867"/>
      <c r="I33" s="868"/>
      <c r="J33" s="868"/>
      <c r="K33" s="868"/>
      <c r="L33" s="861"/>
      <c r="M33" s="871"/>
    </row>
    <row r="34" spans="1:13" x14ac:dyDescent="0.25">
      <c r="A34" s="872"/>
      <c r="B34" s="832" t="s">
        <v>408</v>
      </c>
      <c r="C34" s="847"/>
      <c r="D34" s="876"/>
      <c r="E34" s="847" t="s">
        <v>784</v>
      </c>
      <c r="F34" s="842"/>
      <c r="G34" s="853">
        <v>0</v>
      </c>
      <c r="H34" s="867"/>
      <c r="I34" s="868"/>
      <c r="J34" s="868"/>
      <c r="K34" s="868"/>
      <c r="L34" s="861"/>
      <c r="M34" s="871"/>
    </row>
    <row r="35" spans="1:13" x14ac:dyDescent="0.25">
      <c r="A35" s="1353" t="s">
        <v>785</v>
      </c>
      <c r="B35" s="1353"/>
      <c r="C35" s="1353"/>
      <c r="D35" s="1353"/>
      <c r="E35" s="1353"/>
      <c r="F35" s="877">
        <f>SUM(F33:F34)</f>
        <v>1448</v>
      </c>
      <c r="G35" s="851">
        <f>SUM(G33:G34)</f>
        <v>930</v>
      </c>
      <c r="H35" s="873"/>
      <c r="I35" s="868"/>
      <c r="J35" s="868"/>
      <c r="K35" s="868"/>
      <c r="L35" s="861"/>
      <c r="M35" s="871"/>
    </row>
    <row r="36" spans="1:13" x14ac:dyDescent="0.25">
      <c r="A36" s="874" t="s">
        <v>758</v>
      </c>
      <c r="B36" s="1350" t="s">
        <v>786</v>
      </c>
      <c r="C36" s="1350"/>
      <c r="D36" s="1350"/>
      <c r="E36" s="1350"/>
      <c r="F36" s="878">
        <v>730353</v>
      </c>
      <c r="G36" s="879">
        <v>919673</v>
      </c>
      <c r="H36" s="873"/>
      <c r="I36" s="868"/>
      <c r="J36" s="868"/>
      <c r="K36" s="868"/>
      <c r="L36" s="861"/>
      <c r="M36" s="871"/>
    </row>
    <row r="37" spans="1:13" x14ac:dyDescent="0.25">
      <c r="A37" s="874" t="s">
        <v>787</v>
      </c>
      <c r="B37" s="1350" t="s">
        <v>788</v>
      </c>
      <c r="C37" s="1350"/>
      <c r="D37" s="1350"/>
      <c r="E37" s="1350"/>
      <c r="F37" s="880"/>
      <c r="G37" s="879"/>
      <c r="H37" s="873"/>
      <c r="I37" s="868"/>
      <c r="J37" s="868"/>
      <c r="K37" s="868"/>
      <c r="L37" s="861"/>
      <c r="M37" s="871"/>
    </row>
    <row r="38" spans="1:13" x14ac:dyDescent="0.25">
      <c r="A38" s="831"/>
      <c r="B38" s="881" t="s">
        <v>401</v>
      </c>
      <c r="C38" s="866"/>
      <c r="D38" s="833"/>
      <c r="E38" s="844" t="s">
        <v>789</v>
      </c>
      <c r="F38" s="882">
        <v>40272</v>
      </c>
      <c r="G38" s="883">
        <v>167433</v>
      </c>
      <c r="H38" s="873"/>
      <c r="I38" s="868"/>
      <c r="J38" s="868"/>
      <c r="K38" s="868"/>
      <c r="L38" s="861"/>
      <c r="M38" s="871"/>
    </row>
    <row r="39" spans="1:13" x14ac:dyDescent="0.25">
      <c r="A39" s="840"/>
      <c r="B39" s="881" t="s">
        <v>408</v>
      </c>
      <c r="C39" s="866"/>
      <c r="D39" s="833"/>
      <c r="E39" s="844" t="s">
        <v>790</v>
      </c>
      <c r="F39" s="882">
        <v>16110</v>
      </c>
      <c r="G39" s="883">
        <v>3152</v>
      </c>
      <c r="H39" s="873"/>
      <c r="I39" s="868"/>
      <c r="J39" s="868"/>
      <c r="K39" s="868"/>
      <c r="L39" s="861"/>
      <c r="M39" s="871"/>
    </row>
    <row r="40" spans="1:13" x14ac:dyDescent="0.25">
      <c r="A40" s="872"/>
      <c r="B40" s="881" t="s">
        <v>202</v>
      </c>
      <c r="C40" s="866"/>
      <c r="D40" s="833"/>
      <c r="E40" s="884" t="s">
        <v>791</v>
      </c>
      <c r="F40" s="885">
        <v>7110</v>
      </c>
      <c r="G40" s="886">
        <v>161432</v>
      </c>
      <c r="H40" s="873"/>
      <c r="I40" s="868"/>
      <c r="J40" s="868"/>
      <c r="K40" s="868"/>
      <c r="L40" s="861"/>
      <c r="M40" s="871"/>
    </row>
    <row r="41" spans="1:13" x14ac:dyDescent="0.25">
      <c r="A41" s="887"/>
      <c r="B41" s="1351" t="s">
        <v>792</v>
      </c>
      <c r="C41" s="1351"/>
      <c r="D41" s="1351"/>
      <c r="E41" s="1351"/>
      <c r="F41" s="878">
        <f>SUM(F38:F40)</f>
        <v>63492</v>
      </c>
      <c r="G41" s="879">
        <f>SUM(G38:G40)</f>
        <v>332017</v>
      </c>
      <c r="H41" s="873"/>
      <c r="I41" s="868"/>
      <c r="J41" s="868"/>
      <c r="K41" s="868"/>
      <c r="L41" s="861"/>
      <c r="M41" s="871"/>
    </row>
    <row r="42" spans="1:13" x14ac:dyDescent="0.25">
      <c r="A42" s="874" t="s">
        <v>793</v>
      </c>
      <c r="B42" s="1350" t="s">
        <v>794</v>
      </c>
      <c r="C42" s="1350"/>
      <c r="D42" s="1350"/>
      <c r="E42" s="1350"/>
      <c r="F42" s="878">
        <v>5173</v>
      </c>
      <c r="G42" s="879">
        <v>10290</v>
      </c>
      <c r="H42" s="873"/>
      <c r="I42" s="868"/>
      <c r="J42" s="868"/>
      <c r="K42" s="868"/>
      <c r="L42" s="861"/>
      <c r="M42" s="871"/>
    </row>
    <row r="43" spans="1:13" x14ac:dyDescent="0.25">
      <c r="A43" s="888" t="s">
        <v>795</v>
      </c>
      <c r="B43" s="1350" t="s">
        <v>796</v>
      </c>
      <c r="C43" s="1350"/>
      <c r="D43" s="1350"/>
      <c r="E43" s="1350"/>
      <c r="F43" s="880">
        <v>0</v>
      </c>
      <c r="G43" s="879">
        <v>0</v>
      </c>
      <c r="H43" s="889"/>
      <c r="I43" s="890"/>
      <c r="J43" s="890"/>
      <c r="K43" s="890"/>
      <c r="L43" s="891"/>
      <c r="M43" s="892"/>
    </row>
    <row r="44" spans="1:13" x14ac:dyDescent="0.25">
      <c r="A44" s="893"/>
      <c r="B44" s="1352" t="s">
        <v>797</v>
      </c>
      <c r="C44" s="1352"/>
      <c r="D44" s="1352"/>
      <c r="E44" s="1352"/>
      <c r="F44" s="894">
        <f>SUM(F31,F35,F36,F41,F42:F43)</f>
        <v>6845274</v>
      </c>
      <c r="G44" s="895">
        <f>G31+G35+G36+G41+G42</f>
        <v>7382051</v>
      </c>
      <c r="H44" s="1349" t="s">
        <v>798</v>
      </c>
      <c r="I44" s="1349"/>
      <c r="J44" s="1349"/>
      <c r="K44" s="1349"/>
      <c r="L44" s="896">
        <f>SUM(L12,L17,L19,L21)</f>
        <v>6845274</v>
      </c>
      <c r="M44" s="897">
        <f>M12+M17+M19+M21+M23</f>
        <v>7382051</v>
      </c>
    </row>
  </sheetData>
  <mergeCells count="31">
    <mergeCell ref="B1:M1"/>
    <mergeCell ref="B2:M2"/>
    <mergeCell ref="B3:M3"/>
    <mergeCell ref="A5:E5"/>
    <mergeCell ref="H5:K5"/>
    <mergeCell ref="C7:E7"/>
    <mergeCell ref="J7:K7"/>
    <mergeCell ref="J8:K8"/>
    <mergeCell ref="J9:K9"/>
    <mergeCell ref="J10:K10"/>
    <mergeCell ref="J11:K11"/>
    <mergeCell ref="C12:E12"/>
    <mergeCell ref="H12:K12"/>
    <mergeCell ref="I13:K13"/>
    <mergeCell ref="J14:K14"/>
    <mergeCell ref="J15:K15"/>
    <mergeCell ref="J16:K16"/>
    <mergeCell ref="H17:K17"/>
    <mergeCell ref="I19:K19"/>
    <mergeCell ref="C24:E24"/>
    <mergeCell ref="C28:E28"/>
    <mergeCell ref="A31:E31"/>
    <mergeCell ref="B32:E32"/>
    <mergeCell ref="A35:E35"/>
    <mergeCell ref="B36:E36"/>
    <mergeCell ref="H44:K44"/>
    <mergeCell ref="B37:E37"/>
    <mergeCell ref="B41:E41"/>
    <mergeCell ref="B42:E42"/>
    <mergeCell ref="B43:E43"/>
    <mergeCell ref="B44:E44"/>
  </mergeCells>
  <pageMargins left="0.70866141732283472" right="0.70866141732283472" top="0.74803149606299213" bottom="0.74803149606299213" header="0.31496062992125984" footer="0.51181102362204722"/>
  <pageSetup paperSize="9" scale="73" firstPageNumber="0" orientation="landscape" r:id="rId1"/>
  <headerFooter>
    <oddHeader>&amp;R18. melléklet a ../2019.(..) önkormányzati rendelethez /&amp;P. oldal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1291"/>
  <sheetViews>
    <sheetView zoomScaleNormal="100" workbookViewId="0">
      <selection activeCell="J2" sqref="J2"/>
    </sheetView>
  </sheetViews>
  <sheetFormatPr defaultRowHeight="15" x14ac:dyDescent="0.25"/>
  <cols>
    <col min="1" max="7" width="9.140625" style="898"/>
    <col min="8" max="8" width="16.42578125" style="898" bestFit="1" customWidth="1"/>
    <col min="9" max="1025" width="9.140625" style="898"/>
  </cols>
  <sheetData>
    <row r="1" spans="1:9" x14ac:dyDescent="0.25">
      <c r="A1"/>
      <c r="B1"/>
      <c r="C1"/>
      <c r="D1"/>
      <c r="E1"/>
      <c r="F1"/>
      <c r="G1"/>
      <c r="H1"/>
      <c r="I1"/>
    </row>
    <row r="2" spans="1:9" ht="18" x14ac:dyDescent="0.25">
      <c r="A2" s="899"/>
      <c r="B2" s="900"/>
      <c r="C2" s="900"/>
      <c r="D2" s="900"/>
      <c r="E2" s="900"/>
      <c r="F2" s="900"/>
    </row>
    <row r="3" spans="1:9" x14ac:dyDescent="0.25">
      <c r="A3" s="1369" t="s">
        <v>799</v>
      </c>
      <c r="B3" s="1369" t="s">
        <v>800</v>
      </c>
      <c r="C3" s="1369"/>
      <c r="D3" s="1369"/>
      <c r="E3" s="1369"/>
      <c r="F3" s="901"/>
      <c r="G3" s="1369" t="s">
        <v>801</v>
      </c>
      <c r="H3" s="1369"/>
      <c r="I3" s="902"/>
    </row>
    <row r="4" spans="1:9" x14ac:dyDescent="0.25">
      <c r="A4" s="1369"/>
      <c r="B4" s="1369"/>
      <c r="C4" s="1369"/>
      <c r="D4" s="1369"/>
      <c r="E4" s="1369"/>
      <c r="F4" s="903"/>
      <c r="G4" s="1369"/>
      <c r="H4" s="1369"/>
      <c r="I4" s="904"/>
    </row>
    <row r="5" spans="1:9" x14ac:dyDescent="0.25">
      <c r="A5"/>
      <c r="B5"/>
      <c r="C5"/>
      <c r="D5"/>
      <c r="E5"/>
      <c r="F5"/>
      <c r="G5"/>
      <c r="H5"/>
      <c r="I5"/>
    </row>
    <row r="6" spans="1:9" x14ac:dyDescent="0.25">
      <c r="A6" s="1386" t="s">
        <v>153</v>
      </c>
      <c r="B6" s="1387" t="s">
        <v>802</v>
      </c>
      <c r="C6" s="1387"/>
      <c r="D6" s="1387"/>
      <c r="E6" s="1387"/>
      <c r="F6" s="1387"/>
      <c r="G6" s="1387"/>
      <c r="H6" s="1387"/>
    </row>
    <row r="7" spans="1:9" x14ac:dyDescent="0.25">
      <c r="A7" s="1386"/>
      <c r="B7" s="1387"/>
      <c r="C7" s="1387"/>
      <c r="D7" s="1387"/>
      <c r="E7" s="1387"/>
      <c r="F7" s="1387"/>
      <c r="G7" s="1387"/>
      <c r="H7" s="1387"/>
    </row>
    <row r="8" spans="1:9" x14ac:dyDescent="0.25">
      <c r="A8"/>
      <c r="B8"/>
      <c r="C8"/>
      <c r="D8"/>
      <c r="E8"/>
      <c r="F8"/>
      <c r="G8"/>
      <c r="H8"/>
      <c r="I8"/>
    </row>
    <row r="9" spans="1:9" x14ac:dyDescent="0.25">
      <c r="A9" s="1405" t="s">
        <v>803</v>
      </c>
      <c r="B9" s="1405"/>
      <c r="C9" s="1405"/>
      <c r="D9" s="1405"/>
      <c r="E9" s="1405"/>
      <c r="F9" s="1405"/>
      <c r="G9" s="1405"/>
    </row>
    <row r="10" spans="1:9" x14ac:dyDescent="0.25">
      <c r="A10" s="1405"/>
      <c r="B10" s="1405"/>
      <c r="C10" s="1405"/>
      <c r="D10" s="1405"/>
      <c r="E10" s="1405"/>
      <c r="F10" s="1405"/>
      <c r="G10" s="1405"/>
    </row>
    <row r="11" spans="1:9" x14ac:dyDescent="0.25">
      <c r="A11"/>
      <c r="B11"/>
      <c r="C11"/>
      <c r="D11"/>
      <c r="E11"/>
      <c r="F11"/>
      <c r="G11"/>
      <c r="H11"/>
      <c r="I11"/>
    </row>
    <row r="12" spans="1:9" ht="15.75" x14ac:dyDescent="0.25">
      <c r="B12" s="1393" t="s">
        <v>735</v>
      </c>
      <c r="C12" s="1393"/>
      <c r="D12" s="1393"/>
      <c r="E12" s="1393"/>
      <c r="F12" s="1393"/>
    </row>
    <row r="13" spans="1:9" x14ac:dyDescent="0.25">
      <c r="C13" s="905" t="s">
        <v>804</v>
      </c>
      <c r="D13" s="905"/>
      <c r="E13" s="905"/>
      <c r="F13" s="905"/>
      <c r="H13" s="906">
        <v>19424</v>
      </c>
    </row>
    <row r="14" spans="1:9" x14ac:dyDescent="0.25">
      <c r="C14" s="1391" t="s">
        <v>389</v>
      </c>
      <c r="D14" s="1391"/>
      <c r="H14" s="907">
        <f>SUM(H13)</f>
        <v>19424</v>
      </c>
    </row>
    <row r="15" spans="1:9" x14ac:dyDescent="0.25">
      <c r="A15"/>
      <c r="B15"/>
      <c r="C15"/>
      <c r="D15"/>
      <c r="E15"/>
      <c r="F15"/>
      <c r="G15"/>
      <c r="H15"/>
      <c r="I15"/>
    </row>
    <row r="16" spans="1:9" ht="15.75" x14ac:dyDescent="0.25">
      <c r="B16" s="1393" t="s">
        <v>805</v>
      </c>
      <c r="C16" s="1393"/>
      <c r="D16" s="1393"/>
      <c r="E16" s="1393"/>
      <c r="F16" s="1393"/>
    </row>
    <row r="17" spans="1:9" x14ac:dyDescent="0.25">
      <c r="C17" s="1378" t="s">
        <v>806</v>
      </c>
      <c r="D17" s="1378"/>
      <c r="E17" s="1378"/>
      <c r="F17" s="1378"/>
      <c r="H17" s="908">
        <v>70000</v>
      </c>
    </row>
    <row r="18" spans="1:9" x14ac:dyDescent="0.25">
      <c r="C18" s="1378" t="s">
        <v>807</v>
      </c>
      <c r="D18" s="1378"/>
      <c r="E18" s="1378"/>
      <c r="F18" s="1378"/>
      <c r="H18" s="908">
        <v>11289792</v>
      </c>
    </row>
    <row r="19" spans="1:9" x14ac:dyDescent="0.25">
      <c r="C19" s="1391" t="s">
        <v>389</v>
      </c>
      <c r="D19" s="1391"/>
      <c r="H19" s="909">
        <f>SUM(H17:H18)</f>
        <v>11359792</v>
      </c>
    </row>
    <row r="20" spans="1:9" x14ac:dyDescent="0.25">
      <c r="C20" s="1406"/>
      <c r="D20" s="1406"/>
      <c r="E20" s="1258"/>
      <c r="F20" s="1258"/>
      <c r="H20" s="910"/>
    </row>
    <row r="21" spans="1:9" x14ac:dyDescent="0.25">
      <c r="C21" s="1391"/>
      <c r="D21" s="1391"/>
      <c r="E21" s="900"/>
      <c r="H21" s="907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C23" s="1391"/>
      <c r="D23" s="1391"/>
      <c r="H23" s="907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ht="16.5" thickBot="1" x14ac:dyDescent="0.3">
      <c r="A26" s="1404" t="s">
        <v>808</v>
      </c>
      <c r="B26" s="1404"/>
      <c r="C26" s="1404"/>
      <c r="D26" s="1404"/>
      <c r="E26" s="1404"/>
      <c r="F26" s="1404"/>
      <c r="G26" s="911"/>
      <c r="H26" s="912">
        <f>SUM(H14+H19)</f>
        <v>11379216</v>
      </c>
      <c r="I26" s="913"/>
    </row>
    <row r="27" spans="1:9" ht="15.75" thickTop="1" x14ac:dyDescent="0.25">
      <c r="A27"/>
      <c r="B27"/>
      <c r="C27"/>
      <c r="D27"/>
      <c r="E27"/>
      <c r="F27"/>
      <c r="G27"/>
      <c r="H27"/>
      <c r="I27"/>
    </row>
    <row r="28" spans="1:9" ht="16.5" thickBot="1" x14ac:dyDescent="0.3">
      <c r="A28" s="1404" t="s">
        <v>809</v>
      </c>
      <c r="B28" s="1404"/>
      <c r="C28" s="1404"/>
      <c r="D28" s="1404"/>
      <c r="E28" s="1404"/>
      <c r="F28" s="1404"/>
      <c r="G28" s="911"/>
      <c r="H28" s="912">
        <f>SUM(H26:H27)</f>
        <v>11379216</v>
      </c>
      <c r="I28" s="913"/>
    </row>
    <row r="29" spans="1:9" ht="15.75" thickTop="1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 s="1369" t="s">
        <v>799</v>
      </c>
      <c r="B49" s="1369" t="s">
        <v>800</v>
      </c>
      <c r="C49" s="1369"/>
      <c r="D49" s="1369"/>
      <c r="E49" s="1369"/>
      <c r="F49" s="901"/>
      <c r="G49" s="1369" t="s">
        <v>810</v>
      </c>
      <c r="H49" s="1369"/>
      <c r="I49" s="902"/>
    </row>
    <row r="50" spans="1:9" x14ac:dyDescent="0.25">
      <c r="A50" s="1369"/>
      <c r="B50" s="1369"/>
      <c r="C50" s="1369"/>
      <c r="D50" s="1369"/>
      <c r="E50" s="1369"/>
      <c r="F50" s="914"/>
      <c r="G50" s="1369"/>
      <c r="H50" s="1369"/>
      <c r="I50" s="904"/>
    </row>
    <row r="51" spans="1:9" x14ac:dyDescent="0.25">
      <c r="A51"/>
      <c r="B51"/>
      <c r="C51"/>
      <c r="D51"/>
      <c r="E51"/>
      <c r="F51"/>
      <c r="G51"/>
      <c r="H51"/>
      <c r="I51"/>
    </row>
    <row r="52" spans="1:9" ht="15" customHeight="1" x14ac:dyDescent="0.25">
      <c r="A52" s="1386" t="s">
        <v>155</v>
      </c>
      <c r="B52" s="1403" t="s">
        <v>811</v>
      </c>
      <c r="C52" s="1403"/>
      <c r="D52" s="1403"/>
      <c r="E52" s="1403"/>
      <c r="F52" s="1403"/>
      <c r="G52" s="1403"/>
      <c r="H52" s="1403"/>
      <c r="I52" s="915"/>
    </row>
    <row r="53" spans="1:9" x14ac:dyDescent="0.25">
      <c r="A53" s="1386"/>
      <c r="B53" s="1403"/>
      <c r="C53" s="1403"/>
      <c r="D53" s="1403"/>
      <c r="E53" s="1403"/>
      <c r="F53" s="1403"/>
      <c r="G53" s="1403"/>
      <c r="H53" s="1403"/>
      <c r="I53" s="915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 s="1398" t="s">
        <v>803</v>
      </c>
      <c r="C55" s="1398"/>
      <c r="D55" s="1398"/>
      <c r="E55" s="1398"/>
      <c r="F55" s="1398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ht="15.75" x14ac:dyDescent="0.25">
      <c r="A57"/>
      <c r="B57" s="1393" t="s">
        <v>735</v>
      </c>
      <c r="C57" s="1393"/>
      <c r="D57" s="1393"/>
      <c r="H57" s="916"/>
      <c r="I57"/>
    </row>
    <row r="58" spans="1:9" x14ac:dyDescent="0.25">
      <c r="A58"/>
      <c r="B58" s="1378" t="s">
        <v>812</v>
      </c>
      <c r="C58" s="1378"/>
      <c r="D58" s="1378"/>
      <c r="E58" s="905"/>
      <c r="H58" s="917">
        <v>11786</v>
      </c>
      <c r="I58"/>
    </row>
    <row r="59" spans="1:9" x14ac:dyDescent="0.25">
      <c r="A59"/>
      <c r="B59"/>
      <c r="C59"/>
      <c r="D59" s="770" t="s">
        <v>389</v>
      </c>
      <c r="E59"/>
      <c r="F59"/>
      <c r="G59"/>
      <c r="H59" s="918">
        <f>SUM(H58)</f>
        <v>11786</v>
      </c>
      <c r="I59"/>
    </row>
    <row r="60" spans="1:9" ht="15.75" x14ac:dyDescent="0.25">
      <c r="A60"/>
      <c r="B60" s="1393"/>
      <c r="C60" s="1393"/>
      <c r="D60" s="1393"/>
      <c r="I60"/>
    </row>
    <row r="61" spans="1:9" ht="15.75" x14ac:dyDescent="0.25">
      <c r="A61"/>
      <c r="B61" s="919" t="s">
        <v>805</v>
      </c>
      <c r="C61" s="919"/>
      <c r="D61" s="919"/>
      <c r="E61" s="920"/>
      <c r="I61"/>
    </row>
    <row r="62" spans="1:9" x14ac:dyDescent="0.25">
      <c r="A62"/>
      <c r="C62" s="921" t="s">
        <v>813</v>
      </c>
      <c r="D62" s="921"/>
      <c r="E62" s="921"/>
      <c r="H62" s="918"/>
      <c r="I62"/>
    </row>
    <row r="63" spans="1:9" x14ac:dyDescent="0.25">
      <c r="A63"/>
      <c r="C63" s="1378" t="s">
        <v>807</v>
      </c>
      <c r="D63" s="1378"/>
      <c r="E63" s="1378"/>
      <c r="H63" s="908">
        <v>4220002</v>
      </c>
      <c r="I63"/>
    </row>
    <row r="64" spans="1:9" x14ac:dyDescent="0.25">
      <c r="A64"/>
      <c r="C64" s="905" t="s">
        <v>814</v>
      </c>
      <c r="D64" s="905"/>
      <c r="E64" s="905"/>
      <c r="H64" s="908">
        <v>3319780</v>
      </c>
      <c r="I64"/>
    </row>
    <row r="65" spans="1:9" x14ac:dyDescent="0.25">
      <c r="A65"/>
      <c r="C65" s="1401" t="s">
        <v>389</v>
      </c>
      <c r="D65" s="1401"/>
      <c r="E65" s="1401"/>
      <c r="H65" s="918">
        <f>SUM(H62:H64)</f>
        <v>7539782</v>
      </c>
      <c r="I65"/>
    </row>
    <row r="66" spans="1:9" x14ac:dyDescent="0.25">
      <c r="A66"/>
      <c r="C66" s="1401"/>
      <c r="D66" s="1401"/>
      <c r="E66" s="1401"/>
      <c r="H66" s="91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ht="17.25" thickBot="1" x14ac:dyDescent="0.3">
      <c r="A68" s="1395" t="s">
        <v>808</v>
      </c>
      <c r="B68" s="1395"/>
      <c r="C68" s="1395"/>
      <c r="D68" s="1395"/>
      <c r="E68" s="1395"/>
      <c r="F68" s="1395"/>
      <c r="G68" s="922"/>
      <c r="H68" s="923">
        <f>SUM(H59+H65)</f>
        <v>7551568</v>
      </c>
      <c r="I68" s="924"/>
    </row>
    <row r="69" spans="1:9" ht="18" thickTop="1" x14ac:dyDescent="0.3">
      <c r="H69" s="925"/>
    </row>
    <row r="70" spans="1:9" ht="17.25" customHeight="1" thickBot="1" x14ac:dyDescent="0.3">
      <c r="A70" s="1402" t="s">
        <v>815</v>
      </c>
      <c r="B70" s="1402"/>
      <c r="C70" s="1402"/>
      <c r="D70" s="1402"/>
      <c r="E70" s="1402"/>
      <c r="F70" s="1402"/>
      <c r="G70" s="1402"/>
      <c r="H70" s="923">
        <f>SUM(H68:H69)</f>
        <v>7551568</v>
      </c>
      <c r="I70" s="924"/>
    </row>
    <row r="71" spans="1:9" ht="15.75" thickTop="1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B74" s="1399"/>
      <c r="C74" s="1399"/>
      <c r="D74" s="1399"/>
      <c r="E74" s="1399"/>
      <c r="F74" s="1399"/>
    </row>
    <row r="75" spans="1:9" x14ac:dyDescent="0.25">
      <c r="C75" s="926"/>
      <c r="D75" s="926"/>
      <c r="E75" s="926"/>
      <c r="F75" s="926"/>
      <c r="G75" s="927"/>
    </row>
    <row r="76" spans="1:9" x14ac:dyDescent="0.25">
      <c r="C76" s="928"/>
      <c r="D76" s="928"/>
      <c r="E76" s="928"/>
      <c r="F76" s="928"/>
      <c r="H76" s="908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C78" s="1400"/>
      <c r="D78" s="1400"/>
      <c r="E78" s="1400"/>
      <c r="F78" s="1400"/>
    </row>
    <row r="79" spans="1:9" x14ac:dyDescent="0.25">
      <c r="A79" s="1264"/>
      <c r="B79" s="1264"/>
      <c r="C79" s="1258"/>
      <c r="D79" s="1264"/>
      <c r="E79" s="921"/>
      <c r="F79" s="921"/>
      <c r="G79" s="1264"/>
      <c r="H79" s="906"/>
      <c r="I79" s="1264"/>
    </row>
    <row r="80" spans="1:9" x14ac:dyDescent="0.25">
      <c r="A80" s="1264"/>
      <c r="B80" s="1264"/>
      <c r="C80" s="1264"/>
      <c r="D80" s="1264"/>
      <c r="E80" s="1264"/>
      <c r="F80" s="1264"/>
      <c r="G80" s="1264"/>
      <c r="H80" s="906"/>
      <c r="I80" s="1264"/>
    </row>
    <row r="81" spans="1:9" x14ac:dyDescent="0.25">
      <c r="A81"/>
      <c r="B81"/>
      <c r="C81"/>
      <c r="D81"/>
      <c r="E81"/>
      <c r="F81"/>
      <c r="G81"/>
      <c r="H81"/>
      <c r="I81"/>
    </row>
    <row r="82" spans="1:9" ht="16.5" x14ac:dyDescent="0.25">
      <c r="A82" s="1270"/>
      <c r="B82" s="1270"/>
      <c r="C82" s="1270"/>
      <c r="D82" s="1270"/>
      <c r="E82" s="1270"/>
      <c r="F82" s="1270"/>
      <c r="G82" s="929"/>
      <c r="H82" s="930"/>
      <c r="I82" s="1264"/>
    </row>
    <row r="83" spans="1:9" x14ac:dyDescent="0.25">
      <c r="A83"/>
      <c r="B83"/>
      <c r="C83"/>
      <c r="D83"/>
      <c r="E83"/>
      <c r="F83"/>
      <c r="G83"/>
      <c r="H83"/>
      <c r="I83"/>
    </row>
    <row r="84" spans="1:9" ht="16.5" x14ac:dyDescent="0.25">
      <c r="A84" s="1394"/>
      <c r="B84" s="1394"/>
      <c r="C84" s="1394"/>
      <c r="D84" s="1394"/>
      <c r="E84" s="1394"/>
      <c r="F84" s="1394"/>
      <c r="G84" s="929"/>
      <c r="H84" s="930"/>
      <c r="I84" s="1264"/>
    </row>
    <row r="85" spans="1:9" ht="17.25" x14ac:dyDescent="0.3">
      <c r="A85" s="1264"/>
      <c r="B85" s="1264"/>
      <c r="C85" s="1264"/>
      <c r="D85" s="1264"/>
      <c r="E85" s="1264"/>
      <c r="F85" s="1264"/>
      <c r="G85" s="1264"/>
      <c r="H85" s="931"/>
      <c r="I85" s="1264"/>
    </row>
    <row r="86" spans="1:9" ht="16.5" x14ac:dyDescent="0.25">
      <c r="A86" s="1394"/>
      <c r="B86" s="1394"/>
      <c r="C86" s="1394"/>
      <c r="D86" s="1394"/>
      <c r="E86" s="1394"/>
      <c r="F86" s="1394"/>
      <c r="G86" s="929"/>
      <c r="H86" s="930"/>
      <c r="I86" s="1264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 s="1369" t="s">
        <v>799</v>
      </c>
      <c r="B98" s="1369" t="s">
        <v>800</v>
      </c>
      <c r="C98" s="1369"/>
      <c r="D98" s="1369"/>
      <c r="E98" s="1369"/>
      <c r="F98" s="932"/>
      <c r="G98" s="1369" t="s">
        <v>801</v>
      </c>
      <c r="H98" s="1369"/>
      <c r="I98" s="902"/>
    </row>
    <row r="99" spans="1:9" x14ac:dyDescent="0.25">
      <c r="A99" s="1369"/>
      <c r="B99" s="1369"/>
      <c r="C99" s="1369"/>
      <c r="D99" s="1369"/>
      <c r="E99" s="1369"/>
      <c r="F99" s="933"/>
      <c r="G99" s="1369"/>
      <c r="H99" s="1369"/>
      <c r="I99" s="904"/>
    </row>
    <row r="100" spans="1:9" x14ac:dyDescent="0.25">
      <c r="F100" s="900"/>
    </row>
    <row r="101" spans="1:9" x14ac:dyDescent="0.25">
      <c r="A101" s="1386" t="s">
        <v>157</v>
      </c>
      <c r="B101" s="1387" t="s">
        <v>145</v>
      </c>
      <c r="C101" s="1387"/>
      <c r="D101" s="1387"/>
      <c r="E101" s="1387"/>
      <c r="F101" s="1387"/>
      <c r="G101" s="1387"/>
      <c r="H101" s="1387"/>
    </row>
    <row r="102" spans="1:9" x14ac:dyDescent="0.25">
      <c r="A102" s="1386"/>
      <c r="B102" s="1387"/>
      <c r="C102" s="1387"/>
      <c r="D102" s="1387"/>
      <c r="E102" s="1387"/>
      <c r="F102" s="1387"/>
      <c r="G102" s="1387"/>
      <c r="H102" s="1387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ht="15.75" x14ac:dyDescent="0.25">
      <c r="B104" s="1397"/>
      <c r="C104" s="1397"/>
      <c r="H104" s="916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 s="905"/>
      <c r="B106" s="1398" t="s">
        <v>803</v>
      </c>
      <c r="C106" s="1398"/>
      <c r="D106" s="1398"/>
      <c r="E106" s="1398"/>
      <c r="F106" s="1398"/>
    </row>
    <row r="107" spans="1:9" x14ac:dyDescent="0.25">
      <c r="B107" s="1264"/>
      <c r="C107" s="1264"/>
      <c r="D107" s="1264"/>
      <c r="E107" s="1264"/>
      <c r="F107" s="1264"/>
    </row>
    <row r="108" spans="1:9" ht="16.5" x14ac:dyDescent="0.25">
      <c r="B108" s="1394" t="s">
        <v>805</v>
      </c>
      <c r="C108" s="1394"/>
      <c r="D108" s="1394"/>
      <c r="E108" s="1394"/>
      <c r="F108" s="1394"/>
      <c r="G108" s="934"/>
      <c r="H108" s="935"/>
    </row>
    <row r="109" spans="1:9" x14ac:dyDescent="0.25">
      <c r="C109" s="936" t="s">
        <v>816</v>
      </c>
      <c r="E109" s="936"/>
      <c r="H109" s="917">
        <v>355</v>
      </c>
    </row>
    <row r="110" spans="1:9" x14ac:dyDescent="0.25">
      <c r="C110" s="937"/>
      <c r="F110" s="1378"/>
      <c r="G110" s="1378"/>
      <c r="H110" s="908"/>
    </row>
    <row r="111" spans="1:9" ht="16.5" x14ac:dyDescent="0.25">
      <c r="A111" s="1264"/>
      <c r="B111" s="1394"/>
      <c r="C111" s="1394"/>
      <c r="D111" s="1394"/>
      <c r="E111" s="1394"/>
      <c r="F111" s="938"/>
      <c r="G111" s="938"/>
      <c r="H111" s="930"/>
      <c r="I111" s="939"/>
    </row>
    <row r="112" spans="1:9" x14ac:dyDescent="0.25">
      <c r="I112" s="1264"/>
    </row>
    <row r="113" spans="1:9" ht="16.5" x14ac:dyDescent="0.25">
      <c r="B113" s="1394"/>
      <c r="C113" s="1394"/>
      <c r="D113" s="1394"/>
      <c r="E113" s="1394"/>
      <c r="F113" s="1394"/>
      <c r="G113" s="934"/>
      <c r="H113" s="935"/>
    </row>
    <row r="114" spans="1:9" x14ac:dyDescent="0.25">
      <c r="C114" s="936"/>
      <c r="E114" s="936"/>
      <c r="H114" s="917"/>
    </row>
    <row r="115" spans="1:9" x14ac:dyDescent="0.25">
      <c r="A115"/>
      <c r="B115"/>
      <c r="C115"/>
      <c r="D115"/>
      <c r="E115"/>
      <c r="F115"/>
      <c r="G115"/>
      <c r="H115"/>
      <c r="I115"/>
    </row>
    <row r="116" spans="1:9" ht="17.25" thickBot="1" x14ac:dyDescent="0.3">
      <c r="A116" s="1375" t="s">
        <v>808</v>
      </c>
      <c r="B116" s="1375"/>
      <c r="C116" s="1375"/>
      <c r="D116" s="1375"/>
      <c r="E116" s="1375"/>
      <c r="F116" s="1375"/>
      <c r="G116" s="940"/>
      <c r="H116" s="941">
        <f>SUM(H109:H115)</f>
        <v>355</v>
      </c>
      <c r="I116" s="913"/>
    </row>
    <row r="117" spans="1:9" ht="17.25" thickTop="1" x14ac:dyDescent="0.25">
      <c r="B117" s="934"/>
      <c r="C117" s="934"/>
      <c r="D117" s="934"/>
      <c r="E117" s="934"/>
      <c r="F117" s="934"/>
      <c r="G117" s="934"/>
      <c r="H117" s="935"/>
    </row>
    <row r="118" spans="1:9" ht="17.25" thickBot="1" x14ac:dyDescent="0.3">
      <c r="A118" s="1395" t="s">
        <v>817</v>
      </c>
      <c r="B118" s="1395"/>
      <c r="C118" s="1395"/>
      <c r="D118" s="1395"/>
      <c r="E118" s="1395"/>
      <c r="F118" s="1395"/>
      <c r="G118" s="940"/>
      <c r="H118" s="941">
        <f>SUM(H116:H117)</f>
        <v>355</v>
      </c>
      <c r="I118" s="913"/>
    </row>
    <row r="119" spans="1:9" ht="15.75" thickTop="1" x14ac:dyDescent="0.25">
      <c r="A119"/>
      <c r="B119"/>
      <c r="C119"/>
      <c r="D119"/>
      <c r="E119"/>
      <c r="F119"/>
      <c r="G119"/>
      <c r="H119"/>
      <c r="I119"/>
    </row>
    <row r="120" spans="1:9" x14ac:dyDescent="0.25">
      <c r="A120"/>
      <c r="B120"/>
      <c r="C120"/>
      <c r="D120"/>
      <c r="E120"/>
      <c r="F120"/>
      <c r="G120"/>
      <c r="H120"/>
      <c r="I120"/>
    </row>
    <row r="121" spans="1:9" x14ac:dyDescent="0.25">
      <c r="A121"/>
      <c r="B121"/>
      <c r="C121"/>
      <c r="D121"/>
      <c r="E121"/>
      <c r="F121"/>
      <c r="G121"/>
      <c r="H121"/>
      <c r="I121"/>
    </row>
    <row r="122" spans="1:9" x14ac:dyDescent="0.25">
      <c r="A122"/>
      <c r="B122"/>
      <c r="C122"/>
      <c r="D122"/>
      <c r="E122"/>
      <c r="F122"/>
      <c r="G122"/>
      <c r="H122"/>
      <c r="I122"/>
    </row>
    <row r="123" spans="1:9" x14ac:dyDescent="0.25">
      <c r="A123"/>
      <c r="B123"/>
      <c r="C123"/>
      <c r="D123"/>
      <c r="E123"/>
      <c r="F123"/>
      <c r="G123"/>
      <c r="H123"/>
      <c r="I123"/>
    </row>
    <row r="124" spans="1:9" x14ac:dyDescent="0.25">
      <c r="A124"/>
      <c r="B124"/>
      <c r="C124"/>
      <c r="D124"/>
      <c r="E124"/>
      <c r="F124"/>
      <c r="G124"/>
      <c r="H124"/>
      <c r="I124"/>
    </row>
    <row r="125" spans="1:9" x14ac:dyDescent="0.25">
      <c r="A125"/>
      <c r="B125"/>
      <c r="C125"/>
      <c r="D125"/>
      <c r="E125"/>
      <c r="F125"/>
      <c r="G125"/>
      <c r="H125"/>
      <c r="I125"/>
    </row>
    <row r="126" spans="1:9" x14ac:dyDescent="0.25">
      <c r="A126"/>
      <c r="B126"/>
      <c r="C126"/>
      <c r="D126"/>
      <c r="E126"/>
      <c r="F126"/>
      <c r="G126"/>
      <c r="H126"/>
      <c r="I126"/>
    </row>
    <row r="127" spans="1:9" x14ac:dyDescent="0.25">
      <c r="A127"/>
      <c r="B127"/>
      <c r="C127"/>
      <c r="D127"/>
      <c r="E127"/>
      <c r="F127"/>
      <c r="G127"/>
      <c r="H127"/>
      <c r="I127"/>
    </row>
    <row r="128" spans="1:9" x14ac:dyDescent="0.25">
      <c r="A128"/>
      <c r="B128"/>
      <c r="C128"/>
      <c r="D128"/>
      <c r="E128"/>
      <c r="F128"/>
      <c r="G128"/>
      <c r="H128"/>
      <c r="I128"/>
    </row>
    <row r="129" spans="1:9" x14ac:dyDescent="0.25">
      <c r="A129"/>
      <c r="B129"/>
      <c r="C129"/>
      <c r="D129"/>
      <c r="E129"/>
      <c r="F129"/>
      <c r="G129"/>
      <c r="H129"/>
      <c r="I129"/>
    </row>
    <row r="130" spans="1:9" x14ac:dyDescent="0.25">
      <c r="A130"/>
      <c r="B130"/>
      <c r="C130"/>
      <c r="D130"/>
      <c r="E130"/>
      <c r="F130"/>
      <c r="G130"/>
      <c r="H130"/>
      <c r="I130"/>
    </row>
    <row r="131" spans="1:9" x14ac:dyDescent="0.25">
      <c r="A131"/>
      <c r="B131"/>
      <c r="C131"/>
      <c r="D131"/>
      <c r="E131"/>
      <c r="F131"/>
      <c r="G131"/>
      <c r="H131"/>
      <c r="I131"/>
    </row>
    <row r="132" spans="1:9" x14ac:dyDescent="0.25">
      <c r="A132"/>
      <c r="B132"/>
      <c r="C132"/>
      <c r="D132"/>
      <c r="E132"/>
      <c r="F132"/>
      <c r="G132"/>
      <c r="H132"/>
      <c r="I132"/>
    </row>
    <row r="133" spans="1:9" x14ac:dyDescent="0.25">
      <c r="A133"/>
      <c r="B133"/>
      <c r="C133"/>
      <c r="D133"/>
      <c r="E133"/>
      <c r="F133"/>
      <c r="G133"/>
      <c r="H133"/>
      <c r="I133"/>
    </row>
    <row r="134" spans="1:9" ht="17.25" customHeight="1" x14ac:dyDescent="0.25">
      <c r="A134"/>
      <c r="B134"/>
      <c r="C134"/>
      <c r="D134"/>
      <c r="E134"/>
      <c r="F134"/>
      <c r="G134"/>
      <c r="H134"/>
      <c r="I134"/>
    </row>
    <row r="135" spans="1:9" ht="17.25" customHeight="1" x14ac:dyDescent="0.25">
      <c r="A135"/>
      <c r="B135"/>
      <c r="C135"/>
      <c r="D135"/>
      <c r="E135"/>
      <c r="F135"/>
      <c r="G135"/>
      <c r="H135"/>
      <c r="I135"/>
    </row>
    <row r="136" spans="1:9" ht="17.25" customHeight="1" x14ac:dyDescent="0.25">
      <c r="A136"/>
      <c r="B136"/>
      <c r="C136"/>
      <c r="D136"/>
      <c r="E136"/>
      <c r="F136"/>
      <c r="G136"/>
      <c r="H136"/>
      <c r="I136"/>
    </row>
    <row r="137" spans="1:9" x14ac:dyDescent="0.25">
      <c r="A137"/>
      <c r="B137"/>
      <c r="C137"/>
      <c r="D137"/>
      <c r="E137"/>
      <c r="F137"/>
      <c r="G137"/>
      <c r="H137"/>
      <c r="I137"/>
    </row>
    <row r="138" spans="1:9" x14ac:dyDescent="0.25">
      <c r="A138"/>
      <c r="B138"/>
      <c r="C138"/>
      <c r="D138"/>
      <c r="E138"/>
      <c r="F138"/>
      <c r="G138"/>
      <c r="H138"/>
      <c r="I138"/>
    </row>
    <row r="139" spans="1:9" x14ac:dyDescent="0.25">
      <c r="A139"/>
      <c r="B139"/>
      <c r="C139"/>
      <c r="D139"/>
      <c r="E139"/>
      <c r="F139"/>
      <c r="G139"/>
      <c r="H139"/>
      <c r="I139"/>
    </row>
    <row r="140" spans="1:9" x14ac:dyDescent="0.25">
      <c r="A140"/>
      <c r="B140"/>
      <c r="C140"/>
      <c r="D140"/>
      <c r="E140"/>
      <c r="F140"/>
      <c r="G140"/>
      <c r="H140"/>
      <c r="I140"/>
    </row>
    <row r="141" spans="1:9" x14ac:dyDescent="0.25">
      <c r="A141"/>
      <c r="B141"/>
      <c r="C141"/>
      <c r="D141"/>
      <c r="E141"/>
      <c r="F141"/>
      <c r="G141"/>
      <c r="H141"/>
      <c r="I141"/>
    </row>
    <row r="142" spans="1:9" x14ac:dyDescent="0.25">
      <c r="A142"/>
      <c r="B142"/>
      <c r="C142"/>
      <c r="D142"/>
      <c r="E142"/>
      <c r="F142"/>
      <c r="G142"/>
      <c r="H142"/>
      <c r="I142"/>
    </row>
    <row r="143" spans="1:9" x14ac:dyDescent="0.25">
      <c r="A143"/>
      <c r="B143"/>
      <c r="C143"/>
      <c r="D143"/>
      <c r="E143"/>
      <c r="F143"/>
      <c r="G143"/>
      <c r="H143"/>
      <c r="I143"/>
    </row>
    <row r="144" spans="1:9" x14ac:dyDescent="0.25">
      <c r="A144"/>
      <c r="B144"/>
      <c r="C144"/>
      <c r="D144"/>
      <c r="E144"/>
      <c r="F144"/>
      <c r="G144"/>
      <c r="H144"/>
      <c r="I144"/>
    </row>
    <row r="145" spans="1:9" x14ac:dyDescent="0.25">
      <c r="A145"/>
      <c r="B145"/>
      <c r="C145"/>
      <c r="D145"/>
      <c r="E145"/>
      <c r="F145"/>
      <c r="G145"/>
      <c r="H145"/>
      <c r="I145"/>
    </row>
    <row r="146" spans="1:9" x14ac:dyDescent="0.25">
      <c r="A146"/>
      <c r="B146"/>
      <c r="C146"/>
      <c r="D146"/>
      <c r="E146"/>
      <c r="F146"/>
      <c r="G146"/>
      <c r="H146"/>
      <c r="I146"/>
    </row>
    <row r="147" spans="1:9" x14ac:dyDescent="0.25">
      <c r="A147" s="1369" t="s">
        <v>799</v>
      </c>
      <c r="B147" s="1369" t="s">
        <v>800</v>
      </c>
      <c r="C147" s="1369"/>
      <c r="D147" s="1369"/>
      <c r="E147" s="1369"/>
      <c r="F147" s="932"/>
      <c r="G147" s="1396" t="s">
        <v>801</v>
      </c>
      <c r="H147" s="1396"/>
      <c r="I147" s="942"/>
    </row>
    <row r="148" spans="1:9" x14ac:dyDescent="0.25">
      <c r="A148" s="1369"/>
      <c r="B148" s="1369"/>
      <c r="C148" s="1369"/>
      <c r="D148" s="1369"/>
      <c r="E148" s="1369"/>
      <c r="F148" s="933"/>
      <c r="G148" s="1396"/>
      <c r="H148" s="1396"/>
      <c r="I148" s="943"/>
    </row>
    <row r="149" spans="1:9" x14ac:dyDescent="0.25">
      <c r="A149"/>
      <c r="B149"/>
      <c r="C149"/>
      <c r="D149"/>
      <c r="E149"/>
      <c r="F149"/>
      <c r="G149"/>
      <c r="H149"/>
      <c r="I149"/>
    </row>
    <row r="150" spans="1:9" x14ac:dyDescent="0.25">
      <c r="A150" s="1392" t="s">
        <v>159</v>
      </c>
      <c r="B150" s="1387" t="s">
        <v>147</v>
      </c>
      <c r="C150" s="1387"/>
      <c r="D150" s="1387"/>
      <c r="E150" s="1387"/>
      <c r="F150" s="1387"/>
      <c r="G150" s="1266"/>
      <c r="H150" s="1266"/>
    </row>
    <row r="151" spans="1:9" x14ac:dyDescent="0.25">
      <c r="A151" s="1392"/>
      <c r="B151" s="1387"/>
      <c r="C151" s="1387"/>
      <c r="D151" s="1387"/>
      <c r="E151" s="1387"/>
      <c r="F151" s="1387"/>
      <c r="G151" s="1266"/>
      <c r="H151" s="1266"/>
    </row>
    <row r="152" spans="1:9" ht="15.75" x14ac:dyDescent="0.25">
      <c r="C152" s="944"/>
      <c r="E152" s="945"/>
    </row>
    <row r="153" spans="1:9" x14ac:dyDescent="0.25">
      <c r="A153" s="1274"/>
      <c r="B153" s="946" t="s">
        <v>803</v>
      </c>
      <c r="C153" s="946"/>
      <c r="D153" s="946"/>
      <c r="E153" s="1274"/>
      <c r="F153" s="946"/>
      <c r="G153" s="946"/>
      <c r="H153" s="946"/>
      <c r="I153" s="946"/>
    </row>
    <row r="154" spans="1:9" x14ac:dyDescent="0.25">
      <c r="A154" s="1274"/>
      <c r="B154" s="1274"/>
      <c r="C154" s="1274"/>
      <c r="D154" s="1274"/>
      <c r="E154" s="1274"/>
      <c r="F154" s="1274"/>
      <c r="G154" s="1274"/>
    </row>
    <row r="155" spans="1:9" ht="15.75" x14ac:dyDescent="0.25">
      <c r="B155" s="1393" t="s">
        <v>735</v>
      </c>
      <c r="C155" s="1393"/>
      <c r="D155" s="1393"/>
      <c r="E155" s="1393"/>
      <c r="F155" s="1263"/>
    </row>
    <row r="156" spans="1:9" x14ac:dyDescent="0.25">
      <c r="C156" s="1378" t="s">
        <v>818</v>
      </c>
      <c r="D156" s="1378"/>
      <c r="E156" s="1378"/>
      <c r="F156" s="1378"/>
      <c r="G156" s="1378"/>
      <c r="H156" s="906">
        <v>215018</v>
      </c>
    </row>
    <row r="157" spans="1:9" x14ac:dyDescent="0.25">
      <c r="C157" s="1391" t="s">
        <v>389</v>
      </c>
      <c r="D157" s="1391"/>
      <c r="H157" s="907">
        <f>SUM(H156)</f>
        <v>215018</v>
      </c>
    </row>
    <row r="158" spans="1:9" x14ac:dyDescent="0.25">
      <c r="A158"/>
      <c r="B158"/>
      <c r="C158"/>
      <c r="D158"/>
      <c r="E158"/>
      <c r="F158"/>
      <c r="G158"/>
      <c r="H158"/>
      <c r="I158"/>
    </row>
    <row r="159" spans="1:9" x14ac:dyDescent="0.25">
      <c r="A159"/>
      <c r="B159"/>
      <c r="C159"/>
      <c r="D159"/>
      <c r="E159"/>
      <c r="F159"/>
      <c r="G159"/>
      <c r="H159"/>
      <c r="I159"/>
    </row>
    <row r="160" spans="1:9" ht="15.75" x14ac:dyDescent="0.25">
      <c r="B160" s="1393" t="s">
        <v>805</v>
      </c>
      <c r="C160" s="1393"/>
      <c r="D160" s="1393"/>
      <c r="E160" s="1393"/>
      <c r="F160" s="1263"/>
    </row>
    <row r="161" spans="1:9" x14ac:dyDescent="0.25">
      <c r="C161" s="1389" t="s">
        <v>819</v>
      </c>
      <c r="D161" s="1389"/>
      <c r="E161" s="1389"/>
      <c r="F161" s="1389"/>
      <c r="G161" s="1389"/>
      <c r="H161" s="908">
        <v>0</v>
      </c>
    </row>
    <row r="162" spans="1:9" x14ac:dyDescent="0.25">
      <c r="C162" s="1378" t="s">
        <v>820</v>
      </c>
      <c r="D162" s="1378"/>
      <c r="E162" s="1378"/>
      <c r="F162" s="1378"/>
      <c r="G162" s="1378"/>
      <c r="H162" s="908">
        <v>139522</v>
      </c>
    </row>
    <row r="163" spans="1:9" x14ac:dyDescent="0.25">
      <c r="C163" s="1390" t="s">
        <v>821</v>
      </c>
      <c r="D163" s="1390"/>
      <c r="E163" s="1390"/>
      <c r="F163" s="1258"/>
      <c r="H163" s="906">
        <v>894000</v>
      </c>
    </row>
    <row r="164" spans="1:9" x14ac:dyDescent="0.25">
      <c r="C164" s="1391" t="s">
        <v>389</v>
      </c>
      <c r="D164" s="1391"/>
      <c r="H164" s="907">
        <f>SUM(H161:H163)</f>
        <v>1033522</v>
      </c>
    </row>
    <row r="165" spans="1:9" x14ac:dyDescent="0.25">
      <c r="A165"/>
      <c r="B165"/>
      <c r="C165"/>
      <c r="D165"/>
      <c r="E165"/>
      <c r="F165"/>
      <c r="G165"/>
      <c r="H165"/>
      <c r="I165"/>
    </row>
    <row r="166" spans="1:9" x14ac:dyDescent="0.25">
      <c r="A166"/>
      <c r="B166"/>
      <c r="C166"/>
      <c r="D166"/>
      <c r="E166"/>
      <c r="F166"/>
      <c r="G166"/>
      <c r="H166"/>
      <c r="I166"/>
    </row>
    <row r="167" spans="1:9" ht="16.5" thickBot="1" x14ac:dyDescent="0.3">
      <c r="A167" s="1273" t="s">
        <v>808</v>
      </c>
      <c r="B167" s="1273"/>
      <c r="C167" s="1273"/>
      <c r="D167" s="1273"/>
      <c r="E167" s="1273"/>
      <c r="F167" s="1273"/>
      <c r="G167" s="911"/>
      <c r="H167" s="912">
        <f>SUM(H157+H164)</f>
        <v>1248540</v>
      </c>
      <c r="I167" s="913"/>
    </row>
    <row r="169" spans="1:9" ht="16.5" thickBot="1" x14ac:dyDescent="0.3">
      <c r="A169" s="1273" t="s">
        <v>325</v>
      </c>
      <c r="B169" s="1273"/>
      <c r="C169" s="1273"/>
      <c r="D169" s="1273"/>
      <c r="E169" s="1273"/>
      <c r="F169" s="1273"/>
      <c r="G169" s="911"/>
      <c r="H169" s="912">
        <f>SUM(H167:H168)</f>
        <v>1248540</v>
      </c>
      <c r="I169" s="913"/>
    </row>
    <row r="170" spans="1:9" ht="16.5" thickTop="1" x14ac:dyDescent="0.25">
      <c r="A170" s="1271"/>
      <c r="B170" s="1271"/>
      <c r="C170" s="1271"/>
      <c r="D170" s="1271"/>
      <c r="E170" s="1271"/>
      <c r="F170" s="1271"/>
      <c r="G170" s="947"/>
      <c r="H170" s="948"/>
      <c r="I170" s="1264"/>
    </row>
    <row r="171" spans="1:9" ht="15.75" x14ac:dyDescent="0.25">
      <c r="A171" s="1271"/>
      <c r="B171" s="1271"/>
      <c r="C171" s="1271"/>
      <c r="D171" s="1271"/>
      <c r="E171" s="1271"/>
      <c r="F171" s="1271"/>
      <c r="G171" s="947"/>
      <c r="H171" s="948"/>
      <c r="I171" s="1264"/>
    </row>
    <row r="172" spans="1:9" ht="15.75" x14ac:dyDescent="0.25">
      <c r="A172" s="1271"/>
      <c r="B172" s="1271"/>
      <c r="C172" s="1271"/>
      <c r="D172" s="1271"/>
      <c r="E172" s="1271"/>
      <c r="F172" s="1271"/>
      <c r="G172" s="947"/>
      <c r="H172" s="948"/>
      <c r="I172" s="1264"/>
    </row>
    <row r="173" spans="1:9" ht="15.75" x14ac:dyDescent="0.25">
      <c r="A173" s="1271"/>
      <c r="B173" s="1271"/>
      <c r="C173" s="1271"/>
      <c r="D173" s="1271"/>
      <c r="E173" s="1271"/>
      <c r="F173" s="1271"/>
      <c r="G173" s="947"/>
      <c r="H173" s="948"/>
      <c r="I173" s="1264"/>
    </row>
    <row r="174" spans="1:9" ht="15.75" x14ac:dyDescent="0.25">
      <c r="A174" s="1271"/>
      <c r="B174" s="1271"/>
      <c r="C174" s="1271"/>
      <c r="D174" s="1271"/>
      <c r="E174" s="1271"/>
      <c r="F174" s="1271"/>
      <c r="G174" s="947"/>
      <c r="H174" s="948"/>
      <c r="I174" s="1264"/>
    </row>
    <row r="175" spans="1:9" ht="15.75" x14ac:dyDescent="0.25">
      <c r="A175" s="1271"/>
      <c r="B175" s="1271"/>
      <c r="C175" s="1271"/>
      <c r="D175" s="1271"/>
      <c r="E175" s="1271"/>
      <c r="F175" s="1271"/>
      <c r="G175" s="947"/>
      <c r="H175" s="948"/>
      <c r="I175" s="1264"/>
    </row>
    <row r="176" spans="1:9" ht="15.75" x14ac:dyDescent="0.25">
      <c r="A176" s="1271"/>
      <c r="B176" s="1271"/>
      <c r="C176" s="1271"/>
      <c r="D176" s="1271"/>
      <c r="E176" s="1271"/>
      <c r="F176" s="1271"/>
      <c r="G176" s="947"/>
      <c r="H176" s="948"/>
      <c r="I176" s="1264"/>
    </row>
    <row r="177" spans="1:9" ht="15.75" x14ac:dyDescent="0.25">
      <c r="A177" s="1271"/>
      <c r="B177" s="1271"/>
      <c r="C177" s="1271"/>
      <c r="D177" s="1271"/>
      <c r="E177" s="1271"/>
      <c r="F177" s="1271"/>
      <c r="G177" s="947"/>
      <c r="H177" s="948"/>
      <c r="I177" s="1264"/>
    </row>
    <row r="178" spans="1:9" ht="15.75" x14ac:dyDescent="0.25">
      <c r="A178" s="1271"/>
      <c r="B178" s="1271"/>
      <c r="C178" s="1271"/>
      <c r="D178" s="1271"/>
      <c r="E178" s="1271"/>
      <c r="F178" s="1271"/>
      <c r="G178" s="947"/>
      <c r="H178" s="948"/>
      <c r="I178" s="1264"/>
    </row>
    <row r="179" spans="1:9" ht="16.5" customHeight="1" x14ac:dyDescent="0.25">
      <c r="A179" s="1271"/>
      <c r="B179" s="1271"/>
      <c r="C179" s="1271"/>
      <c r="D179" s="1271"/>
      <c r="E179" s="1271"/>
      <c r="F179" s="1271"/>
      <c r="G179" s="947"/>
      <c r="H179" s="948"/>
      <c r="I179" s="1264"/>
    </row>
    <row r="180" spans="1:9" ht="16.5" customHeight="1" x14ac:dyDescent="0.25">
      <c r="A180" s="1271"/>
      <c r="B180" s="1271"/>
      <c r="C180" s="1271"/>
      <c r="D180" s="1271"/>
      <c r="E180" s="1271"/>
      <c r="F180" s="1271"/>
      <c r="G180" s="947"/>
      <c r="H180" s="948"/>
      <c r="I180" s="1264"/>
    </row>
    <row r="181" spans="1:9" ht="16.5" customHeight="1" x14ac:dyDescent="0.25">
      <c r="A181" s="1271"/>
      <c r="B181" s="1271"/>
      <c r="C181" s="1271"/>
      <c r="D181" s="1271"/>
      <c r="E181" s="1271"/>
      <c r="F181" s="1271"/>
      <c r="G181" s="947"/>
      <c r="H181" s="948"/>
      <c r="I181" s="1264"/>
    </row>
    <row r="182" spans="1:9" ht="16.5" customHeight="1" x14ac:dyDescent="0.25">
      <c r="A182" s="1271"/>
      <c r="B182" s="1271"/>
      <c r="C182" s="1271"/>
      <c r="D182" s="1271"/>
      <c r="E182" s="1271"/>
      <c r="F182" s="1271"/>
      <c r="G182" s="947"/>
      <c r="H182" s="948"/>
      <c r="I182" s="1264"/>
    </row>
    <row r="183" spans="1:9" ht="16.5" customHeight="1" x14ac:dyDescent="0.25">
      <c r="A183" s="1271"/>
      <c r="B183" s="1271"/>
      <c r="C183" s="1271"/>
      <c r="D183" s="1271"/>
      <c r="E183" s="1271"/>
      <c r="F183" s="1271"/>
      <c r="G183" s="947"/>
      <c r="H183" s="948"/>
      <c r="I183" s="1264"/>
    </row>
    <row r="184" spans="1:9" ht="16.5" customHeight="1" x14ac:dyDescent="0.25">
      <c r="A184" s="1271"/>
      <c r="B184" s="1271"/>
      <c r="C184" s="1271"/>
      <c r="D184" s="1271"/>
      <c r="E184" s="1271"/>
      <c r="F184" s="1271"/>
      <c r="G184" s="947"/>
      <c r="H184" s="948"/>
      <c r="I184" s="1264"/>
    </row>
    <row r="185" spans="1:9" ht="16.5" customHeight="1" x14ac:dyDescent="0.25">
      <c r="A185" s="1271"/>
      <c r="B185" s="1271"/>
      <c r="C185" s="1271"/>
      <c r="D185" s="1271"/>
      <c r="E185" s="1271"/>
      <c r="F185" s="1271"/>
      <c r="G185" s="947"/>
      <c r="H185" s="948"/>
      <c r="I185" s="1264"/>
    </row>
    <row r="186" spans="1:9" ht="16.5" customHeight="1" x14ac:dyDescent="0.25">
      <c r="A186" s="1271"/>
      <c r="B186" s="1271"/>
      <c r="C186" s="1271"/>
      <c r="D186" s="1271"/>
      <c r="E186" s="1271"/>
      <c r="F186" s="1271"/>
      <c r="G186" s="947"/>
      <c r="H186" s="948"/>
      <c r="I186" s="1264"/>
    </row>
    <row r="187" spans="1:9" ht="16.5" customHeight="1" x14ac:dyDescent="0.25">
      <c r="A187" s="1271"/>
      <c r="B187" s="1271"/>
      <c r="C187" s="1271"/>
      <c r="D187" s="1271"/>
      <c r="E187" s="1271"/>
      <c r="F187" s="1271"/>
      <c r="G187" s="947"/>
      <c r="H187" s="948"/>
      <c r="I187" s="1264"/>
    </row>
    <row r="188" spans="1:9" ht="16.5" customHeight="1" x14ac:dyDescent="0.25">
      <c r="A188" s="1271"/>
      <c r="B188" s="1271"/>
      <c r="C188" s="1271"/>
      <c r="D188" s="1271"/>
      <c r="E188" s="1271"/>
      <c r="F188" s="1271"/>
      <c r="G188" s="947"/>
      <c r="H188" s="948"/>
      <c r="I188" s="1264"/>
    </row>
    <row r="189" spans="1:9" ht="15.75" x14ac:dyDescent="0.25">
      <c r="A189" s="1271"/>
      <c r="B189" s="1271"/>
      <c r="C189" s="1271"/>
      <c r="D189" s="1271"/>
      <c r="E189" s="1271"/>
      <c r="F189" s="1271"/>
      <c r="G189" s="947"/>
      <c r="H189" s="948"/>
      <c r="I189" s="1264"/>
    </row>
    <row r="190" spans="1:9" ht="15.75" x14ac:dyDescent="0.25">
      <c r="A190" s="1271"/>
      <c r="B190" s="1271"/>
      <c r="C190" s="1271"/>
      <c r="D190" s="1271"/>
      <c r="E190" s="1271"/>
      <c r="F190" s="1271"/>
      <c r="G190" s="947"/>
      <c r="H190" s="948"/>
      <c r="I190" s="1264"/>
    </row>
    <row r="191" spans="1:9" ht="15.75" x14ac:dyDescent="0.25">
      <c r="A191" s="1271"/>
      <c r="B191" s="1271"/>
      <c r="C191" s="1271"/>
      <c r="D191" s="1271"/>
      <c r="E191" s="1271"/>
      <c r="F191" s="1271"/>
      <c r="G191" s="947"/>
      <c r="H191" s="948"/>
      <c r="I191" s="1264"/>
    </row>
    <row r="192" spans="1:9" ht="15.75" x14ac:dyDescent="0.25">
      <c r="A192" s="1271"/>
      <c r="B192" s="1271"/>
      <c r="C192" s="1271"/>
      <c r="D192" s="1271"/>
      <c r="E192" s="1271"/>
      <c r="F192" s="1271"/>
      <c r="G192" s="947"/>
      <c r="H192" s="948"/>
      <c r="I192" s="1264"/>
    </row>
    <row r="193" spans="1:9" ht="15.75" x14ac:dyDescent="0.25">
      <c r="A193" s="1271"/>
      <c r="B193" s="1271"/>
      <c r="C193" s="1271"/>
      <c r="D193" s="1271"/>
      <c r="E193" s="1271"/>
      <c r="F193" s="1271"/>
      <c r="G193" s="947"/>
      <c r="H193" s="948"/>
      <c r="I193" s="1264"/>
    </row>
    <row r="194" spans="1:9" ht="15.75" x14ac:dyDescent="0.25">
      <c r="A194" s="1264"/>
      <c r="B194" s="949"/>
      <c r="C194" s="949"/>
      <c r="D194" s="949"/>
      <c r="E194" s="949"/>
      <c r="F194" s="949"/>
      <c r="G194" s="1253"/>
      <c r="H194" s="948"/>
      <c r="I194" s="1264"/>
    </row>
    <row r="195" spans="1:9" x14ac:dyDescent="0.25">
      <c r="A195" s="1369" t="s">
        <v>822</v>
      </c>
      <c r="B195" s="1369" t="s">
        <v>800</v>
      </c>
      <c r="C195" s="1369"/>
      <c r="D195" s="1369"/>
      <c r="E195" s="1369"/>
      <c r="F195" s="932"/>
      <c r="G195" s="1369" t="s">
        <v>801</v>
      </c>
      <c r="H195" s="1369"/>
      <c r="I195" s="902"/>
    </row>
    <row r="196" spans="1:9" x14ac:dyDescent="0.25">
      <c r="A196" s="1369"/>
      <c r="B196" s="1369"/>
      <c r="C196" s="1369"/>
      <c r="D196" s="1369"/>
      <c r="E196" s="1369"/>
      <c r="F196" s="933"/>
      <c r="G196" s="1369"/>
      <c r="H196" s="1369"/>
      <c r="I196" s="904"/>
    </row>
    <row r="197" spans="1:9" x14ac:dyDescent="0.25">
      <c r="A197"/>
      <c r="B197"/>
      <c r="C197"/>
      <c r="D197"/>
      <c r="E197"/>
      <c r="F197"/>
      <c r="G197"/>
      <c r="H197"/>
      <c r="I197"/>
    </row>
    <row r="198" spans="1:9" x14ac:dyDescent="0.25">
      <c r="A198" s="1386" t="s">
        <v>172</v>
      </c>
      <c r="B198" s="1387" t="s">
        <v>148</v>
      </c>
      <c r="C198" s="1387"/>
      <c r="D198" s="1387"/>
      <c r="E198" s="1387"/>
      <c r="F198" s="1387"/>
      <c r="G198" s="1387"/>
      <c r="H198" s="1387"/>
      <c r="I198" s="950"/>
    </row>
    <row r="199" spans="1:9" x14ac:dyDescent="0.25">
      <c r="A199" s="1386"/>
      <c r="B199" s="1387"/>
      <c r="C199" s="1387"/>
      <c r="D199" s="1387"/>
      <c r="E199" s="1387"/>
      <c r="F199" s="1387"/>
      <c r="G199" s="1387"/>
      <c r="H199" s="1387"/>
      <c r="I199" s="950"/>
    </row>
    <row r="200" spans="1:9" x14ac:dyDescent="0.25">
      <c r="A200"/>
      <c r="B200"/>
      <c r="C200"/>
      <c r="D200"/>
      <c r="E200"/>
      <c r="F200"/>
      <c r="G200"/>
      <c r="H200"/>
      <c r="I200"/>
    </row>
    <row r="201" spans="1:9" ht="15.75" x14ac:dyDescent="0.25">
      <c r="B201" s="1381" t="s">
        <v>823</v>
      </c>
      <c r="C201" s="1381"/>
      <c r="D201" s="1381"/>
      <c r="E201" s="1381"/>
      <c r="F201" s="1381"/>
    </row>
    <row r="202" spans="1:9" x14ac:dyDescent="0.25">
      <c r="A202"/>
      <c r="B202"/>
      <c r="C202"/>
      <c r="D202"/>
      <c r="E202"/>
      <c r="F202"/>
      <c r="G202"/>
      <c r="H202"/>
      <c r="I202"/>
    </row>
    <row r="203" spans="1:9" ht="15.75" x14ac:dyDescent="0.25">
      <c r="A203"/>
      <c r="B203" s="1388" t="s">
        <v>824</v>
      </c>
      <c r="C203" s="1388"/>
      <c r="D203" s="951"/>
      <c r="E203" s="951"/>
      <c r="F203" s="951"/>
      <c r="G203" s="951"/>
      <c r="H203" s="952"/>
      <c r="I203"/>
    </row>
    <row r="204" spans="1:9" x14ac:dyDescent="0.25">
      <c r="A204"/>
      <c r="B204"/>
      <c r="C204" s="1367"/>
      <c r="D204" s="1367"/>
      <c r="E204" s="1367"/>
      <c r="H204" s="908"/>
      <c r="I204"/>
    </row>
    <row r="205" spans="1:9" x14ac:dyDescent="0.25">
      <c r="A205"/>
      <c r="B205"/>
      <c r="C205" s="953" t="s">
        <v>825</v>
      </c>
      <c r="D205" s="1257"/>
      <c r="E205" s="1257"/>
      <c r="H205" s="908"/>
      <c r="I205"/>
    </row>
    <row r="206" spans="1:9" x14ac:dyDescent="0.25">
      <c r="A206"/>
      <c r="B206"/>
      <c r="C206" s="1257" t="s">
        <v>826</v>
      </c>
      <c r="D206" s="1257"/>
      <c r="E206" s="1257"/>
      <c r="F206" s="954" t="s">
        <v>827</v>
      </c>
      <c r="H206" s="908">
        <v>1663425</v>
      </c>
      <c r="I206"/>
    </row>
    <row r="207" spans="1:9" x14ac:dyDescent="0.25">
      <c r="A207"/>
      <c r="B207"/>
      <c r="C207" s="1257" t="s">
        <v>826</v>
      </c>
      <c r="D207" s="1257"/>
      <c r="E207" s="1257"/>
      <c r="F207" s="954" t="s">
        <v>828</v>
      </c>
      <c r="H207" s="908">
        <v>142000</v>
      </c>
      <c r="I207"/>
    </row>
    <row r="208" spans="1:9" x14ac:dyDescent="0.25">
      <c r="A208"/>
      <c r="B208"/>
      <c r="C208" s="1257" t="s">
        <v>826</v>
      </c>
      <c r="D208" s="1257"/>
      <c r="E208" s="1257"/>
      <c r="F208" s="954" t="s">
        <v>829</v>
      </c>
      <c r="H208" s="908">
        <v>11310000</v>
      </c>
      <c r="I208"/>
    </row>
    <row r="209" spans="1:9" x14ac:dyDescent="0.25">
      <c r="A209"/>
      <c r="B209"/>
      <c r="C209" s="1257" t="s">
        <v>826</v>
      </c>
      <c r="D209" s="1257"/>
      <c r="E209" s="1257"/>
      <c r="F209" s="954" t="s">
        <v>830</v>
      </c>
      <c r="H209" s="908">
        <v>10595000</v>
      </c>
      <c r="I209"/>
    </row>
    <row r="210" spans="1:9" x14ac:dyDescent="0.25">
      <c r="A210"/>
      <c r="B210"/>
      <c r="C210" s="955" t="s">
        <v>831</v>
      </c>
      <c r="D210" s="1262"/>
      <c r="E210" s="956"/>
      <c r="F210" s="956" t="s">
        <v>832</v>
      </c>
      <c r="G210" s="1264"/>
      <c r="H210" s="957">
        <v>13763000</v>
      </c>
      <c r="I210"/>
    </row>
    <row r="211" spans="1:9" x14ac:dyDescent="0.25">
      <c r="A211"/>
      <c r="B211"/>
      <c r="C211" s="955" t="s">
        <v>833</v>
      </c>
      <c r="D211" s="1262"/>
      <c r="E211" s="1253"/>
      <c r="F211" s="956" t="s">
        <v>834</v>
      </c>
      <c r="G211" s="1264"/>
      <c r="H211" s="957">
        <v>243475500</v>
      </c>
      <c r="I211"/>
    </row>
    <row r="212" spans="1:9" x14ac:dyDescent="0.25">
      <c r="A212"/>
      <c r="B212"/>
      <c r="C212" s="955" t="s">
        <v>835</v>
      </c>
      <c r="D212" s="1262"/>
      <c r="E212" s="1253"/>
      <c r="F212" s="956" t="s">
        <v>1909</v>
      </c>
      <c r="G212" s="1264"/>
      <c r="H212" s="957">
        <v>20000000</v>
      </c>
      <c r="I212"/>
    </row>
    <row r="213" spans="1:9" x14ac:dyDescent="0.25">
      <c r="A213"/>
      <c r="B213"/>
      <c r="C213" s="955" t="s">
        <v>835</v>
      </c>
      <c r="D213" s="1262"/>
      <c r="E213" s="956"/>
      <c r="F213" s="956" t="s">
        <v>836</v>
      </c>
      <c r="G213" s="1264"/>
      <c r="H213" s="957">
        <v>4365000</v>
      </c>
      <c r="I213"/>
    </row>
    <row r="214" spans="1:9" x14ac:dyDescent="0.25">
      <c r="A214"/>
      <c r="B214"/>
      <c r="C214" s="955" t="s">
        <v>837</v>
      </c>
      <c r="D214" s="1262"/>
      <c r="E214" s="956"/>
      <c r="F214" s="956" t="s">
        <v>838</v>
      </c>
      <c r="G214" s="1264"/>
      <c r="H214" s="957">
        <v>852000</v>
      </c>
      <c r="I214"/>
    </row>
    <row r="215" spans="1:9" x14ac:dyDescent="0.25">
      <c r="A215"/>
      <c r="B215"/>
      <c r="C215" s="955" t="s">
        <v>837</v>
      </c>
      <c r="D215" s="1262"/>
      <c r="E215" s="956"/>
      <c r="F215" s="956" t="s">
        <v>839</v>
      </c>
      <c r="G215" s="1264"/>
      <c r="H215" s="957">
        <v>852000</v>
      </c>
      <c r="I215"/>
    </row>
    <row r="216" spans="1:9" x14ac:dyDescent="0.25">
      <c r="A216"/>
      <c r="B216"/>
      <c r="C216" s="955" t="s">
        <v>837</v>
      </c>
      <c r="D216" s="958"/>
      <c r="E216" s="959"/>
      <c r="F216" s="959" t="s">
        <v>840</v>
      </c>
      <c r="G216" s="1264"/>
      <c r="H216" s="957">
        <v>852000</v>
      </c>
      <c r="I216"/>
    </row>
    <row r="217" spans="1:9" x14ac:dyDescent="0.25">
      <c r="A217"/>
      <c r="B217"/>
      <c r="C217" s="955" t="s">
        <v>837</v>
      </c>
      <c r="D217" s="1262"/>
      <c r="E217" s="956"/>
      <c r="F217" s="956" t="s">
        <v>841</v>
      </c>
      <c r="G217" s="1264"/>
      <c r="H217" s="957">
        <v>852000</v>
      </c>
      <c r="I217"/>
    </row>
    <row r="218" spans="1:9" x14ac:dyDescent="0.25">
      <c r="A218"/>
      <c r="B218"/>
      <c r="C218" s="955" t="s">
        <v>837</v>
      </c>
      <c r="D218" s="1262"/>
      <c r="E218" s="956"/>
      <c r="F218" s="956" t="s">
        <v>842</v>
      </c>
      <c r="G218" s="1264"/>
      <c r="H218" s="957">
        <v>1016000</v>
      </c>
      <c r="I218"/>
    </row>
    <row r="219" spans="1:9" x14ac:dyDescent="0.25">
      <c r="A219"/>
      <c r="B219"/>
      <c r="C219" s="955" t="s">
        <v>837</v>
      </c>
      <c r="D219" s="1262"/>
      <c r="E219" s="956"/>
      <c r="F219" s="956" t="s">
        <v>843</v>
      </c>
      <c r="G219" s="1264"/>
      <c r="H219" s="957">
        <v>959000</v>
      </c>
      <c r="I219"/>
    </row>
    <row r="220" spans="1:9" x14ac:dyDescent="0.25">
      <c r="A220"/>
      <c r="B220"/>
      <c r="C220" s="955" t="s">
        <v>837</v>
      </c>
      <c r="D220" s="1262"/>
      <c r="E220" s="956"/>
      <c r="F220" s="956" t="s">
        <v>844</v>
      </c>
      <c r="G220" s="1264"/>
      <c r="H220" s="957">
        <v>902000</v>
      </c>
      <c r="I220"/>
    </row>
    <row r="221" spans="1:9" x14ac:dyDescent="0.25">
      <c r="A221"/>
      <c r="B221"/>
      <c r="C221" s="955" t="s">
        <v>837</v>
      </c>
      <c r="D221" s="1262"/>
      <c r="E221" s="956"/>
      <c r="F221" s="956" t="s">
        <v>845</v>
      </c>
      <c r="G221" s="1264"/>
      <c r="H221" s="957">
        <v>844000</v>
      </c>
      <c r="I221"/>
    </row>
    <row r="222" spans="1:9" x14ac:dyDescent="0.25">
      <c r="A222"/>
      <c r="B222"/>
      <c r="C222" s="955" t="s">
        <v>837</v>
      </c>
      <c r="D222" s="1262"/>
      <c r="E222" s="956"/>
      <c r="F222" s="956" t="s">
        <v>846</v>
      </c>
      <c r="G222" s="1264"/>
      <c r="H222" s="957">
        <v>863000</v>
      </c>
      <c r="I222"/>
    </row>
    <row r="223" spans="1:9" x14ac:dyDescent="0.25">
      <c r="A223"/>
      <c r="B223"/>
      <c r="C223" s="955" t="s">
        <v>837</v>
      </c>
      <c r="D223" s="1262"/>
      <c r="E223" s="956"/>
      <c r="F223" s="956" t="s">
        <v>847</v>
      </c>
      <c r="G223" s="1264"/>
      <c r="H223" s="957">
        <v>852000</v>
      </c>
      <c r="I223"/>
    </row>
    <row r="224" spans="1:9" x14ac:dyDescent="0.25">
      <c r="A224"/>
      <c r="B224"/>
      <c r="C224" s="955" t="s">
        <v>837</v>
      </c>
      <c r="D224" s="958"/>
      <c r="E224" s="959"/>
      <c r="F224" s="959" t="s">
        <v>848</v>
      </c>
      <c r="G224" s="1264"/>
      <c r="H224" s="957">
        <v>228000</v>
      </c>
      <c r="I224"/>
    </row>
    <row r="225" spans="1:9" x14ac:dyDescent="0.25">
      <c r="A225"/>
      <c r="D225" s="1257"/>
      <c r="E225" s="1257"/>
      <c r="F225" s="1257"/>
      <c r="G225" s="770" t="s">
        <v>389</v>
      </c>
      <c r="H225" s="918">
        <f>SUM(H206:H224)</f>
        <v>314385925</v>
      </c>
      <c r="I225"/>
    </row>
    <row r="226" spans="1:9" x14ac:dyDescent="0.25">
      <c r="A226"/>
      <c r="D226" s="1257"/>
      <c r="E226" s="1257"/>
      <c r="F226" s="1257"/>
      <c r="H226" s="908"/>
      <c r="I226"/>
    </row>
    <row r="227" spans="1:9" x14ac:dyDescent="0.25">
      <c r="A227"/>
      <c r="D227" s="1257"/>
      <c r="E227" s="1257"/>
      <c r="F227" s="1257"/>
      <c r="H227" s="908"/>
      <c r="I227"/>
    </row>
    <row r="228" spans="1:9" x14ac:dyDescent="0.25">
      <c r="A228"/>
      <c r="C228" s="960" t="s">
        <v>849</v>
      </c>
      <c r="D228" s="955"/>
      <c r="E228" s="1257"/>
      <c r="F228" s="1257"/>
      <c r="H228" s="906"/>
      <c r="I228"/>
    </row>
    <row r="229" spans="1:9" x14ac:dyDescent="0.25">
      <c r="A229"/>
      <c r="C229" s="955" t="s">
        <v>850</v>
      </c>
      <c r="D229" s="1264"/>
      <c r="E229" s="1264"/>
      <c r="F229" s="961"/>
      <c r="G229" s="962" t="s">
        <v>851</v>
      </c>
      <c r="H229" s="957">
        <v>1000000</v>
      </c>
      <c r="I229"/>
    </row>
    <row r="230" spans="1:9" x14ac:dyDescent="0.25">
      <c r="A230"/>
      <c r="C230" s="955" t="s">
        <v>852</v>
      </c>
      <c r="D230" s="1253"/>
      <c r="E230" s="1264"/>
      <c r="F230" s="1264"/>
      <c r="G230" s="962">
        <v>21018</v>
      </c>
      <c r="H230" s="957">
        <v>500000</v>
      </c>
      <c r="I230"/>
    </row>
    <row r="231" spans="1:9" x14ac:dyDescent="0.25">
      <c r="A231"/>
      <c r="C231" s="955" t="s">
        <v>852</v>
      </c>
      <c r="D231" s="1253"/>
      <c r="E231" s="1264"/>
      <c r="F231" s="1264"/>
      <c r="G231" s="962">
        <v>21019</v>
      </c>
      <c r="H231" s="957">
        <v>502000</v>
      </c>
      <c r="I231"/>
    </row>
    <row r="232" spans="1:9" x14ac:dyDescent="0.25">
      <c r="A232"/>
      <c r="C232" s="955" t="s">
        <v>852</v>
      </c>
      <c r="D232" s="1253"/>
      <c r="E232" s="1264"/>
      <c r="F232" s="1264"/>
      <c r="G232" s="962">
        <v>21020</v>
      </c>
      <c r="H232" s="957">
        <v>501000</v>
      </c>
      <c r="I232"/>
    </row>
    <row r="233" spans="1:9" x14ac:dyDescent="0.25">
      <c r="A233"/>
      <c r="C233" s="955" t="s">
        <v>852</v>
      </c>
      <c r="D233" s="1253"/>
      <c r="E233" s="1264"/>
      <c r="F233" s="1264"/>
      <c r="G233" s="962">
        <v>21021</v>
      </c>
      <c r="H233" s="957">
        <v>501000</v>
      </c>
      <c r="I233"/>
    </row>
    <row r="234" spans="1:9" x14ac:dyDescent="0.25">
      <c r="A234"/>
      <c r="C234" s="955" t="s">
        <v>852</v>
      </c>
      <c r="D234" s="1253"/>
      <c r="E234" s="1264"/>
      <c r="F234" s="1264"/>
      <c r="G234" s="962">
        <v>21022</v>
      </c>
      <c r="H234" s="957">
        <v>502000</v>
      </c>
      <c r="I234"/>
    </row>
    <row r="235" spans="1:9" x14ac:dyDescent="0.25">
      <c r="A235"/>
      <c r="C235" s="955" t="s">
        <v>852</v>
      </c>
      <c r="D235" s="1253"/>
      <c r="E235" s="1264"/>
      <c r="F235" s="1264"/>
      <c r="G235" s="962">
        <v>21023</v>
      </c>
      <c r="H235" s="957">
        <v>501000</v>
      </c>
      <c r="I235"/>
    </row>
    <row r="236" spans="1:9" x14ac:dyDescent="0.25">
      <c r="A236"/>
      <c r="C236" s="955" t="s">
        <v>852</v>
      </c>
      <c r="D236" s="1253"/>
      <c r="E236" s="1264"/>
      <c r="F236" s="1264"/>
      <c r="G236" s="962">
        <v>21024</v>
      </c>
      <c r="H236" s="957">
        <v>692000</v>
      </c>
      <c r="I236"/>
    </row>
    <row r="237" spans="1:9" x14ac:dyDescent="0.25">
      <c r="A237"/>
      <c r="C237" s="955" t="s">
        <v>852</v>
      </c>
      <c r="D237" s="1253"/>
      <c r="E237" s="1264"/>
      <c r="F237" s="1264"/>
      <c r="G237" s="962">
        <v>21025</v>
      </c>
      <c r="H237" s="957">
        <v>611000</v>
      </c>
      <c r="I237"/>
    </row>
    <row r="238" spans="1:9" x14ac:dyDescent="0.25">
      <c r="A238"/>
      <c r="C238" s="955" t="s">
        <v>852</v>
      </c>
      <c r="D238" s="1253"/>
      <c r="E238" s="1264"/>
      <c r="F238" s="1264"/>
      <c r="G238" s="962">
        <v>21026</v>
      </c>
      <c r="H238" s="957">
        <v>501000</v>
      </c>
      <c r="I238"/>
    </row>
    <row r="239" spans="1:9" x14ac:dyDescent="0.25">
      <c r="A239"/>
      <c r="C239" s="955" t="s">
        <v>852</v>
      </c>
      <c r="D239" s="1264"/>
      <c r="E239" s="1264"/>
      <c r="F239" s="961"/>
      <c r="G239" s="962">
        <v>21027</v>
      </c>
      <c r="H239" s="957">
        <v>502000</v>
      </c>
      <c r="I239"/>
    </row>
    <row r="240" spans="1:9" x14ac:dyDescent="0.25">
      <c r="A240"/>
      <c r="B240"/>
      <c r="C240" s="955" t="s">
        <v>852</v>
      </c>
      <c r="D240" s="1264"/>
      <c r="E240" s="1264"/>
      <c r="F240" s="1264"/>
      <c r="G240" s="962">
        <v>21028</v>
      </c>
      <c r="H240" s="957">
        <v>501000</v>
      </c>
      <c r="I240"/>
    </row>
    <row r="241" spans="1:9" ht="16.5" x14ac:dyDescent="0.25">
      <c r="A241" s="1264"/>
      <c r="B241" s="963"/>
      <c r="C241" s="955" t="s">
        <v>852</v>
      </c>
      <c r="D241" s="963"/>
      <c r="E241" s="963"/>
      <c r="F241" s="963"/>
      <c r="G241" s="956">
        <v>21029</v>
      </c>
      <c r="H241" s="957">
        <v>502000</v>
      </c>
      <c r="I241" s="1264"/>
    </row>
    <row r="242" spans="1:9" x14ac:dyDescent="0.25">
      <c r="A242"/>
      <c r="B242"/>
      <c r="C242" s="955" t="s">
        <v>852</v>
      </c>
      <c r="D242" s="1264"/>
      <c r="E242" s="1264"/>
      <c r="F242" s="1264"/>
      <c r="G242" s="962">
        <v>21030</v>
      </c>
      <c r="H242" s="957">
        <v>500000</v>
      </c>
      <c r="I242"/>
    </row>
    <row r="243" spans="1:9" x14ac:dyDescent="0.25">
      <c r="B243" s="1269"/>
      <c r="C243" s="955" t="s">
        <v>852</v>
      </c>
      <c r="D243" s="1269"/>
      <c r="E243" s="1269"/>
      <c r="F243" s="1269"/>
      <c r="G243" s="962">
        <v>21031</v>
      </c>
      <c r="H243" s="957">
        <v>502000</v>
      </c>
    </row>
    <row r="244" spans="1:9" x14ac:dyDescent="0.25">
      <c r="A244"/>
      <c r="B244"/>
      <c r="C244" s="955" t="s">
        <v>852</v>
      </c>
      <c r="D244" s="1264"/>
      <c r="E244" s="1264"/>
      <c r="F244" s="1264"/>
      <c r="G244" s="962">
        <v>21032</v>
      </c>
      <c r="H244" s="957">
        <v>462000</v>
      </c>
      <c r="I244"/>
    </row>
    <row r="245" spans="1:9" ht="15.75" x14ac:dyDescent="0.25">
      <c r="B245" s="1263"/>
      <c r="C245" s="955" t="s">
        <v>853</v>
      </c>
      <c r="D245" s="1263"/>
      <c r="E245" s="1263"/>
      <c r="F245" s="1264"/>
      <c r="G245" s="962" t="s">
        <v>854</v>
      </c>
      <c r="H245" s="957">
        <v>2922000</v>
      </c>
    </row>
    <row r="246" spans="1:9" x14ac:dyDescent="0.25">
      <c r="B246" s="1258"/>
      <c r="C246" s="955" t="s">
        <v>837</v>
      </c>
      <c r="D246" s="1258"/>
      <c r="E246" s="1264"/>
      <c r="F246" s="1264"/>
      <c r="G246" s="962" t="s">
        <v>855</v>
      </c>
      <c r="H246" s="957">
        <v>6462000</v>
      </c>
    </row>
    <row r="247" spans="1:9" ht="15.75" customHeight="1" x14ac:dyDescent="0.25">
      <c r="C247" s="1379" t="s">
        <v>856</v>
      </c>
      <c r="D247" s="1379"/>
      <c r="E247" s="1272"/>
      <c r="F247" s="961"/>
      <c r="G247" s="964"/>
      <c r="H247" s="965">
        <v>1056000</v>
      </c>
    </row>
    <row r="248" spans="1:9" ht="15.75" x14ac:dyDescent="0.25">
      <c r="B248" s="955"/>
      <c r="C248" s="955" t="s">
        <v>857</v>
      </c>
      <c r="D248" s="966"/>
      <c r="E248" s="926"/>
      <c r="H248" s="898">
        <v>950000</v>
      </c>
    </row>
    <row r="249" spans="1:9" ht="15.75" customHeight="1" x14ac:dyDescent="0.25">
      <c r="B249" s="955"/>
      <c r="C249" s="1379" t="s">
        <v>858</v>
      </c>
      <c r="D249" s="1379"/>
      <c r="E249" s="1379"/>
      <c r="G249" s="962" t="s">
        <v>859</v>
      </c>
      <c r="H249" s="908">
        <v>2000000</v>
      </c>
    </row>
    <row r="250" spans="1:9" ht="15.75" customHeight="1" x14ac:dyDescent="0.25">
      <c r="B250" s="955"/>
      <c r="C250" s="1379" t="s">
        <v>858</v>
      </c>
      <c r="D250" s="1379"/>
      <c r="E250" s="1379"/>
      <c r="G250" s="962" t="s">
        <v>860</v>
      </c>
      <c r="H250" s="908">
        <v>2000000</v>
      </c>
    </row>
    <row r="251" spans="1:9" x14ac:dyDescent="0.25">
      <c r="B251" s="1385"/>
      <c r="C251" s="1385"/>
      <c r="G251" s="770" t="s">
        <v>389</v>
      </c>
      <c r="H251" s="918">
        <f>SUM(H229:H250)</f>
        <v>24170000</v>
      </c>
    </row>
    <row r="252" spans="1:9" x14ac:dyDescent="0.25">
      <c r="H252" s="917"/>
    </row>
    <row r="253" spans="1:9" x14ac:dyDescent="0.25">
      <c r="A253"/>
      <c r="F253" s="964"/>
      <c r="H253" s="916"/>
      <c r="I253"/>
    </row>
    <row r="254" spans="1:9" x14ac:dyDescent="0.25">
      <c r="A254"/>
      <c r="B254" s="960"/>
      <c r="C254" s="960" t="s">
        <v>861</v>
      </c>
      <c r="D254" s="955"/>
      <c r="E254" s="960"/>
      <c r="F254" s="955"/>
      <c r="I254"/>
    </row>
    <row r="255" spans="1:9" x14ac:dyDescent="0.25">
      <c r="A255"/>
      <c r="B255" s="960"/>
      <c r="C255" s="1379" t="s">
        <v>862</v>
      </c>
      <c r="D255" s="1379"/>
      <c r="E255" s="1379"/>
      <c r="F255" s="955"/>
      <c r="H255" s="908">
        <v>986675</v>
      </c>
      <c r="I255"/>
    </row>
    <row r="256" spans="1:9" x14ac:dyDescent="0.25">
      <c r="A256"/>
      <c r="B256" s="960"/>
      <c r="C256" s="1259" t="s">
        <v>863</v>
      </c>
      <c r="D256" s="1259"/>
      <c r="E256" s="1259"/>
      <c r="F256" s="1262" t="s">
        <v>864</v>
      </c>
      <c r="H256" s="908">
        <v>3700000</v>
      </c>
      <c r="I256"/>
    </row>
    <row r="257" spans="1:9" x14ac:dyDescent="0.25">
      <c r="A257"/>
      <c r="B257" s="960"/>
      <c r="C257" s="1379" t="s">
        <v>863</v>
      </c>
      <c r="D257" s="1379"/>
      <c r="E257" s="1379"/>
      <c r="F257" s="956" t="s">
        <v>865</v>
      </c>
      <c r="H257" s="908">
        <v>30000</v>
      </c>
      <c r="I257"/>
    </row>
    <row r="258" spans="1:9" x14ac:dyDescent="0.25">
      <c r="A258"/>
      <c r="B258" s="960"/>
      <c r="C258" s="1379" t="s">
        <v>866</v>
      </c>
      <c r="D258" s="1379"/>
      <c r="E258" s="1379"/>
      <c r="F258" s="955"/>
      <c r="H258" s="908">
        <v>1215000</v>
      </c>
      <c r="I258"/>
    </row>
    <row r="259" spans="1:9" x14ac:dyDescent="0.25">
      <c r="A259"/>
      <c r="B259"/>
      <c r="C259" s="1379" t="s">
        <v>867</v>
      </c>
      <c r="D259" s="1379"/>
      <c r="E259" s="967"/>
      <c r="F259" s="968" t="s">
        <v>868</v>
      </c>
      <c r="H259" s="957">
        <v>3000000</v>
      </c>
      <c r="I259"/>
    </row>
    <row r="260" spans="1:9" x14ac:dyDescent="0.25">
      <c r="A260"/>
      <c r="B260"/>
      <c r="C260" s="1367"/>
      <c r="D260" s="1367"/>
      <c r="E260" s="1367"/>
      <c r="G260" s="770" t="s">
        <v>389</v>
      </c>
      <c r="H260" s="918">
        <f>SUM(H255:H259)</f>
        <v>8931675</v>
      </c>
      <c r="I260"/>
    </row>
    <row r="261" spans="1:9" x14ac:dyDescent="0.25">
      <c r="A261"/>
      <c r="B261"/>
      <c r="C261" s="1367"/>
      <c r="D261" s="1367"/>
      <c r="E261" s="1367"/>
      <c r="F261" s="1367"/>
      <c r="G261" s="1367"/>
      <c r="H261" s="908"/>
      <c r="I261"/>
    </row>
    <row r="262" spans="1:9" x14ac:dyDescent="0.25">
      <c r="A262"/>
      <c r="B262"/>
      <c r="C262" s="1367"/>
      <c r="D262" s="1367"/>
      <c r="E262" s="1367"/>
      <c r="F262" s="1367"/>
      <c r="G262" s="1367"/>
      <c r="H262" s="908"/>
      <c r="I262"/>
    </row>
    <row r="263" spans="1:9" ht="15.75" x14ac:dyDescent="0.25">
      <c r="A263"/>
      <c r="B263" s="969" t="s">
        <v>869</v>
      </c>
      <c r="C263" s="970"/>
      <c r="D263" s="970"/>
      <c r="E263" s="970"/>
      <c r="F263" s="970"/>
      <c r="G263" s="970"/>
      <c r="H263" s="908"/>
      <c r="I263"/>
    </row>
    <row r="264" spans="1:9" x14ac:dyDescent="0.25">
      <c r="A264"/>
      <c r="B264"/>
      <c r="C264" s="1257" t="s">
        <v>870</v>
      </c>
      <c r="D264" s="1257"/>
      <c r="E264" s="1257"/>
      <c r="H264" s="908">
        <v>1723753</v>
      </c>
      <c r="I264"/>
    </row>
    <row r="265" spans="1:9" x14ac:dyDescent="0.25">
      <c r="A265"/>
      <c r="B265"/>
      <c r="C265" s="1367" t="s">
        <v>871</v>
      </c>
      <c r="D265" s="1367"/>
      <c r="E265" s="1367"/>
      <c r="H265" s="908"/>
      <c r="I265"/>
    </row>
    <row r="266" spans="1:9" x14ac:dyDescent="0.25">
      <c r="A266"/>
      <c r="B266"/>
      <c r="C266" s="1367"/>
      <c r="D266" s="1367"/>
      <c r="E266" s="1367"/>
      <c r="F266" s="1253"/>
      <c r="G266" s="1260" t="s">
        <v>389</v>
      </c>
      <c r="H266" s="918">
        <f>SUM(H264:H265)</f>
        <v>1723753</v>
      </c>
      <c r="I266"/>
    </row>
    <row r="267" spans="1:9" x14ac:dyDescent="0.25">
      <c r="A267"/>
      <c r="B267"/>
      <c r="C267" s="1367"/>
      <c r="D267" s="1367"/>
      <c r="E267" s="1367"/>
      <c r="F267" s="1367"/>
      <c r="G267" s="1367"/>
      <c r="H267" s="908"/>
      <c r="I267"/>
    </row>
    <row r="268" spans="1:9" x14ac:dyDescent="0.25">
      <c r="A268"/>
      <c r="B268"/>
      <c r="C268" s="937"/>
      <c r="D268" s="937"/>
      <c r="E268" s="937"/>
      <c r="H268" s="908"/>
      <c r="I268"/>
    </row>
    <row r="269" spans="1:9" ht="17.25" thickBot="1" x14ac:dyDescent="0.3">
      <c r="A269" s="1375" t="s">
        <v>872</v>
      </c>
      <c r="B269" s="1375"/>
      <c r="C269" s="1375"/>
      <c r="D269" s="1375"/>
      <c r="E269" s="1375"/>
      <c r="F269" s="1375"/>
      <c r="G269" s="940"/>
      <c r="H269" s="941">
        <f>SUM(H225,H251,H260,H266)</f>
        <v>349211353</v>
      </c>
      <c r="I269" s="971"/>
    </row>
    <row r="270" spans="1:9" ht="17.25" thickTop="1" x14ac:dyDescent="0.25">
      <c r="B270" s="934"/>
      <c r="C270" s="934"/>
      <c r="D270" s="934"/>
      <c r="E270" s="934"/>
      <c r="F270" s="934"/>
      <c r="G270" s="934"/>
      <c r="H270" s="935"/>
    </row>
    <row r="271" spans="1:9" x14ac:dyDescent="0.25">
      <c r="A271"/>
      <c r="B271"/>
      <c r="F271" s="964"/>
      <c r="H271" s="917"/>
      <c r="I271"/>
    </row>
    <row r="272" spans="1:9" x14ac:dyDescent="0.25">
      <c r="A272"/>
      <c r="B272"/>
      <c r="F272" s="964"/>
      <c r="H272" s="917"/>
      <c r="I272"/>
    </row>
    <row r="273" spans="6:8" x14ac:dyDescent="0.25">
      <c r="F273" s="964"/>
      <c r="H273" s="917"/>
    </row>
    <row r="274" spans="6:8" x14ac:dyDescent="0.25">
      <c r="F274" s="964"/>
      <c r="H274" s="916"/>
    </row>
    <row r="275" spans="6:8" x14ac:dyDescent="0.25">
      <c r="F275" s="964"/>
      <c r="H275" s="916"/>
    </row>
    <row r="276" spans="6:8" x14ac:dyDescent="0.25">
      <c r="F276" s="964"/>
      <c r="H276" s="916"/>
    </row>
    <row r="277" spans="6:8" x14ac:dyDescent="0.25">
      <c r="F277" s="964"/>
      <c r="H277" s="916"/>
    </row>
    <row r="278" spans="6:8" x14ac:dyDescent="0.25">
      <c r="F278" s="964"/>
      <c r="H278" s="916"/>
    </row>
    <row r="279" spans="6:8" x14ac:dyDescent="0.25">
      <c r="F279" s="964"/>
      <c r="H279" s="916"/>
    </row>
    <row r="280" spans="6:8" x14ac:dyDescent="0.25">
      <c r="F280" s="964"/>
      <c r="H280" s="916"/>
    </row>
    <row r="281" spans="6:8" x14ac:dyDescent="0.25">
      <c r="F281" s="964"/>
      <c r="H281" s="916"/>
    </row>
    <row r="282" spans="6:8" x14ac:dyDescent="0.25">
      <c r="F282" s="964"/>
      <c r="H282" s="916"/>
    </row>
    <row r="283" spans="6:8" x14ac:dyDescent="0.25">
      <c r="F283" s="964"/>
      <c r="H283" s="916"/>
    </row>
    <row r="284" spans="6:8" x14ac:dyDescent="0.25">
      <c r="F284" s="964"/>
      <c r="H284" s="916"/>
    </row>
    <row r="285" spans="6:8" x14ac:dyDescent="0.25">
      <c r="F285" s="964"/>
      <c r="H285" s="916"/>
    </row>
    <row r="286" spans="6:8" x14ac:dyDescent="0.25">
      <c r="F286" s="964"/>
      <c r="H286" s="916"/>
    </row>
    <row r="287" spans="6:8" x14ac:dyDescent="0.25">
      <c r="F287" s="964"/>
      <c r="H287" s="916"/>
    </row>
    <row r="288" spans="6:8" x14ac:dyDescent="0.25">
      <c r="F288" s="964"/>
      <c r="H288" s="916"/>
    </row>
    <row r="289" spans="1:9" x14ac:dyDescent="0.25">
      <c r="F289" s="964"/>
      <c r="H289" s="916"/>
    </row>
    <row r="290" spans="1:9" x14ac:dyDescent="0.25">
      <c r="F290" s="964"/>
      <c r="H290" s="916"/>
    </row>
    <row r="291" spans="1:9" x14ac:dyDescent="0.25">
      <c r="F291" s="964"/>
      <c r="H291" s="916"/>
    </row>
    <row r="292" spans="1:9" x14ac:dyDescent="0.25">
      <c r="C292" s="964"/>
      <c r="D292" s="964"/>
      <c r="E292" s="964"/>
      <c r="F292" s="964"/>
      <c r="H292" s="916"/>
    </row>
    <row r="293" spans="1:9" x14ac:dyDescent="0.25">
      <c r="A293" s="1264"/>
      <c r="B293" s="1264"/>
      <c r="C293" s="1378"/>
      <c r="D293" s="1378"/>
      <c r="E293" s="1378"/>
      <c r="F293" s="1264"/>
      <c r="G293" s="1264"/>
      <c r="H293" s="972"/>
      <c r="I293" s="1264"/>
    </row>
    <row r="294" spans="1:9" x14ac:dyDescent="0.25">
      <c r="A294" s="1264"/>
      <c r="B294" s="1264"/>
      <c r="C294" s="1258"/>
      <c r="D294" s="1272"/>
      <c r="E294" s="1258"/>
      <c r="F294" s="1264"/>
      <c r="G294" s="1264"/>
      <c r="H294" s="973"/>
      <c r="I294" s="1264"/>
    </row>
    <row r="295" spans="1:9" x14ac:dyDescent="0.25">
      <c r="A295" s="1264"/>
      <c r="B295" s="1264"/>
      <c r="C295" s="1258"/>
      <c r="D295" s="1272"/>
      <c r="E295" s="1258"/>
      <c r="F295" s="1264"/>
      <c r="G295" s="1264"/>
      <c r="H295" s="973"/>
      <c r="I295" s="1264"/>
    </row>
    <row r="296" spans="1:9" x14ac:dyDescent="0.25">
      <c r="A296" s="1369" t="s">
        <v>822</v>
      </c>
      <c r="B296" s="1369" t="s">
        <v>800</v>
      </c>
      <c r="C296" s="1369"/>
      <c r="D296" s="1369"/>
      <c r="E296" s="1369"/>
      <c r="F296" s="932"/>
      <c r="G296" s="1369" t="s">
        <v>801</v>
      </c>
      <c r="H296" s="1369"/>
      <c r="I296" s="902"/>
    </row>
    <row r="297" spans="1:9" x14ac:dyDescent="0.25">
      <c r="A297" s="1369"/>
      <c r="B297" s="1369"/>
      <c r="C297" s="1369"/>
      <c r="D297" s="1369"/>
      <c r="E297" s="1369"/>
      <c r="F297" s="933"/>
      <c r="G297" s="1369"/>
      <c r="H297" s="1369"/>
      <c r="I297" s="904"/>
    </row>
    <row r="298" spans="1:9" x14ac:dyDescent="0.25">
      <c r="A298" s="1264"/>
      <c r="B298" s="1264"/>
      <c r="C298" s="1258"/>
      <c r="D298" s="1272"/>
      <c r="E298" s="1258"/>
      <c r="F298" s="1264"/>
      <c r="G298" s="1264"/>
      <c r="H298" s="973"/>
      <c r="I298" s="1264"/>
    </row>
    <row r="299" spans="1:9" ht="15.75" x14ac:dyDescent="0.25">
      <c r="A299"/>
      <c r="B299" s="1381" t="s">
        <v>803</v>
      </c>
      <c r="C299" s="1381"/>
      <c r="D299" s="1381"/>
      <c r="E299" s="1381"/>
      <c r="F299" s="1381"/>
      <c r="G299"/>
      <c r="H299"/>
      <c r="I299"/>
    </row>
    <row r="300" spans="1:9" ht="15.75" x14ac:dyDescent="0.25">
      <c r="B300" s="1381"/>
      <c r="C300" s="1381"/>
      <c r="D300" s="1381"/>
      <c r="E300" s="1381"/>
      <c r="F300" s="1381"/>
    </row>
    <row r="301" spans="1:9" ht="15.75" x14ac:dyDescent="0.25">
      <c r="B301" s="969" t="s">
        <v>735</v>
      </c>
      <c r="C301" s="970"/>
      <c r="D301" s="970"/>
      <c r="E301" s="970"/>
      <c r="F301" s="970"/>
      <c r="H301" s="908"/>
    </row>
    <row r="302" spans="1:9" x14ac:dyDescent="0.25">
      <c r="C302" s="1377" t="s">
        <v>873</v>
      </c>
      <c r="D302" s="1377"/>
      <c r="E302" s="1377"/>
      <c r="F302" s="1377"/>
      <c r="H302" s="906">
        <v>7583800</v>
      </c>
    </row>
    <row r="303" spans="1:9" x14ac:dyDescent="0.25">
      <c r="C303" s="1367" t="s">
        <v>804</v>
      </c>
      <c r="D303" s="1367"/>
      <c r="E303" s="1367"/>
      <c r="F303" s="1367"/>
      <c r="H303" s="906">
        <v>7170109</v>
      </c>
    </row>
    <row r="304" spans="1:9" x14ac:dyDescent="0.25">
      <c r="C304" s="1367"/>
      <c r="D304" s="1367"/>
      <c r="E304" s="1367"/>
      <c r="F304" s="1367"/>
      <c r="G304" s="770" t="s">
        <v>389</v>
      </c>
      <c r="H304" s="918">
        <f>SUM(H302:H303)</f>
        <v>14753909</v>
      </c>
    </row>
    <row r="305" spans="1:9" x14ac:dyDescent="0.25">
      <c r="C305" s="1367"/>
      <c r="D305" s="1367"/>
      <c r="E305" s="1367"/>
      <c r="F305" s="1367"/>
      <c r="H305" s="908"/>
    </row>
    <row r="306" spans="1:9" ht="15.75" x14ac:dyDescent="0.25">
      <c r="B306" s="969"/>
      <c r="C306" s="970"/>
      <c r="D306" s="970"/>
      <c r="E306" s="970"/>
      <c r="F306" s="970"/>
      <c r="H306" s="908"/>
    </row>
    <row r="307" spans="1:9" ht="15.75" x14ac:dyDescent="0.25">
      <c r="B307" s="969" t="s">
        <v>824</v>
      </c>
      <c r="C307" s="970"/>
      <c r="D307" s="1257"/>
      <c r="E307" s="1257"/>
      <c r="F307" s="1257"/>
      <c r="H307" s="908"/>
    </row>
    <row r="308" spans="1:9" x14ac:dyDescent="0.25">
      <c r="C308" s="1367"/>
      <c r="D308" s="1367"/>
      <c r="E308" s="1367"/>
      <c r="F308" s="1367"/>
      <c r="H308" s="908"/>
    </row>
    <row r="309" spans="1:9" x14ac:dyDescent="0.25">
      <c r="C309" s="1380" t="s">
        <v>874</v>
      </c>
      <c r="D309" s="1380"/>
      <c r="E309" s="1380"/>
      <c r="F309" s="1380"/>
      <c r="H309" s="908"/>
    </row>
    <row r="310" spans="1:9" x14ac:dyDescent="0.25">
      <c r="C310" s="955" t="s">
        <v>875</v>
      </c>
      <c r="D310" s="1253"/>
      <c r="E310" s="1253"/>
      <c r="F310" s="974" t="s">
        <v>876</v>
      </c>
      <c r="H310" s="957">
        <v>27745000</v>
      </c>
    </row>
    <row r="311" spans="1:9" x14ac:dyDescent="0.25">
      <c r="A311"/>
      <c r="C311" s="955" t="s">
        <v>877</v>
      </c>
      <c r="D311" s="975"/>
      <c r="E311" s="1253"/>
      <c r="F311" s="975" t="s">
        <v>878</v>
      </c>
      <c r="H311" s="957">
        <v>203791</v>
      </c>
      <c r="I311"/>
    </row>
    <row r="312" spans="1:9" x14ac:dyDescent="0.25">
      <c r="A312"/>
      <c r="C312" s="955" t="s">
        <v>877</v>
      </c>
      <c r="D312" s="976"/>
      <c r="E312" s="1253"/>
      <c r="F312" s="976" t="s">
        <v>879</v>
      </c>
      <c r="H312" s="957">
        <v>17573</v>
      </c>
      <c r="I312"/>
    </row>
    <row r="313" spans="1:9" x14ac:dyDescent="0.25">
      <c r="A313"/>
      <c r="C313" s="955" t="s">
        <v>880</v>
      </c>
      <c r="D313" s="976"/>
      <c r="E313" s="1264"/>
      <c r="F313" s="976" t="s">
        <v>881</v>
      </c>
      <c r="H313" s="957">
        <v>12087</v>
      </c>
      <c r="I313"/>
    </row>
    <row r="314" spans="1:9" x14ac:dyDescent="0.25">
      <c r="A314"/>
      <c r="C314" s="955" t="s">
        <v>882</v>
      </c>
      <c r="D314" s="976"/>
      <c r="E314" s="1264"/>
      <c r="F314" s="976" t="s">
        <v>883</v>
      </c>
      <c r="H314" s="957">
        <v>183480</v>
      </c>
      <c r="I314"/>
    </row>
    <row r="315" spans="1:9" x14ac:dyDescent="0.25">
      <c r="A315"/>
      <c r="B315"/>
      <c r="C315" s="955" t="s">
        <v>858</v>
      </c>
      <c r="D315" s="976"/>
      <c r="E315" s="1264"/>
      <c r="F315" s="976" t="s">
        <v>884</v>
      </c>
      <c r="G315"/>
      <c r="H315" s="957">
        <v>146272</v>
      </c>
      <c r="I315"/>
    </row>
    <row r="316" spans="1:9" ht="16.5" x14ac:dyDescent="0.25">
      <c r="A316"/>
      <c r="B316" s="977"/>
      <c r="C316" s="955" t="s">
        <v>858</v>
      </c>
      <c r="D316" s="976"/>
      <c r="E316" s="978"/>
      <c r="F316" s="976" t="s">
        <v>885</v>
      </c>
      <c r="H316" s="957">
        <v>131411</v>
      </c>
      <c r="I316"/>
    </row>
    <row r="317" spans="1:9" x14ac:dyDescent="0.25">
      <c r="A317"/>
      <c r="C317" s="955" t="s">
        <v>858</v>
      </c>
      <c r="D317" s="976"/>
      <c r="E317" s="1264"/>
      <c r="F317" s="976" t="s">
        <v>886</v>
      </c>
      <c r="H317" s="957">
        <v>162305</v>
      </c>
      <c r="I317"/>
    </row>
    <row r="318" spans="1:9" x14ac:dyDescent="0.25">
      <c r="A318"/>
      <c r="C318" s="955" t="s">
        <v>858</v>
      </c>
      <c r="D318" s="976"/>
      <c r="E318" s="1264"/>
      <c r="F318" s="976" t="s">
        <v>887</v>
      </c>
      <c r="H318" s="957">
        <v>302506</v>
      </c>
      <c r="I318"/>
    </row>
    <row r="319" spans="1:9" x14ac:dyDescent="0.25">
      <c r="A319"/>
      <c r="C319" s="955" t="s">
        <v>888</v>
      </c>
      <c r="D319" s="976"/>
      <c r="E319" s="1264"/>
      <c r="F319" s="976"/>
      <c r="H319" s="957">
        <v>133055</v>
      </c>
      <c r="I319"/>
    </row>
    <row r="320" spans="1:9" x14ac:dyDescent="0.25">
      <c r="A320"/>
      <c r="C320" s="955" t="s">
        <v>858</v>
      </c>
      <c r="D320" s="976"/>
      <c r="E320" s="1264"/>
      <c r="F320" s="976" t="s">
        <v>889</v>
      </c>
      <c r="H320" s="957">
        <v>239167</v>
      </c>
      <c r="I320"/>
    </row>
    <row r="321" spans="1:9" x14ac:dyDescent="0.25">
      <c r="A321"/>
      <c r="C321" s="955" t="s">
        <v>858</v>
      </c>
      <c r="D321" s="976"/>
      <c r="E321" s="1264"/>
      <c r="F321" s="976" t="s">
        <v>890</v>
      </c>
      <c r="H321" s="957">
        <v>21484</v>
      </c>
      <c r="I321"/>
    </row>
    <row r="322" spans="1:9" x14ac:dyDescent="0.25">
      <c r="A322"/>
      <c r="C322" s="955" t="s">
        <v>858</v>
      </c>
      <c r="D322" s="976"/>
      <c r="E322" s="1257"/>
      <c r="F322" s="976" t="s">
        <v>891</v>
      </c>
      <c r="H322" s="957">
        <v>267388</v>
      </c>
      <c r="I322"/>
    </row>
    <row r="323" spans="1:9" x14ac:dyDescent="0.25">
      <c r="A323"/>
      <c r="C323" s="955" t="s">
        <v>858</v>
      </c>
      <c r="D323" s="975"/>
      <c r="E323" s="1264"/>
      <c r="F323" s="975" t="s">
        <v>883</v>
      </c>
      <c r="G323" s="1264"/>
      <c r="H323" s="957">
        <v>183480</v>
      </c>
      <c r="I323"/>
    </row>
    <row r="324" spans="1:9" x14ac:dyDescent="0.25">
      <c r="A324"/>
      <c r="C324" s="955" t="s">
        <v>858</v>
      </c>
      <c r="D324" s="976"/>
      <c r="E324" s="1264"/>
      <c r="F324" s="976" t="s">
        <v>892</v>
      </c>
      <c r="G324" s="1264"/>
      <c r="H324" s="957">
        <v>368840</v>
      </c>
      <c r="I324"/>
    </row>
    <row r="325" spans="1:9" x14ac:dyDescent="0.25">
      <c r="A325"/>
      <c r="B325" s="1264"/>
      <c r="C325" s="955" t="s">
        <v>858</v>
      </c>
      <c r="D325" s="976"/>
      <c r="E325" s="1264"/>
      <c r="F325" s="976" t="s">
        <v>893</v>
      </c>
      <c r="G325" s="1264"/>
      <c r="H325" s="957">
        <v>316394</v>
      </c>
      <c r="I325"/>
    </row>
    <row r="326" spans="1:9" ht="16.5" x14ac:dyDescent="0.25">
      <c r="A326"/>
      <c r="B326" s="963"/>
      <c r="C326" s="955" t="s">
        <v>858</v>
      </c>
      <c r="D326" s="976"/>
      <c r="E326" s="979"/>
      <c r="F326" s="976" t="s">
        <v>894</v>
      </c>
      <c r="G326" s="963"/>
      <c r="H326" s="957">
        <v>325527</v>
      </c>
      <c r="I326"/>
    </row>
    <row r="327" spans="1:9" x14ac:dyDescent="0.25">
      <c r="A327"/>
      <c r="B327"/>
      <c r="C327" s="955" t="s">
        <v>858</v>
      </c>
      <c r="D327" s="976"/>
      <c r="E327" s="1264"/>
      <c r="F327" s="976" t="s">
        <v>895</v>
      </c>
      <c r="G327"/>
      <c r="H327" s="957">
        <v>81695</v>
      </c>
      <c r="I327"/>
    </row>
    <row r="328" spans="1:9" ht="16.5" x14ac:dyDescent="0.25">
      <c r="A328" s="1264"/>
      <c r="B328" s="963"/>
      <c r="C328" s="955" t="s">
        <v>858</v>
      </c>
      <c r="D328" s="976"/>
      <c r="E328" s="979"/>
      <c r="F328" s="976" t="s">
        <v>896</v>
      </c>
      <c r="G328" s="963"/>
      <c r="H328" s="957">
        <v>15888</v>
      </c>
      <c r="I328" s="1264"/>
    </row>
    <row r="329" spans="1:9" x14ac:dyDescent="0.25">
      <c r="A329" s="1264"/>
      <c r="B329" s="1264"/>
      <c r="C329" s="955" t="s">
        <v>858</v>
      </c>
      <c r="D329" s="976"/>
      <c r="E329" s="1264"/>
      <c r="F329" s="976" t="s">
        <v>897</v>
      </c>
      <c r="G329" s="1264"/>
      <c r="H329" s="957">
        <v>33027</v>
      </c>
      <c r="I329" s="1264"/>
    </row>
    <row r="330" spans="1:9" ht="15.75" x14ac:dyDescent="0.25">
      <c r="B330" s="980"/>
      <c r="C330" s="955" t="s">
        <v>858</v>
      </c>
      <c r="D330" s="976"/>
      <c r="E330" s="1264"/>
      <c r="F330" s="976" t="s">
        <v>898</v>
      </c>
      <c r="H330" s="957">
        <v>32554</v>
      </c>
    </row>
    <row r="331" spans="1:9" x14ac:dyDescent="0.25">
      <c r="C331" s="955" t="s">
        <v>858</v>
      </c>
      <c r="D331" s="975"/>
      <c r="E331" s="1264"/>
      <c r="F331" s="975" t="s">
        <v>899</v>
      </c>
      <c r="H331" s="957">
        <v>11120</v>
      </c>
    </row>
    <row r="332" spans="1:9" ht="16.5" x14ac:dyDescent="0.25">
      <c r="A332" s="1264"/>
      <c r="B332" s="963"/>
      <c r="C332" s="955" t="s">
        <v>858</v>
      </c>
      <c r="D332" s="975"/>
      <c r="E332" s="963"/>
      <c r="F332" s="975" t="s">
        <v>900</v>
      </c>
      <c r="G332" s="963"/>
      <c r="H332" s="957">
        <v>3617300</v>
      </c>
      <c r="I332" s="1264"/>
    </row>
    <row r="333" spans="1:9" ht="16.5" x14ac:dyDescent="0.25">
      <c r="A333" s="1264"/>
      <c r="B333" s="981"/>
      <c r="C333" s="955" t="s">
        <v>858</v>
      </c>
      <c r="D333" s="976"/>
      <c r="E333" s="981"/>
      <c r="F333" s="976" t="s">
        <v>901</v>
      </c>
      <c r="G333" s="1264"/>
      <c r="H333" s="957">
        <v>2382700</v>
      </c>
      <c r="I333" s="1264"/>
    </row>
    <row r="334" spans="1:9" x14ac:dyDescent="0.25">
      <c r="A334" s="1264"/>
      <c r="B334" s="1253"/>
      <c r="C334" s="955" t="s">
        <v>902</v>
      </c>
      <c r="D334" s="982"/>
      <c r="E334" s="1253"/>
      <c r="F334" s="1253"/>
      <c r="G334" s="1253"/>
      <c r="H334" s="957">
        <v>10250000</v>
      </c>
      <c r="I334" s="1264"/>
    </row>
    <row r="335" spans="1:9" x14ac:dyDescent="0.25">
      <c r="A335" s="1264"/>
      <c r="B335" s="1253"/>
      <c r="C335" s="955" t="s">
        <v>903</v>
      </c>
      <c r="D335" s="983"/>
      <c r="E335" s="1253"/>
      <c r="F335" s="1253"/>
      <c r="G335" s="1253"/>
      <c r="H335" s="957">
        <v>4460000</v>
      </c>
      <c r="I335" s="1264"/>
    </row>
    <row r="336" spans="1:9" ht="15.75" x14ac:dyDescent="0.25">
      <c r="A336" s="1264"/>
      <c r="B336" s="949"/>
      <c r="C336" s="955" t="s">
        <v>904</v>
      </c>
      <c r="D336" s="982"/>
      <c r="E336" s="949"/>
      <c r="F336" s="949"/>
      <c r="G336" s="1253"/>
      <c r="H336" s="957">
        <v>330000</v>
      </c>
      <c r="I336" s="1264"/>
    </row>
    <row r="337" spans="1:9" ht="15.75" x14ac:dyDescent="0.25">
      <c r="A337" s="1264"/>
      <c r="B337" s="949"/>
      <c r="C337" s="955" t="s">
        <v>905</v>
      </c>
      <c r="D337" s="982"/>
      <c r="E337" s="949"/>
      <c r="F337" s="949"/>
      <c r="G337" s="1253"/>
      <c r="H337" s="957">
        <v>226500</v>
      </c>
      <c r="I337" s="1264"/>
    </row>
    <row r="338" spans="1:9" ht="15.75" x14ac:dyDescent="0.25">
      <c r="A338" s="1264"/>
      <c r="B338" s="949"/>
      <c r="C338" s="955" t="s">
        <v>906</v>
      </c>
      <c r="D338" s="982"/>
      <c r="E338" s="949"/>
      <c r="F338" s="949"/>
      <c r="G338" s="1253"/>
      <c r="H338" s="957">
        <v>4861000</v>
      </c>
      <c r="I338" s="1264"/>
    </row>
    <row r="339" spans="1:9" ht="15.75" x14ac:dyDescent="0.25">
      <c r="A339" s="1264"/>
      <c r="B339" s="949"/>
      <c r="C339" s="955" t="s">
        <v>907</v>
      </c>
      <c r="D339" s="982"/>
      <c r="E339" s="949"/>
      <c r="F339" s="949"/>
      <c r="G339" s="1253"/>
      <c r="H339" s="957">
        <v>62000</v>
      </c>
      <c r="I339" s="1264"/>
    </row>
    <row r="340" spans="1:9" ht="15.75" x14ac:dyDescent="0.25">
      <c r="A340" s="1264"/>
      <c r="B340" s="949"/>
      <c r="C340" s="955" t="s">
        <v>908</v>
      </c>
      <c r="D340" s="1262"/>
      <c r="E340" s="955"/>
      <c r="F340" s="1262"/>
      <c r="G340" s="1253"/>
      <c r="H340" s="957">
        <v>1096162</v>
      </c>
      <c r="I340" s="1264"/>
    </row>
    <row r="341" spans="1:9" ht="15.75" x14ac:dyDescent="0.25">
      <c r="A341" s="1264"/>
      <c r="B341" s="949"/>
      <c r="C341" s="955" t="s">
        <v>909</v>
      </c>
      <c r="D341" s="1262"/>
      <c r="E341" s="955"/>
      <c r="F341" s="1262"/>
      <c r="G341" s="1253"/>
      <c r="H341" s="957">
        <v>1885000</v>
      </c>
      <c r="I341" s="1264"/>
    </row>
    <row r="342" spans="1:9" ht="15.75" x14ac:dyDescent="0.25">
      <c r="A342" s="1264"/>
      <c r="B342" s="949"/>
      <c r="C342" s="955" t="s">
        <v>910</v>
      </c>
      <c r="D342" s="1262"/>
      <c r="E342" s="955"/>
      <c r="F342" s="1262"/>
      <c r="G342" s="1253"/>
      <c r="H342" s="957">
        <v>14103000</v>
      </c>
      <c r="I342" s="1264"/>
    </row>
    <row r="343" spans="1:9" ht="15.75" x14ac:dyDescent="0.25">
      <c r="A343" s="1264"/>
      <c r="B343" s="949"/>
      <c r="C343" s="949"/>
      <c r="D343" s="949"/>
      <c r="E343" s="949"/>
      <c r="F343" s="949"/>
      <c r="G343" s="1253"/>
      <c r="H343" s="948"/>
      <c r="I343" s="1264"/>
    </row>
    <row r="344" spans="1:9" ht="15.75" x14ac:dyDescent="0.25">
      <c r="A344" s="1264"/>
      <c r="B344" s="949"/>
      <c r="C344" s="949"/>
      <c r="D344" s="949"/>
      <c r="E344" s="949"/>
      <c r="F344" s="949"/>
      <c r="G344" s="1253"/>
      <c r="H344" s="948"/>
      <c r="I344" s="1264"/>
    </row>
    <row r="345" spans="1:9" x14ac:dyDescent="0.25">
      <c r="A345" s="1369" t="s">
        <v>799</v>
      </c>
      <c r="B345" s="1369" t="s">
        <v>800</v>
      </c>
      <c r="C345" s="1369"/>
      <c r="D345" s="1369"/>
      <c r="E345" s="1369"/>
      <c r="F345" s="901"/>
      <c r="G345" s="1369" t="s">
        <v>911</v>
      </c>
      <c r="H345" s="1369"/>
      <c r="I345" s="902"/>
    </row>
    <row r="346" spans="1:9" x14ac:dyDescent="0.25">
      <c r="A346" s="1369"/>
      <c r="B346" s="1369"/>
      <c r="C346" s="1369"/>
      <c r="D346" s="1369"/>
      <c r="E346" s="1369"/>
      <c r="F346" s="903"/>
      <c r="G346" s="1369"/>
      <c r="H346" s="1369"/>
      <c r="I346" s="904"/>
    </row>
    <row r="347" spans="1:9" x14ac:dyDescent="0.25">
      <c r="A347"/>
      <c r="B347"/>
      <c r="C347"/>
      <c r="D347"/>
      <c r="E347"/>
      <c r="F347"/>
      <c r="G347"/>
      <c r="H347"/>
      <c r="I347"/>
    </row>
    <row r="348" spans="1:9" x14ac:dyDescent="0.25">
      <c r="A348" s="1268"/>
      <c r="B348" s="955"/>
      <c r="C348" s="955" t="s">
        <v>912</v>
      </c>
      <c r="D348" s="1262"/>
      <c r="E348" s="1262"/>
      <c r="F348" s="1262"/>
      <c r="G348" s="1262"/>
      <c r="H348" s="957">
        <v>652000</v>
      </c>
    </row>
    <row r="349" spans="1:9" x14ac:dyDescent="0.25">
      <c r="A349" s="1268"/>
      <c r="B349" s="955"/>
      <c r="C349" s="955" t="s">
        <v>913</v>
      </c>
      <c r="D349" s="1262"/>
      <c r="E349" s="1262"/>
      <c r="F349" s="976" t="s">
        <v>914</v>
      </c>
      <c r="G349" s="1262"/>
      <c r="H349" s="957">
        <v>2514000</v>
      </c>
    </row>
    <row r="350" spans="1:9" x14ac:dyDescent="0.25">
      <c r="B350" s="955"/>
      <c r="C350" s="955" t="s">
        <v>915</v>
      </c>
      <c r="D350" s="1262"/>
      <c r="E350" s="1262"/>
      <c r="F350" s="976" t="s">
        <v>916</v>
      </c>
      <c r="G350" s="1262"/>
      <c r="H350" s="957">
        <v>4070000</v>
      </c>
    </row>
    <row r="351" spans="1:9" x14ac:dyDescent="0.25">
      <c r="A351" s="1274"/>
      <c r="B351" s="955"/>
      <c r="C351" s="955" t="s">
        <v>917</v>
      </c>
      <c r="D351" s="1262"/>
      <c r="E351" s="1262"/>
      <c r="F351" s="976" t="s">
        <v>918</v>
      </c>
      <c r="G351" s="1262"/>
      <c r="H351" s="957">
        <v>15084000</v>
      </c>
    </row>
    <row r="352" spans="1:9" x14ac:dyDescent="0.25">
      <c r="A352" s="1274"/>
      <c r="B352" s="955"/>
      <c r="C352" s="955" t="s">
        <v>919</v>
      </c>
      <c r="D352" s="958"/>
      <c r="E352" s="958"/>
      <c r="F352" s="975" t="s">
        <v>920</v>
      </c>
      <c r="G352" s="958"/>
      <c r="H352" s="957">
        <v>10004000</v>
      </c>
    </row>
    <row r="353" spans="1:9" x14ac:dyDescent="0.25">
      <c r="A353" s="1265"/>
      <c r="B353" s="955"/>
      <c r="C353" s="955" t="s">
        <v>921</v>
      </c>
      <c r="D353" s="1262"/>
      <c r="E353" s="1262"/>
      <c r="F353" s="976" t="s">
        <v>922</v>
      </c>
      <c r="G353" s="1262"/>
      <c r="H353" s="957">
        <v>29156000</v>
      </c>
    </row>
    <row r="354" spans="1:9" x14ac:dyDescent="0.25">
      <c r="B354" s="955"/>
      <c r="C354" s="955" t="s">
        <v>923</v>
      </c>
      <c r="D354" s="1262"/>
      <c r="E354" s="1262"/>
      <c r="F354" s="976" t="s">
        <v>924</v>
      </c>
      <c r="G354" s="1262"/>
      <c r="H354" s="957">
        <v>5736000</v>
      </c>
    </row>
    <row r="355" spans="1:9" x14ac:dyDescent="0.25">
      <c r="B355" s="955"/>
      <c r="C355" s="955" t="s">
        <v>925</v>
      </c>
      <c r="D355" s="1262"/>
      <c r="E355" s="1262"/>
      <c r="F355" s="976" t="s">
        <v>926</v>
      </c>
      <c r="G355" s="1262"/>
      <c r="H355" s="957">
        <v>19396000</v>
      </c>
    </row>
    <row r="356" spans="1:9" x14ac:dyDescent="0.25">
      <c r="B356" s="955"/>
      <c r="C356" s="955" t="s">
        <v>927</v>
      </c>
      <c r="D356" s="1262"/>
      <c r="E356" s="1262"/>
      <c r="F356" s="976" t="s">
        <v>928</v>
      </c>
      <c r="G356" s="1262"/>
      <c r="H356" s="957">
        <v>8228000</v>
      </c>
    </row>
    <row r="357" spans="1:9" x14ac:dyDescent="0.25">
      <c r="A357" s="1274"/>
      <c r="B357" s="955"/>
      <c r="C357" s="955" t="s">
        <v>929</v>
      </c>
      <c r="D357" s="1262"/>
      <c r="E357" s="1262"/>
      <c r="F357" s="976" t="s">
        <v>930</v>
      </c>
      <c r="G357" s="1262"/>
      <c r="H357" s="957">
        <v>4033000</v>
      </c>
    </row>
    <row r="358" spans="1:9" x14ac:dyDescent="0.25">
      <c r="A358"/>
      <c r="B358" s="955"/>
      <c r="C358" s="955" t="s">
        <v>931</v>
      </c>
      <c r="D358" s="1262"/>
      <c r="E358" s="1262"/>
      <c r="F358" s="976" t="s">
        <v>932</v>
      </c>
      <c r="G358" s="1262"/>
      <c r="H358" s="957">
        <v>14060000</v>
      </c>
      <c r="I358"/>
    </row>
    <row r="359" spans="1:9" x14ac:dyDescent="0.25">
      <c r="B359" s="955"/>
      <c r="C359" s="955" t="s">
        <v>933</v>
      </c>
      <c r="D359" s="1262"/>
      <c r="E359" s="1262"/>
      <c r="F359" s="976" t="s">
        <v>934</v>
      </c>
      <c r="G359" s="1262"/>
      <c r="H359" s="957">
        <v>1833000</v>
      </c>
    </row>
    <row r="360" spans="1:9" x14ac:dyDescent="0.25">
      <c r="B360" s="955"/>
      <c r="C360" s="955" t="s">
        <v>935</v>
      </c>
      <c r="D360" s="958"/>
      <c r="E360" s="958"/>
      <c r="F360" s="975" t="s">
        <v>936</v>
      </c>
      <c r="G360" s="958"/>
      <c r="H360" s="957">
        <v>1646500</v>
      </c>
    </row>
    <row r="361" spans="1:9" x14ac:dyDescent="0.25">
      <c r="B361" s="955"/>
      <c r="C361" s="955" t="s">
        <v>937</v>
      </c>
      <c r="D361" s="1262"/>
      <c r="E361" s="1262"/>
      <c r="F361" s="976">
        <v>836</v>
      </c>
      <c r="G361" s="1262"/>
      <c r="H361" s="957">
        <v>10087000</v>
      </c>
    </row>
    <row r="362" spans="1:9" x14ac:dyDescent="0.25">
      <c r="A362"/>
      <c r="B362" s="955"/>
      <c r="C362" s="955" t="s">
        <v>938</v>
      </c>
      <c r="D362" s="1262"/>
      <c r="E362" s="1262"/>
      <c r="F362" s="976" t="s">
        <v>939</v>
      </c>
      <c r="G362" s="1262"/>
      <c r="H362" s="957">
        <v>13752000</v>
      </c>
      <c r="I362"/>
    </row>
    <row r="363" spans="1:9" x14ac:dyDescent="0.25">
      <c r="A363"/>
      <c r="B363" s="955"/>
      <c r="C363" s="955" t="s">
        <v>940</v>
      </c>
      <c r="D363" s="1262"/>
      <c r="E363" s="1262"/>
      <c r="F363" s="976">
        <v>1194</v>
      </c>
      <c r="G363" s="1262"/>
      <c r="H363" s="957">
        <v>643000</v>
      </c>
      <c r="I363"/>
    </row>
    <row r="364" spans="1:9" x14ac:dyDescent="0.25">
      <c r="B364" s="955"/>
      <c r="C364" s="955" t="s">
        <v>941</v>
      </c>
      <c r="D364" s="1262"/>
      <c r="E364" s="1262"/>
      <c r="F364" s="976" t="s">
        <v>942</v>
      </c>
      <c r="G364" s="1262"/>
      <c r="H364" s="957">
        <v>150000</v>
      </c>
    </row>
    <row r="365" spans="1:9" x14ac:dyDescent="0.25">
      <c r="B365" s="955"/>
      <c r="C365" s="955" t="s">
        <v>943</v>
      </c>
      <c r="D365" s="1262"/>
      <c r="E365" s="1262"/>
      <c r="F365" s="976" t="s">
        <v>944</v>
      </c>
      <c r="G365" s="1262"/>
      <c r="H365" s="957">
        <v>129000</v>
      </c>
    </row>
    <row r="366" spans="1:9" x14ac:dyDescent="0.25">
      <c r="B366" s="955"/>
      <c r="C366" s="955" t="s">
        <v>943</v>
      </c>
      <c r="D366" s="1262"/>
      <c r="E366" s="1262"/>
      <c r="F366" s="976" t="s">
        <v>945</v>
      </c>
      <c r="G366" s="1262"/>
      <c r="H366" s="957">
        <v>113000</v>
      </c>
    </row>
    <row r="367" spans="1:9" x14ac:dyDescent="0.25">
      <c r="B367" s="955"/>
      <c r="C367" s="955" t="s">
        <v>946</v>
      </c>
      <c r="D367" s="984"/>
      <c r="E367" s="984"/>
      <c r="F367" s="985">
        <v>1321</v>
      </c>
      <c r="G367" s="984"/>
      <c r="H367" s="957">
        <v>446000</v>
      </c>
    </row>
    <row r="368" spans="1:9" x14ac:dyDescent="0.25">
      <c r="B368" s="955"/>
      <c r="C368" s="955" t="s">
        <v>947</v>
      </c>
      <c r="D368" s="958"/>
      <c r="E368" s="958"/>
      <c r="F368" s="975" t="s">
        <v>948</v>
      </c>
      <c r="H368" s="957">
        <v>6954000</v>
      </c>
    </row>
    <row r="369" spans="1:9" x14ac:dyDescent="0.25">
      <c r="A369"/>
      <c r="B369" s="955"/>
      <c r="C369" s="955" t="s">
        <v>949</v>
      </c>
      <c r="D369" s="1262"/>
      <c r="E369" s="1262"/>
      <c r="F369" s="976" t="s">
        <v>950</v>
      </c>
      <c r="G369"/>
      <c r="H369" s="957">
        <v>5332000</v>
      </c>
      <c r="I369"/>
    </row>
    <row r="370" spans="1:9" x14ac:dyDescent="0.25">
      <c r="A370"/>
      <c r="B370" s="955"/>
      <c r="C370" s="955" t="s">
        <v>951</v>
      </c>
      <c r="D370" s="958"/>
      <c r="E370" s="958"/>
      <c r="F370" s="975" t="s">
        <v>952</v>
      </c>
      <c r="G370"/>
      <c r="H370" s="957">
        <v>16971000</v>
      </c>
      <c r="I370"/>
    </row>
    <row r="371" spans="1:9" x14ac:dyDescent="0.25">
      <c r="A371" s="1271"/>
      <c r="B371" s="955"/>
      <c r="C371" s="955" t="s">
        <v>953</v>
      </c>
      <c r="D371" s="1262"/>
      <c r="E371" s="1262"/>
      <c r="F371" s="976" t="s">
        <v>954</v>
      </c>
      <c r="G371" s="947"/>
      <c r="H371" s="957">
        <v>18823465</v>
      </c>
      <c r="I371" s="1264"/>
    </row>
    <row r="372" spans="1:9" x14ac:dyDescent="0.25">
      <c r="A372" s="1264"/>
      <c r="B372" s="955"/>
      <c r="C372" s="955" t="s">
        <v>955</v>
      </c>
      <c r="D372" s="1262"/>
      <c r="E372" s="1262"/>
      <c r="F372" s="976" t="s">
        <v>956</v>
      </c>
      <c r="G372" s="1264"/>
      <c r="H372" s="957">
        <v>300000</v>
      </c>
      <c r="I372" s="1264"/>
    </row>
    <row r="373" spans="1:9" x14ac:dyDescent="0.25">
      <c r="A373" s="1271"/>
      <c r="B373" s="955"/>
      <c r="C373" s="955" t="s">
        <v>949</v>
      </c>
      <c r="D373" s="1262"/>
      <c r="E373" s="1262"/>
      <c r="F373" s="976" t="s">
        <v>957</v>
      </c>
      <c r="G373" s="947"/>
      <c r="H373" s="957">
        <v>1481000</v>
      </c>
      <c r="I373" s="1264"/>
    </row>
    <row r="374" spans="1:9" x14ac:dyDescent="0.25">
      <c r="A374" s="1264"/>
      <c r="B374" s="955"/>
      <c r="C374" s="955" t="s">
        <v>958</v>
      </c>
      <c r="D374" s="1262"/>
      <c r="E374" s="1262"/>
      <c r="F374" s="976" t="s">
        <v>959</v>
      </c>
      <c r="G374" s="1253"/>
      <c r="H374" s="957">
        <v>28443000</v>
      </c>
      <c r="I374" s="1264"/>
    </row>
    <row r="375" spans="1:9" x14ac:dyDescent="0.25">
      <c r="A375" s="1264"/>
      <c r="B375" s="955"/>
      <c r="C375" s="955" t="s">
        <v>960</v>
      </c>
      <c r="D375" s="1262"/>
      <c r="E375" s="1262"/>
      <c r="F375" s="976" t="s">
        <v>961</v>
      </c>
      <c r="G375" s="1253"/>
      <c r="H375" s="957">
        <v>22000</v>
      </c>
      <c r="I375" s="1264"/>
    </row>
    <row r="376" spans="1:9" x14ac:dyDescent="0.25">
      <c r="A376" s="1264"/>
      <c r="B376" s="955"/>
      <c r="C376" s="955" t="s">
        <v>962</v>
      </c>
      <c r="D376" s="955"/>
      <c r="E376" s="955"/>
      <c r="F376" s="976" t="s">
        <v>963</v>
      </c>
      <c r="G376" s="1253"/>
      <c r="H376" s="957">
        <v>194000</v>
      </c>
      <c r="I376" s="1264"/>
    </row>
    <row r="377" spans="1:9" x14ac:dyDescent="0.25">
      <c r="A377" s="1264"/>
      <c r="B377" s="955"/>
      <c r="C377" s="955" t="s">
        <v>964</v>
      </c>
      <c r="D377" s="955"/>
      <c r="E377" s="955"/>
      <c r="F377" s="976" t="s">
        <v>965</v>
      </c>
      <c r="G377" s="1253"/>
      <c r="H377" s="957">
        <v>1322000</v>
      </c>
      <c r="I377" s="1264"/>
    </row>
    <row r="378" spans="1:9" x14ac:dyDescent="0.25">
      <c r="A378" s="1264"/>
      <c r="B378" s="955"/>
      <c r="C378" s="955" t="s">
        <v>960</v>
      </c>
      <c r="D378" s="955"/>
      <c r="E378" s="955"/>
      <c r="F378" s="976" t="s">
        <v>966</v>
      </c>
      <c r="G378" s="1253"/>
      <c r="H378" s="957">
        <v>445000</v>
      </c>
      <c r="I378" s="1264"/>
    </row>
    <row r="379" spans="1:9" x14ac:dyDescent="0.25">
      <c r="A379" s="1264"/>
      <c r="B379" s="955"/>
      <c r="C379" s="955" t="s">
        <v>967</v>
      </c>
      <c r="D379" s="955"/>
      <c r="E379" s="955"/>
      <c r="F379" s="976" t="s">
        <v>968</v>
      </c>
      <c r="G379" s="1253"/>
      <c r="H379" s="957">
        <v>3327000</v>
      </c>
      <c r="I379" s="1264"/>
    </row>
    <row r="380" spans="1:9" x14ac:dyDescent="0.25">
      <c r="A380" s="1264"/>
      <c r="B380" s="955"/>
      <c r="C380" s="955" t="s">
        <v>969</v>
      </c>
      <c r="D380" s="955"/>
      <c r="E380" s="955"/>
      <c r="F380" s="976" t="s">
        <v>970</v>
      </c>
      <c r="G380" s="1253"/>
      <c r="H380" s="957">
        <v>1373000</v>
      </c>
      <c r="I380" s="1264"/>
    </row>
    <row r="381" spans="1:9" x14ac:dyDescent="0.25">
      <c r="A381" s="1264"/>
      <c r="B381" s="955"/>
      <c r="C381" s="955" t="s">
        <v>971</v>
      </c>
      <c r="D381" s="955"/>
      <c r="E381" s="955"/>
      <c r="F381" s="976" t="s">
        <v>972</v>
      </c>
      <c r="G381" s="1253"/>
      <c r="H381" s="957">
        <v>537000</v>
      </c>
      <c r="I381" s="1264"/>
    </row>
    <row r="382" spans="1:9" x14ac:dyDescent="0.25">
      <c r="A382" s="1264"/>
      <c r="B382" s="955"/>
      <c r="C382" s="955" t="s">
        <v>973</v>
      </c>
      <c r="D382" s="955"/>
      <c r="E382" s="955"/>
      <c r="F382" s="975" t="s">
        <v>974</v>
      </c>
      <c r="G382" s="1253"/>
      <c r="H382" s="957">
        <v>372000</v>
      </c>
      <c r="I382" s="1264"/>
    </row>
    <row r="383" spans="1:9" x14ac:dyDescent="0.25">
      <c r="A383" s="1264"/>
      <c r="B383" s="955"/>
      <c r="C383" s="955" t="s">
        <v>975</v>
      </c>
      <c r="D383" s="955"/>
      <c r="E383" s="955"/>
      <c r="F383" s="976" t="s">
        <v>976</v>
      </c>
      <c r="G383" s="1253"/>
      <c r="H383" s="957">
        <v>20035400</v>
      </c>
      <c r="I383" s="1264"/>
    </row>
    <row r="384" spans="1:9" x14ac:dyDescent="0.25">
      <c r="A384" s="1264"/>
      <c r="B384" s="955"/>
      <c r="C384" s="955" t="s">
        <v>858</v>
      </c>
      <c r="D384" s="955"/>
      <c r="E384" s="955"/>
      <c r="F384" s="976" t="s">
        <v>977</v>
      </c>
      <c r="G384" s="1253"/>
      <c r="H384" s="957">
        <v>295000</v>
      </c>
      <c r="I384" s="1264"/>
    </row>
    <row r="385" spans="1:9" x14ac:dyDescent="0.25">
      <c r="A385" s="1264"/>
      <c r="B385" s="955"/>
      <c r="C385" s="955" t="s">
        <v>978</v>
      </c>
      <c r="D385" s="955"/>
      <c r="E385" s="955"/>
      <c r="F385" s="976" t="s">
        <v>979</v>
      </c>
      <c r="G385" s="1253"/>
      <c r="H385" s="957">
        <v>6333000</v>
      </c>
      <c r="I385" s="1264"/>
    </row>
    <row r="386" spans="1:9" x14ac:dyDescent="0.25">
      <c r="A386"/>
      <c r="B386" s="955"/>
      <c r="C386" s="955" t="s">
        <v>980</v>
      </c>
      <c r="D386" s="955"/>
      <c r="E386" s="955"/>
      <c r="F386" s="976" t="s">
        <v>981</v>
      </c>
      <c r="G386"/>
      <c r="H386" s="957">
        <v>102960</v>
      </c>
      <c r="I386"/>
    </row>
    <row r="387" spans="1:9" x14ac:dyDescent="0.25">
      <c r="A387"/>
      <c r="B387" s="955"/>
      <c r="C387" s="955" t="s">
        <v>982</v>
      </c>
      <c r="D387" s="955"/>
      <c r="E387" s="955"/>
      <c r="F387" s="976" t="s">
        <v>983</v>
      </c>
      <c r="G387"/>
      <c r="H387" s="957">
        <v>20253000</v>
      </c>
      <c r="I387"/>
    </row>
    <row r="388" spans="1:9" x14ac:dyDescent="0.25">
      <c r="A388"/>
      <c r="B388" s="955"/>
      <c r="C388" s="955" t="s">
        <v>984</v>
      </c>
      <c r="D388" s="955"/>
      <c r="E388" s="955"/>
      <c r="F388" s="976" t="s">
        <v>985</v>
      </c>
      <c r="G388"/>
      <c r="H388" s="957">
        <v>3967000</v>
      </c>
      <c r="I388"/>
    </row>
    <row r="389" spans="1:9" x14ac:dyDescent="0.25">
      <c r="A389"/>
      <c r="B389" s="955"/>
      <c r="C389" s="955" t="s">
        <v>984</v>
      </c>
      <c r="D389" s="955"/>
      <c r="E389" s="955"/>
      <c r="F389" s="976" t="s">
        <v>986</v>
      </c>
      <c r="G389"/>
      <c r="H389" s="957">
        <v>701000</v>
      </c>
      <c r="I389"/>
    </row>
    <row r="390" spans="1:9" x14ac:dyDescent="0.25">
      <c r="A390"/>
      <c r="B390" s="955"/>
      <c r="C390" s="955" t="s">
        <v>987</v>
      </c>
      <c r="D390" s="955"/>
      <c r="E390" s="955"/>
      <c r="F390" s="986"/>
      <c r="G390"/>
      <c r="H390" s="957">
        <v>1295000</v>
      </c>
      <c r="I390"/>
    </row>
    <row r="391" spans="1:9" x14ac:dyDescent="0.25">
      <c r="A391"/>
      <c r="B391" s="955"/>
      <c r="C391" s="955" t="s">
        <v>984</v>
      </c>
      <c r="D391" s="955"/>
      <c r="E391" s="955"/>
      <c r="F391" s="975" t="s">
        <v>988</v>
      </c>
      <c r="G391"/>
      <c r="H391" s="957">
        <v>3024000</v>
      </c>
      <c r="I391"/>
    </row>
    <row r="392" spans="1:9" x14ac:dyDescent="0.25">
      <c r="A392"/>
      <c r="B392" s="955"/>
      <c r="C392" s="955" t="s">
        <v>984</v>
      </c>
      <c r="D392" s="1262"/>
      <c r="E392" s="1262"/>
      <c r="F392" s="976" t="s">
        <v>989</v>
      </c>
      <c r="G392"/>
      <c r="H392" s="957">
        <v>458000</v>
      </c>
      <c r="I392"/>
    </row>
    <row r="393" spans="1:9" x14ac:dyDescent="0.25">
      <c r="A393"/>
      <c r="B393" s="955"/>
      <c r="C393" s="955"/>
      <c r="D393" s="1262"/>
      <c r="E393" s="1262"/>
      <c r="F393" s="976"/>
      <c r="G393"/>
      <c r="H393" s="957"/>
      <c r="I393"/>
    </row>
    <row r="394" spans="1:9" x14ac:dyDescent="0.25">
      <c r="A394"/>
      <c r="B394"/>
      <c r="C394"/>
      <c r="D394"/>
      <c r="E394"/>
      <c r="F394"/>
      <c r="G394"/>
      <c r="H394"/>
      <c r="I394"/>
    </row>
    <row r="395" spans="1:9" x14ac:dyDescent="0.25">
      <c r="A395" s="1369" t="s">
        <v>799</v>
      </c>
      <c r="B395" s="1369" t="s">
        <v>800</v>
      </c>
      <c r="C395" s="1369"/>
      <c r="D395" s="1369"/>
      <c r="E395" s="1369"/>
      <c r="F395" s="932"/>
      <c r="G395" s="1369" t="s">
        <v>990</v>
      </c>
      <c r="H395" s="1369"/>
      <c r="I395" s="902"/>
    </row>
    <row r="396" spans="1:9" x14ac:dyDescent="0.25">
      <c r="A396" s="1369"/>
      <c r="B396" s="1369"/>
      <c r="C396" s="1369"/>
      <c r="D396" s="1369"/>
      <c r="E396" s="1369"/>
      <c r="F396" s="933"/>
      <c r="G396" s="1369"/>
      <c r="H396" s="1369"/>
      <c r="I396" s="904"/>
    </row>
    <row r="397" spans="1:9" x14ac:dyDescent="0.25">
      <c r="A397"/>
      <c r="B397"/>
      <c r="C397"/>
      <c r="D397"/>
      <c r="E397"/>
      <c r="F397"/>
      <c r="G397"/>
      <c r="H397"/>
      <c r="I397"/>
    </row>
    <row r="398" spans="1:9" x14ac:dyDescent="0.25">
      <c r="A398" s="1265"/>
      <c r="B398" s="1266"/>
      <c r="C398" s="955" t="s">
        <v>991</v>
      </c>
      <c r="D398" s="955"/>
      <c r="E398" s="1266"/>
      <c r="F398" s="976" t="s">
        <v>992</v>
      </c>
      <c r="G398" s="1266"/>
      <c r="H398" s="957">
        <v>371000</v>
      </c>
      <c r="I398" s="987"/>
    </row>
    <row r="399" spans="1:9" x14ac:dyDescent="0.25">
      <c r="A399" s="1265"/>
      <c r="B399" s="1266"/>
      <c r="C399" s="955" t="s">
        <v>993</v>
      </c>
      <c r="D399" s="955"/>
      <c r="E399" s="1266"/>
      <c r="F399" s="976" t="s">
        <v>994</v>
      </c>
      <c r="G399" s="1266"/>
      <c r="H399" s="957">
        <v>12777000</v>
      </c>
      <c r="I399" s="987"/>
    </row>
    <row r="400" spans="1:9" x14ac:dyDescent="0.25">
      <c r="A400" s="1264"/>
      <c r="B400" s="1264"/>
      <c r="C400" s="955" t="s">
        <v>995</v>
      </c>
      <c r="D400" s="955"/>
      <c r="E400" s="1264"/>
      <c r="F400" s="976" t="s">
        <v>996</v>
      </c>
      <c r="G400" s="1264"/>
      <c r="H400" s="957">
        <v>1983000</v>
      </c>
      <c r="I400" s="1264"/>
    </row>
    <row r="401" spans="1:9" ht="15.75" x14ac:dyDescent="0.25">
      <c r="A401" s="1264"/>
      <c r="B401" s="1261"/>
      <c r="C401" s="955" t="s">
        <v>997</v>
      </c>
      <c r="D401" s="955"/>
      <c r="E401" s="1261"/>
      <c r="F401" s="976" t="s">
        <v>998</v>
      </c>
      <c r="G401" s="1264"/>
      <c r="H401" s="957">
        <v>8810000</v>
      </c>
      <c r="I401" s="1264"/>
    </row>
    <row r="402" spans="1:9" x14ac:dyDescent="0.25">
      <c r="A402" s="1264"/>
      <c r="B402" s="1264"/>
      <c r="C402" s="955" t="s">
        <v>999</v>
      </c>
      <c r="D402" s="955"/>
      <c r="E402" s="1264"/>
      <c r="F402" s="976" t="s">
        <v>1000</v>
      </c>
      <c r="G402" s="1264"/>
      <c r="H402" s="957">
        <v>18035000</v>
      </c>
      <c r="I402" s="1264"/>
    </row>
    <row r="403" spans="1:9" x14ac:dyDescent="0.25">
      <c r="A403" s="1264"/>
      <c r="B403" s="988"/>
      <c r="C403" s="955" t="s">
        <v>1001</v>
      </c>
      <c r="D403" s="955"/>
      <c r="E403" s="989"/>
      <c r="F403" s="976" t="s">
        <v>936</v>
      </c>
      <c r="G403" s="988"/>
      <c r="H403" s="957">
        <v>616000</v>
      </c>
      <c r="I403" s="1264"/>
    </row>
    <row r="404" spans="1:9" x14ac:dyDescent="0.25">
      <c r="A404" s="1264"/>
      <c r="B404" s="988"/>
      <c r="C404" s="955" t="s">
        <v>1002</v>
      </c>
      <c r="D404" s="955"/>
      <c r="E404" s="989"/>
      <c r="F404" s="975" t="s">
        <v>1003</v>
      </c>
      <c r="G404" s="988"/>
      <c r="H404" s="957">
        <v>400000</v>
      </c>
      <c r="I404" s="1264"/>
    </row>
    <row r="405" spans="1:9" x14ac:dyDescent="0.25">
      <c r="A405" s="1264"/>
      <c r="B405" s="988"/>
      <c r="C405" s="955" t="s">
        <v>1004</v>
      </c>
      <c r="D405" s="955"/>
      <c r="E405" s="989"/>
      <c r="F405" s="976"/>
      <c r="G405" s="988"/>
      <c r="H405" s="957">
        <v>348000</v>
      </c>
      <c r="I405" s="1264"/>
    </row>
    <row r="406" spans="1:9" x14ac:dyDescent="0.25">
      <c r="A406" s="1264"/>
      <c r="B406" s="988"/>
      <c r="C406" s="955" t="s">
        <v>1005</v>
      </c>
      <c r="D406" s="955"/>
      <c r="E406" s="989"/>
      <c r="F406" s="976" t="s">
        <v>1006</v>
      </c>
      <c r="G406" s="988"/>
      <c r="H406" s="957">
        <v>1544000</v>
      </c>
      <c r="I406" s="1264"/>
    </row>
    <row r="407" spans="1:9" x14ac:dyDescent="0.25">
      <c r="A407" s="1264"/>
      <c r="B407" s="988"/>
      <c r="C407" s="955" t="s">
        <v>1007</v>
      </c>
      <c r="D407" s="955"/>
      <c r="E407" s="989"/>
      <c r="F407" s="976" t="s">
        <v>1008</v>
      </c>
      <c r="G407" s="988"/>
      <c r="H407" s="957">
        <v>1977000</v>
      </c>
      <c r="I407" s="1264"/>
    </row>
    <row r="408" spans="1:9" x14ac:dyDescent="0.25">
      <c r="A408" s="1264"/>
      <c r="B408" s="988"/>
      <c r="C408" s="955" t="s">
        <v>1009</v>
      </c>
      <c r="D408" s="955"/>
      <c r="E408" s="989"/>
      <c r="F408" s="976" t="s">
        <v>1010</v>
      </c>
      <c r="G408" s="988"/>
      <c r="H408" s="957">
        <v>1022000</v>
      </c>
      <c r="I408" s="1264"/>
    </row>
    <row r="409" spans="1:9" x14ac:dyDescent="0.25">
      <c r="A409" s="1264"/>
      <c r="B409" s="988"/>
      <c r="C409" s="955" t="s">
        <v>1011</v>
      </c>
      <c r="D409" s="989"/>
      <c r="E409" s="989"/>
      <c r="F409" s="976" t="s">
        <v>1012</v>
      </c>
      <c r="G409" s="988"/>
      <c r="H409" s="957">
        <v>58000</v>
      </c>
      <c r="I409" s="1264"/>
    </row>
    <row r="410" spans="1:9" x14ac:dyDescent="0.25">
      <c r="A410" s="1264"/>
      <c r="B410" s="988"/>
      <c r="C410" s="955" t="s">
        <v>1013</v>
      </c>
      <c r="D410" s="989"/>
      <c r="E410" s="989"/>
      <c r="F410" s="976" t="s">
        <v>1014</v>
      </c>
      <c r="G410" s="988"/>
      <c r="H410" s="957">
        <v>2826518</v>
      </c>
      <c r="I410" s="1264"/>
    </row>
    <row r="411" spans="1:9" x14ac:dyDescent="0.25">
      <c r="A411" s="1264"/>
      <c r="B411" s="988"/>
      <c r="C411" s="955" t="s">
        <v>1015</v>
      </c>
      <c r="D411" s="989"/>
      <c r="E411" s="989"/>
      <c r="F411" s="976">
        <v>813</v>
      </c>
      <c r="G411" s="988"/>
      <c r="H411" s="957">
        <v>731000</v>
      </c>
      <c r="I411" s="1264"/>
    </row>
    <row r="412" spans="1:9" x14ac:dyDescent="0.25">
      <c r="A412" s="1264"/>
      <c r="B412" s="988"/>
      <c r="C412" s="955" t="s">
        <v>1016</v>
      </c>
      <c r="D412" s="989"/>
      <c r="E412" s="989"/>
      <c r="F412" s="976"/>
      <c r="G412" s="988"/>
      <c r="H412" s="957">
        <v>1419000</v>
      </c>
      <c r="I412" s="1264"/>
    </row>
    <row r="413" spans="1:9" x14ac:dyDescent="0.25">
      <c r="A413" s="1264"/>
      <c r="B413" s="988"/>
      <c r="C413" s="955" t="s">
        <v>1017</v>
      </c>
      <c r="D413" s="989"/>
      <c r="E413" s="989"/>
      <c r="F413" s="976" t="s">
        <v>1018</v>
      </c>
      <c r="G413" s="988"/>
      <c r="H413" s="957">
        <v>11541000</v>
      </c>
      <c r="I413" s="1264"/>
    </row>
    <row r="414" spans="1:9" x14ac:dyDescent="0.25">
      <c r="A414" s="1264"/>
      <c r="B414" s="988"/>
      <c r="C414" s="955" t="s">
        <v>1019</v>
      </c>
      <c r="D414" s="989"/>
      <c r="E414" s="989"/>
      <c r="F414" s="976">
        <v>179</v>
      </c>
      <c r="G414" s="988"/>
      <c r="H414" s="957">
        <v>1467000</v>
      </c>
      <c r="I414" s="1264"/>
    </row>
    <row r="415" spans="1:9" x14ac:dyDescent="0.25">
      <c r="A415" s="1264"/>
      <c r="B415" s="988"/>
      <c r="C415" s="955" t="s">
        <v>1020</v>
      </c>
      <c r="D415" s="989"/>
      <c r="E415" s="989"/>
      <c r="F415" s="976" t="s">
        <v>1021</v>
      </c>
      <c r="G415" s="988"/>
      <c r="H415" s="957">
        <v>1419000</v>
      </c>
      <c r="I415" s="1264"/>
    </row>
    <row r="416" spans="1:9" x14ac:dyDescent="0.25">
      <c r="A416" s="1264"/>
      <c r="B416" s="988"/>
      <c r="C416" s="955" t="s">
        <v>1022</v>
      </c>
      <c r="D416" s="989"/>
      <c r="E416" s="989"/>
      <c r="F416" s="976" t="s">
        <v>1023</v>
      </c>
      <c r="G416" s="988"/>
      <c r="H416" s="957">
        <v>2104000</v>
      </c>
      <c r="I416" s="1264"/>
    </row>
    <row r="417" spans="1:9" x14ac:dyDescent="0.25">
      <c r="A417" s="1264"/>
      <c r="B417" s="988"/>
      <c r="C417" s="955" t="s">
        <v>1024</v>
      </c>
      <c r="D417" s="989"/>
      <c r="E417" s="989"/>
      <c r="F417" s="976">
        <v>182</v>
      </c>
      <c r="G417" s="988"/>
      <c r="H417" s="957">
        <v>100000</v>
      </c>
      <c r="I417" s="1264"/>
    </row>
    <row r="418" spans="1:9" x14ac:dyDescent="0.25">
      <c r="A418" s="1264"/>
      <c r="B418" s="988"/>
      <c r="C418" s="955" t="s">
        <v>1025</v>
      </c>
      <c r="D418" s="955"/>
      <c r="E418" s="955"/>
      <c r="G418" s="1264"/>
      <c r="H418" s="957">
        <v>6004000</v>
      </c>
      <c r="I418" s="1264"/>
    </row>
    <row r="419" spans="1:9" x14ac:dyDescent="0.25">
      <c r="A419" s="1264"/>
      <c r="B419" s="988"/>
      <c r="C419" s="955" t="s">
        <v>1026</v>
      </c>
      <c r="D419" s="956" t="s">
        <v>1027</v>
      </c>
      <c r="E419" s="1262"/>
      <c r="H419" s="957">
        <v>2329900</v>
      </c>
      <c r="I419" s="1264"/>
    </row>
    <row r="420" spans="1:9" x14ac:dyDescent="0.25">
      <c r="A420" s="1264"/>
      <c r="B420" s="988"/>
      <c r="C420" s="955" t="s">
        <v>1026</v>
      </c>
      <c r="D420" s="956" t="s">
        <v>1028</v>
      </c>
      <c r="E420" s="1262"/>
      <c r="H420" s="957">
        <v>243800</v>
      </c>
      <c r="I420" s="1264"/>
    </row>
    <row r="421" spans="1:9" x14ac:dyDescent="0.25">
      <c r="A421" s="1264"/>
      <c r="B421" s="988"/>
      <c r="C421" s="955" t="s">
        <v>1029</v>
      </c>
      <c r="D421" s="959" t="s">
        <v>1030</v>
      </c>
      <c r="E421" s="958"/>
      <c r="H421" s="957">
        <v>485800</v>
      </c>
      <c r="I421" s="1264"/>
    </row>
    <row r="422" spans="1:9" x14ac:dyDescent="0.25">
      <c r="A422" s="1264"/>
      <c r="B422" s="988"/>
      <c r="C422" s="955" t="s">
        <v>1031</v>
      </c>
      <c r="D422" s="955"/>
      <c r="E422" s="955"/>
      <c r="F422" s="1264"/>
      <c r="H422" s="957">
        <v>1408000</v>
      </c>
      <c r="I422" s="1264"/>
    </row>
    <row r="423" spans="1:9" x14ac:dyDescent="0.25">
      <c r="A423" s="1264"/>
      <c r="B423" s="988"/>
      <c r="C423" s="955" t="s">
        <v>1032</v>
      </c>
      <c r="D423" s="955"/>
      <c r="E423" s="955"/>
      <c r="F423" s="1264"/>
      <c r="H423" s="957">
        <v>3063000</v>
      </c>
      <c r="I423" s="1264"/>
    </row>
    <row r="424" spans="1:9" x14ac:dyDescent="0.25">
      <c r="A424" s="1264"/>
      <c r="B424" s="988"/>
      <c r="C424" s="955" t="s">
        <v>1033</v>
      </c>
      <c r="D424" s="955"/>
      <c r="E424" s="955"/>
      <c r="F424" s="1264"/>
      <c r="H424" s="957">
        <v>727000</v>
      </c>
      <c r="I424" s="1264"/>
    </row>
    <row r="425" spans="1:9" x14ac:dyDescent="0.25">
      <c r="A425" s="1264"/>
      <c r="B425" s="988"/>
      <c r="C425" s="955" t="s">
        <v>1034</v>
      </c>
      <c r="D425" s="955"/>
      <c r="E425" s="955"/>
      <c r="F425" s="1264"/>
      <c r="H425" s="957">
        <v>2210000</v>
      </c>
      <c r="I425" s="1264"/>
    </row>
    <row r="426" spans="1:9" x14ac:dyDescent="0.25">
      <c r="A426" s="1264"/>
      <c r="B426" s="988"/>
      <c r="C426" s="955" t="s">
        <v>1034</v>
      </c>
      <c r="D426" s="955"/>
      <c r="E426" s="955"/>
      <c r="F426" s="1264"/>
      <c r="H426" s="957">
        <v>1959000</v>
      </c>
      <c r="I426" s="1264"/>
    </row>
    <row r="427" spans="1:9" x14ac:dyDescent="0.25">
      <c r="A427" s="1264"/>
      <c r="B427" s="988"/>
      <c r="C427" s="955" t="s">
        <v>1034</v>
      </c>
      <c r="D427" s="955"/>
      <c r="E427" s="955"/>
      <c r="F427" s="1264"/>
      <c r="H427" s="957">
        <v>1482000</v>
      </c>
      <c r="I427" s="1264"/>
    </row>
    <row r="428" spans="1:9" x14ac:dyDescent="0.25">
      <c r="A428" s="1264"/>
      <c r="B428" s="988"/>
      <c r="C428" s="955" t="s">
        <v>1035</v>
      </c>
      <c r="D428" s="955"/>
      <c r="E428" s="955"/>
      <c r="F428" s="1264"/>
      <c r="H428" s="957">
        <v>1364000</v>
      </c>
      <c r="I428" s="1264"/>
    </row>
    <row r="429" spans="1:9" x14ac:dyDescent="0.25">
      <c r="A429" s="1264"/>
      <c r="B429" s="988"/>
      <c r="C429" s="955" t="s">
        <v>1036</v>
      </c>
      <c r="D429" s="955"/>
      <c r="E429" s="955"/>
      <c r="F429" s="1264"/>
      <c r="H429" s="957">
        <v>5012000</v>
      </c>
      <c r="I429" s="1264"/>
    </row>
    <row r="430" spans="1:9" x14ac:dyDescent="0.25">
      <c r="A430" s="1264"/>
      <c r="B430" s="988"/>
      <c r="C430" s="955" t="s">
        <v>1037</v>
      </c>
      <c r="D430" s="955"/>
      <c r="E430" s="955"/>
      <c r="F430" s="1264"/>
      <c r="H430" s="957">
        <v>8000000</v>
      </c>
      <c r="I430" s="1264"/>
    </row>
    <row r="431" spans="1:9" x14ac:dyDescent="0.25">
      <c r="A431" s="1264"/>
      <c r="B431" s="988"/>
      <c r="C431" s="955" t="s">
        <v>1038</v>
      </c>
      <c r="D431" s="955"/>
      <c r="E431" s="955"/>
      <c r="F431" s="1264"/>
      <c r="H431" s="957">
        <v>400000</v>
      </c>
      <c r="I431" s="1264"/>
    </row>
    <row r="432" spans="1:9" x14ac:dyDescent="0.25">
      <c r="A432" s="1264"/>
      <c r="B432" s="988"/>
      <c r="C432" s="955" t="s">
        <v>1039</v>
      </c>
      <c r="D432" s="955"/>
      <c r="E432" s="955"/>
      <c r="F432" s="1264"/>
      <c r="H432" s="957">
        <v>184000</v>
      </c>
      <c r="I432" s="1264"/>
    </row>
    <row r="433" spans="1:9" x14ac:dyDescent="0.25">
      <c r="A433" s="1264"/>
      <c r="B433" s="988"/>
      <c r="C433" s="989"/>
      <c r="D433" s="989"/>
      <c r="E433" s="989"/>
      <c r="F433" s="989"/>
      <c r="G433" s="990" t="s">
        <v>389</v>
      </c>
      <c r="H433" s="991">
        <f>SUM(H310:H432)</f>
        <v>462722049</v>
      </c>
      <c r="I433" s="1264"/>
    </row>
    <row r="434" spans="1:9" x14ac:dyDescent="0.25">
      <c r="A434" s="1264"/>
      <c r="B434" s="988"/>
      <c r="C434" s="989"/>
      <c r="D434" s="989"/>
      <c r="E434" s="989"/>
      <c r="F434" s="989"/>
      <c r="G434" s="990"/>
      <c r="H434" s="991"/>
      <c r="I434" s="1264"/>
    </row>
    <row r="435" spans="1:9" x14ac:dyDescent="0.25">
      <c r="A435" s="1264"/>
      <c r="B435" s="988"/>
      <c r="C435" s="989"/>
      <c r="D435" s="989"/>
      <c r="E435" s="989"/>
      <c r="F435" s="989"/>
      <c r="G435" s="988"/>
      <c r="H435" s="992"/>
      <c r="I435" s="1264"/>
    </row>
    <row r="436" spans="1:9" x14ac:dyDescent="0.25">
      <c r="A436" s="1264"/>
      <c r="B436" s="988"/>
      <c r="C436" s="993" t="s">
        <v>1040</v>
      </c>
      <c r="D436" s="989"/>
      <c r="E436" s="989"/>
      <c r="F436" s="989"/>
      <c r="G436" s="988"/>
      <c r="H436" s="992"/>
      <c r="I436" s="1264"/>
    </row>
    <row r="437" spans="1:9" x14ac:dyDescent="0.25">
      <c r="A437" s="1264"/>
      <c r="B437" s="988"/>
      <c r="C437" s="989" t="s">
        <v>1041</v>
      </c>
      <c r="D437" s="989"/>
      <c r="E437" s="989"/>
      <c r="F437" s="994" t="s">
        <v>1042</v>
      </c>
      <c r="G437" s="988"/>
      <c r="H437" s="992">
        <v>124180550</v>
      </c>
      <c r="I437" s="1264"/>
    </row>
    <row r="438" spans="1:9" x14ac:dyDescent="0.25">
      <c r="A438" s="1264"/>
      <c r="B438" s="988"/>
      <c r="C438" s="955" t="s">
        <v>1043</v>
      </c>
      <c r="D438" s="989"/>
      <c r="E438" s="989"/>
      <c r="F438" s="994" t="s">
        <v>1044</v>
      </c>
      <c r="G438" s="988"/>
      <c r="H438" s="957">
        <v>1265890</v>
      </c>
      <c r="I438" s="1264"/>
    </row>
    <row r="439" spans="1:9" x14ac:dyDescent="0.25">
      <c r="A439" s="1264"/>
      <c r="B439" s="988"/>
      <c r="C439" s="955" t="s">
        <v>1045</v>
      </c>
      <c r="D439" s="989"/>
      <c r="E439" s="989"/>
      <c r="F439" s="976"/>
      <c r="G439" s="988"/>
      <c r="H439" s="957">
        <v>38806209</v>
      </c>
      <c r="I439" s="1264"/>
    </row>
    <row r="440" spans="1:9" x14ac:dyDescent="0.25">
      <c r="A440" s="1264"/>
      <c r="B440" s="988"/>
      <c r="C440" s="955" t="s">
        <v>1046</v>
      </c>
      <c r="D440" s="989"/>
      <c r="E440" s="989"/>
      <c r="F440" s="976"/>
      <c r="G440" s="988"/>
      <c r="H440" s="957">
        <v>5416541</v>
      </c>
      <c r="I440" s="1264"/>
    </row>
    <row r="441" spans="1:9" x14ac:dyDescent="0.25">
      <c r="A441" s="1264"/>
      <c r="B441" s="988"/>
      <c r="C441" s="955" t="s">
        <v>1047</v>
      </c>
      <c r="D441" s="989"/>
      <c r="E441" s="989"/>
      <c r="F441" s="995"/>
      <c r="G441" s="988"/>
      <c r="H441" s="957">
        <v>11838122</v>
      </c>
      <c r="I441" s="1264"/>
    </row>
    <row r="442" spans="1:9" x14ac:dyDescent="0.25">
      <c r="A442" s="1369" t="s">
        <v>799</v>
      </c>
      <c r="B442" s="1369" t="s">
        <v>800</v>
      </c>
      <c r="C442" s="1369"/>
      <c r="D442" s="1369"/>
      <c r="E442" s="1369"/>
      <c r="F442" s="932"/>
      <c r="G442" s="1369" t="s">
        <v>990</v>
      </c>
      <c r="H442" s="1369"/>
      <c r="I442" s="902"/>
    </row>
    <row r="443" spans="1:9" x14ac:dyDescent="0.25">
      <c r="A443" s="1369"/>
      <c r="B443" s="1369"/>
      <c r="C443" s="1369"/>
      <c r="D443" s="1369"/>
      <c r="E443" s="1369"/>
      <c r="F443" s="933"/>
      <c r="G443" s="1369"/>
      <c r="H443" s="1369"/>
      <c r="I443" s="904"/>
    </row>
    <row r="444" spans="1:9" x14ac:dyDescent="0.25">
      <c r="A444" s="1264"/>
      <c r="B444" s="988"/>
      <c r="C444" s="955" t="s">
        <v>1048</v>
      </c>
      <c r="D444" s="989"/>
      <c r="E444" s="989"/>
      <c r="F444" s="976"/>
      <c r="G444" s="988"/>
      <c r="H444" s="957">
        <v>1808881</v>
      </c>
      <c r="I444" s="1264"/>
    </row>
    <row r="445" spans="1:9" x14ac:dyDescent="0.25">
      <c r="A445" s="1264"/>
      <c r="B445" s="988"/>
      <c r="C445" s="955" t="s">
        <v>1049</v>
      </c>
      <c r="D445" s="989"/>
      <c r="E445" s="989"/>
      <c r="F445" s="976">
        <v>344</v>
      </c>
      <c r="G445" s="988"/>
      <c r="H445" s="957">
        <v>6085020</v>
      </c>
      <c r="I445" s="1264"/>
    </row>
    <row r="446" spans="1:9" x14ac:dyDescent="0.25">
      <c r="A446" s="1264"/>
      <c r="B446" s="988"/>
      <c r="C446" s="955" t="s">
        <v>1050</v>
      </c>
      <c r="D446" s="989"/>
      <c r="E446" s="989"/>
      <c r="F446" s="976" t="s">
        <v>1051</v>
      </c>
      <c r="G446" s="988"/>
      <c r="H446" s="957">
        <v>36583750</v>
      </c>
      <c r="I446" s="1264"/>
    </row>
    <row r="447" spans="1:9" x14ac:dyDescent="0.25">
      <c r="A447" s="1264"/>
      <c r="B447" s="988"/>
      <c r="C447" s="955" t="s">
        <v>1052</v>
      </c>
      <c r="D447" s="989"/>
      <c r="E447" s="989"/>
      <c r="F447" s="976" t="s">
        <v>1053</v>
      </c>
      <c r="G447" s="988"/>
      <c r="H447" s="957">
        <v>52742609</v>
      </c>
      <c r="I447" s="1264"/>
    </row>
    <row r="448" spans="1:9" x14ac:dyDescent="0.25">
      <c r="A448" s="1264"/>
      <c r="B448" s="988"/>
      <c r="C448" s="955" t="s">
        <v>1038</v>
      </c>
      <c r="D448" s="989"/>
      <c r="E448" s="989"/>
      <c r="F448" s="976" t="s">
        <v>1054</v>
      </c>
      <c r="G448" s="988"/>
      <c r="H448" s="957">
        <v>1598599</v>
      </c>
      <c r="I448" s="1264"/>
    </row>
    <row r="449" spans="1:9" x14ac:dyDescent="0.25">
      <c r="A449" s="1264"/>
      <c r="B449" s="988"/>
      <c r="C449" s="955" t="s">
        <v>1055</v>
      </c>
      <c r="D449" s="989"/>
      <c r="E449" s="989"/>
      <c r="F449" s="976" t="s">
        <v>1056</v>
      </c>
      <c r="G449" s="988"/>
      <c r="H449" s="957">
        <v>1322868</v>
      </c>
      <c r="I449" s="1264"/>
    </row>
    <row r="450" spans="1:9" x14ac:dyDescent="0.25">
      <c r="A450" s="1264"/>
      <c r="B450" s="988"/>
      <c r="C450" s="955" t="s">
        <v>1057</v>
      </c>
      <c r="D450" s="988"/>
      <c r="E450" s="988"/>
      <c r="F450" s="976" t="s">
        <v>1058</v>
      </c>
      <c r="G450" s="988"/>
      <c r="H450" s="957">
        <v>2684108</v>
      </c>
      <c r="I450" s="1264"/>
    </row>
    <row r="451" spans="1:9" x14ac:dyDescent="0.25">
      <c r="A451" s="1264"/>
      <c r="B451" s="988"/>
      <c r="C451" s="955" t="s">
        <v>1059</v>
      </c>
      <c r="D451" s="988"/>
      <c r="E451" s="988"/>
      <c r="F451" s="976" t="s">
        <v>1006</v>
      </c>
      <c r="G451" s="988"/>
      <c r="H451" s="957">
        <v>6444222</v>
      </c>
      <c r="I451" s="1264"/>
    </row>
    <row r="452" spans="1:9" x14ac:dyDescent="0.25">
      <c r="A452" s="1264"/>
      <c r="B452" s="996"/>
      <c r="C452" s="955" t="s">
        <v>1061</v>
      </c>
      <c r="D452" s="1253"/>
      <c r="E452" s="1253"/>
      <c r="F452" s="976"/>
      <c r="G452" s="1264"/>
      <c r="H452" s="957">
        <v>115985</v>
      </c>
      <c r="I452" s="1264"/>
    </row>
    <row r="453" spans="1:9" x14ac:dyDescent="0.25">
      <c r="A453" s="1264"/>
      <c r="B453" s="1264"/>
      <c r="C453" s="955" t="s">
        <v>1062</v>
      </c>
      <c r="D453" s="1253"/>
      <c r="E453" s="1253"/>
      <c r="F453" s="976" t="s">
        <v>1010</v>
      </c>
      <c r="G453" s="1253"/>
      <c r="H453" s="957">
        <v>27229</v>
      </c>
      <c r="I453" s="1264"/>
    </row>
    <row r="454" spans="1:9" x14ac:dyDescent="0.25">
      <c r="A454" s="1264"/>
      <c r="B454" s="1264"/>
      <c r="C454" s="955" t="s">
        <v>1063</v>
      </c>
      <c r="D454" s="1253"/>
      <c r="E454" s="1253"/>
      <c r="F454" s="975" t="s">
        <v>952</v>
      </c>
      <c r="G454" s="1253"/>
      <c r="H454" s="957">
        <v>6756797</v>
      </c>
      <c r="I454" s="1264"/>
    </row>
    <row r="455" spans="1:9" x14ac:dyDescent="0.25">
      <c r="A455" s="1264"/>
      <c r="B455" s="1264"/>
      <c r="C455" s="955" t="s">
        <v>1064</v>
      </c>
      <c r="D455" s="1253"/>
      <c r="E455" s="1253"/>
      <c r="F455" s="976" t="s">
        <v>1065</v>
      </c>
      <c r="G455" s="1253"/>
      <c r="H455" s="957">
        <v>7523381</v>
      </c>
      <c r="I455" s="1264"/>
    </row>
    <row r="456" spans="1:9" x14ac:dyDescent="0.25">
      <c r="A456" s="1264"/>
      <c r="B456" s="1264"/>
      <c r="C456" s="955" t="s">
        <v>1066</v>
      </c>
      <c r="D456" s="1253"/>
      <c r="E456" s="1253"/>
      <c r="F456" s="976" t="s">
        <v>1067</v>
      </c>
      <c r="G456" s="1253"/>
      <c r="H456" s="957">
        <v>1423920</v>
      </c>
      <c r="I456" s="1264"/>
    </row>
    <row r="457" spans="1:9" x14ac:dyDescent="0.25">
      <c r="A457" s="1264"/>
      <c r="B457" s="1264"/>
      <c r="C457" s="955" t="s">
        <v>1068</v>
      </c>
      <c r="D457" s="1253"/>
      <c r="E457" s="1253"/>
      <c r="F457" s="976" t="s">
        <v>1069</v>
      </c>
      <c r="G457" s="1253"/>
      <c r="H457" s="957">
        <v>3479562</v>
      </c>
      <c r="I457" s="1264"/>
    </row>
    <row r="458" spans="1:9" x14ac:dyDescent="0.25">
      <c r="A458" s="1264"/>
      <c r="B458" s="1264"/>
      <c r="C458" s="955" t="s">
        <v>1070</v>
      </c>
      <c r="D458" s="1253"/>
      <c r="E458" s="1253"/>
      <c r="F458" s="976" t="s">
        <v>1071</v>
      </c>
      <c r="G458" s="1253"/>
      <c r="H458" s="957">
        <v>1820089</v>
      </c>
      <c r="I458" s="1264"/>
    </row>
    <row r="459" spans="1:9" x14ac:dyDescent="0.25">
      <c r="A459" s="1264"/>
      <c r="B459" s="1264"/>
      <c r="C459" s="955" t="s">
        <v>1072</v>
      </c>
      <c r="D459" s="1253"/>
      <c r="E459" s="1253"/>
      <c r="F459" s="976" t="s">
        <v>1012</v>
      </c>
      <c r="G459" s="1253"/>
      <c r="H459" s="906">
        <v>1808832</v>
      </c>
      <c r="I459" s="1264"/>
    </row>
    <row r="460" spans="1:9" x14ac:dyDescent="0.25">
      <c r="A460" s="1264"/>
      <c r="B460" s="1264"/>
      <c r="C460" s="955" t="s">
        <v>1073</v>
      </c>
      <c r="D460" s="1253"/>
      <c r="E460" s="1253"/>
      <c r="F460" s="976" t="s">
        <v>1074</v>
      </c>
      <c r="G460" s="1253"/>
      <c r="H460" s="957">
        <v>52066934</v>
      </c>
      <c r="I460" s="1264"/>
    </row>
    <row r="461" spans="1:9" x14ac:dyDescent="0.25">
      <c r="A461" s="1264"/>
      <c r="B461" s="1264"/>
      <c r="C461" s="955" t="s">
        <v>1075</v>
      </c>
      <c r="D461" s="1253"/>
      <c r="E461" s="1253"/>
      <c r="F461" s="976"/>
      <c r="G461" s="1253"/>
      <c r="H461" s="957">
        <v>223061</v>
      </c>
      <c r="I461" s="1264"/>
    </row>
    <row r="462" spans="1:9" x14ac:dyDescent="0.25">
      <c r="A462" s="1264"/>
      <c r="B462" s="1264"/>
      <c r="C462" s="955" t="s">
        <v>1076</v>
      </c>
      <c r="D462" s="1253"/>
      <c r="E462" s="1253"/>
      <c r="F462" s="976" t="s">
        <v>1077</v>
      </c>
      <c r="G462" s="1253"/>
      <c r="H462" s="957">
        <v>60679986</v>
      </c>
      <c r="I462" s="1264"/>
    </row>
    <row r="463" spans="1:9" x14ac:dyDescent="0.25">
      <c r="A463" s="1264"/>
      <c r="B463" s="1264"/>
      <c r="C463" s="955" t="s">
        <v>1078</v>
      </c>
      <c r="D463" s="1253"/>
      <c r="E463" s="1253"/>
      <c r="F463" s="976">
        <v>813</v>
      </c>
      <c r="G463" s="1253"/>
      <c r="H463" s="957">
        <v>4577796</v>
      </c>
      <c r="I463" s="1264"/>
    </row>
    <row r="464" spans="1:9" x14ac:dyDescent="0.25">
      <c r="A464" s="1264"/>
      <c r="B464" s="1264"/>
      <c r="C464" s="955" t="s">
        <v>1079</v>
      </c>
      <c r="D464" s="1253"/>
      <c r="E464" s="1253"/>
      <c r="F464" s="976" t="s">
        <v>1080</v>
      </c>
      <c r="G464" s="1253"/>
      <c r="H464" s="957">
        <v>32440847</v>
      </c>
      <c r="I464" s="1264"/>
    </row>
    <row r="465" spans="1:9" x14ac:dyDescent="0.25">
      <c r="A465" s="1264"/>
      <c r="B465" s="1264"/>
      <c r="C465" s="1253" t="s">
        <v>1081</v>
      </c>
      <c r="D465" s="1253"/>
      <c r="E465" s="1253"/>
      <c r="F465" s="1253"/>
      <c r="G465" s="1253"/>
      <c r="H465" s="906">
        <v>51827442</v>
      </c>
      <c r="I465" s="1264"/>
    </row>
    <row r="466" spans="1:9" x14ac:dyDescent="0.25">
      <c r="A466" s="1264"/>
      <c r="B466" s="1264"/>
      <c r="C466" s="1253" t="s">
        <v>1082</v>
      </c>
      <c r="D466" s="1253"/>
      <c r="E466" s="1253"/>
      <c r="F466" s="1253"/>
      <c r="G466" s="1253"/>
      <c r="H466" s="906">
        <v>11371733</v>
      </c>
      <c r="I466" s="1264"/>
    </row>
    <row r="467" spans="1:9" x14ac:dyDescent="0.25">
      <c r="A467" s="1264"/>
      <c r="B467" s="1264"/>
      <c r="C467" s="955" t="s">
        <v>1083</v>
      </c>
      <c r="D467" s="1253"/>
      <c r="E467" s="1253"/>
      <c r="F467" s="974" t="s">
        <v>1084</v>
      </c>
      <c r="G467" s="1253"/>
      <c r="H467" s="957">
        <v>2026038</v>
      </c>
      <c r="I467" s="1264"/>
    </row>
    <row r="468" spans="1:9" x14ac:dyDescent="0.25">
      <c r="A468" s="1264"/>
      <c r="B468" s="1264"/>
      <c r="C468" s="955" t="s">
        <v>1085</v>
      </c>
      <c r="D468" s="1253"/>
      <c r="E468" s="1253"/>
      <c r="F468" s="1253"/>
      <c r="G468" s="1253"/>
      <c r="H468" s="957">
        <v>1971143</v>
      </c>
      <c r="I468" s="1264"/>
    </row>
    <row r="469" spans="1:9" x14ac:dyDescent="0.25">
      <c r="A469" s="1264"/>
      <c r="B469" s="1264"/>
      <c r="C469" s="955" t="s">
        <v>1086</v>
      </c>
      <c r="D469" s="1253"/>
      <c r="E469" s="1253"/>
      <c r="F469" s="1253"/>
      <c r="G469" s="1253"/>
      <c r="H469" s="957">
        <v>2458</v>
      </c>
      <c r="I469" s="1264"/>
    </row>
    <row r="470" spans="1:9" x14ac:dyDescent="0.25">
      <c r="A470" s="1264"/>
      <c r="B470" s="1264"/>
      <c r="C470" s="955" t="s">
        <v>1087</v>
      </c>
      <c r="D470" s="989"/>
      <c r="E470" s="989"/>
      <c r="F470" s="976">
        <v>712</v>
      </c>
      <c r="G470" s="989"/>
      <c r="H470" s="957">
        <v>956</v>
      </c>
      <c r="I470" s="1264"/>
    </row>
    <row r="471" spans="1:9" x14ac:dyDescent="0.25">
      <c r="A471" s="1264"/>
      <c r="B471" s="1264"/>
      <c r="C471" s="955" t="s">
        <v>1088</v>
      </c>
      <c r="D471" s="989"/>
      <c r="E471" s="989"/>
      <c r="F471" s="995">
        <v>712</v>
      </c>
      <c r="G471" s="989"/>
      <c r="H471" s="957">
        <v>3475641</v>
      </c>
      <c r="I471" s="1264"/>
    </row>
    <row r="472" spans="1:9" x14ac:dyDescent="0.25">
      <c r="A472" s="1264"/>
      <c r="B472" s="1264"/>
      <c r="C472" s="955" t="s">
        <v>1089</v>
      </c>
      <c r="D472" s="989"/>
      <c r="E472" s="997"/>
      <c r="F472" s="976"/>
      <c r="G472" s="989"/>
      <c r="H472" s="957">
        <v>206378</v>
      </c>
      <c r="I472" s="1264"/>
    </row>
    <row r="473" spans="1:9" x14ac:dyDescent="0.25">
      <c r="A473" s="1264"/>
      <c r="B473" s="1264"/>
      <c r="C473" s="955" t="s">
        <v>1090</v>
      </c>
      <c r="D473" s="988"/>
      <c r="E473" s="997"/>
      <c r="F473" s="976"/>
      <c r="G473" s="988"/>
      <c r="H473" s="957">
        <v>202978</v>
      </c>
      <c r="I473" s="1264"/>
    </row>
    <row r="474" spans="1:9" x14ac:dyDescent="0.25">
      <c r="A474" s="1264"/>
      <c r="B474" s="1264"/>
      <c r="C474" s="955" t="s">
        <v>1091</v>
      </c>
      <c r="D474" s="988"/>
      <c r="E474" s="997"/>
      <c r="F474" s="995"/>
      <c r="G474" s="988"/>
      <c r="H474" s="957">
        <v>58048</v>
      </c>
      <c r="I474" s="1264"/>
    </row>
    <row r="475" spans="1:9" x14ac:dyDescent="0.25">
      <c r="A475" s="1264"/>
      <c r="B475" s="1264"/>
      <c r="C475" s="955" t="s">
        <v>1092</v>
      </c>
      <c r="D475" s="988"/>
      <c r="E475" s="997"/>
      <c r="F475" s="976" t="s">
        <v>939</v>
      </c>
      <c r="G475" s="988"/>
      <c r="H475" s="957">
        <v>15102</v>
      </c>
      <c r="I475" s="1264"/>
    </row>
    <row r="476" spans="1:9" x14ac:dyDescent="0.25">
      <c r="A476" s="1264"/>
      <c r="B476" s="1264"/>
      <c r="C476" s="955" t="s">
        <v>1093</v>
      </c>
      <c r="D476" s="988"/>
      <c r="E476" s="997"/>
      <c r="F476" s="976"/>
      <c r="G476" s="988"/>
      <c r="H476" s="957">
        <v>13020751</v>
      </c>
      <c r="I476" s="1264"/>
    </row>
    <row r="477" spans="1:9" x14ac:dyDescent="0.25">
      <c r="A477" s="1264"/>
      <c r="B477" s="1264"/>
      <c r="C477" s="955" t="s">
        <v>1094</v>
      </c>
      <c r="D477" s="988"/>
      <c r="E477" s="997"/>
      <c r="F477" s="976"/>
      <c r="G477" s="988"/>
      <c r="H477" s="957">
        <v>39295137</v>
      </c>
      <c r="I477" s="1264"/>
    </row>
    <row r="478" spans="1:9" x14ac:dyDescent="0.25">
      <c r="A478" s="1264"/>
      <c r="B478" s="1264"/>
      <c r="C478" s="955" t="s">
        <v>1095</v>
      </c>
      <c r="D478" s="988"/>
      <c r="E478" s="997"/>
      <c r="F478" s="976"/>
      <c r="G478" s="988"/>
      <c r="H478" s="957">
        <v>185879</v>
      </c>
      <c r="I478" s="1264"/>
    </row>
    <row r="479" spans="1:9" x14ac:dyDescent="0.25">
      <c r="A479" s="1264"/>
      <c r="B479" s="1264"/>
      <c r="C479" s="955" t="s">
        <v>1096</v>
      </c>
      <c r="D479" s="988"/>
      <c r="E479" s="997"/>
      <c r="F479" s="976"/>
      <c r="G479" s="988"/>
      <c r="H479" s="957">
        <v>873919</v>
      </c>
      <c r="I479" s="1264"/>
    </row>
    <row r="480" spans="1:9" x14ac:dyDescent="0.25">
      <c r="A480" s="1264"/>
      <c r="B480" s="1264"/>
      <c r="C480" s="955" t="s">
        <v>1097</v>
      </c>
      <c r="D480" s="988"/>
      <c r="E480" s="997"/>
      <c r="F480" s="995"/>
      <c r="G480" s="988"/>
      <c r="H480" s="957">
        <v>51993</v>
      </c>
      <c r="I480" s="1264"/>
    </row>
    <row r="481" spans="1:9" x14ac:dyDescent="0.25">
      <c r="A481" s="1264"/>
      <c r="B481" s="1264"/>
      <c r="C481" s="955" t="s">
        <v>1098</v>
      </c>
      <c r="D481" s="988"/>
      <c r="E481" s="997"/>
      <c r="F481" s="976" t="s">
        <v>1099</v>
      </c>
      <c r="G481" s="988"/>
      <c r="H481" s="957">
        <v>3283</v>
      </c>
      <c r="I481" s="1264"/>
    </row>
    <row r="482" spans="1:9" x14ac:dyDescent="0.25">
      <c r="A482" s="1264"/>
      <c r="B482" s="1264"/>
      <c r="C482" s="955" t="s">
        <v>1100</v>
      </c>
      <c r="D482" s="988"/>
      <c r="E482" s="997"/>
      <c r="F482" s="976"/>
      <c r="G482" s="988"/>
      <c r="H482" s="957">
        <v>505360</v>
      </c>
      <c r="I482" s="1264"/>
    </row>
    <row r="483" spans="1:9" x14ac:dyDescent="0.25">
      <c r="A483" s="1264"/>
      <c r="B483" s="1264"/>
      <c r="C483" s="955" t="s">
        <v>1101</v>
      </c>
      <c r="D483" s="1264"/>
      <c r="E483" s="1264"/>
      <c r="F483" s="976"/>
      <c r="G483" s="1264"/>
      <c r="H483" s="957">
        <v>614034</v>
      </c>
      <c r="I483" s="1264"/>
    </row>
    <row r="484" spans="1:9" x14ac:dyDescent="0.25">
      <c r="A484" s="1264"/>
      <c r="B484" s="1264"/>
      <c r="C484" s="955" t="s">
        <v>1102</v>
      </c>
      <c r="D484" s="1264"/>
      <c r="E484" s="1264"/>
      <c r="F484" s="976"/>
      <c r="G484" s="961"/>
      <c r="H484" s="957">
        <v>251121</v>
      </c>
      <c r="I484" s="1264"/>
    </row>
    <row r="485" spans="1:9" x14ac:dyDescent="0.25">
      <c r="A485" s="1264"/>
      <c r="B485" s="1264"/>
      <c r="C485" s="955" t="s">
        <v>1103</v>
      </c>
      <c r="D485" s="1264"/>
      <c r="E485" s="1264"/>
      <c r="F485" s="1264"/>
      <c r="G485" s="961"/>
      <c r="H485" s="957">
        <v>322358</v>
      </c>
      <c r="I485" s="1264"/>
    </row>
    <row r="486" spans="1:9" x14ac:dyDescent="0.25">
      <c r="A486" s="1264"/>
      <c r="B486" s="998"/>
      <c r="C486" s="955" t="s">
        <v>1104</v>
      </c>
      <c r="D486" s="998"/>
      <c r="E486" s="998"/>
      <c r="F486" s="976" t="s">
        <v>1060</v>
      </c>
      <c r="G486" s="1264"/>
      <c r="H486" s="957">
        <v>38659</v>
      </c>
      <c r="I486" s="1264"/>
    </row>
    <row r="487" spans="1:9" x14ac:dyDescent="0.25">
      <c r="A487" s="1264"/>
      <c r="B487" s="998"/>
      <c r="C487" s="955" t="s">
        <v>1105</v>
      </c>
      <c r="D487" s="1264"/>
      <c r="E487" s="1264"/>
      <c r="F487" s="1264"/>
      <c r="G487" s="1264"/>
      <c r="H487" s="957">
        <v>405116</v>
      </c>
      <c r="I487" s="1264"/>
    </row>
    <row r="488" spans="1:9" x14ac:dyDescent="0.25">
      <c r="A488" s="1264"/>
      <c r="B488" s="998"/>
      <c r="C488" s="1379" t="s">
        <v>1106</v>
      </c>
      <c r="D488" s="1379"/>
      <c r="E488" s="1379"/>
      <c r="F488" s="1264"/>
      <c r="G488" s="1264"/>
      <c r="H488" s="957">
        <v>345271</v>
      </c>
      <c r="I488" s="1264"/>
    </row>
    <row r="489" spans="1:9" x14ac:dyDescent="0.25">
      <c r="A489" s="1369" t="s">
        <v>799</v>
      </c>
      <c r="B489" s="1369" t="s">
        <v>800</v>
      </c>
      <c r="C489" s="1369"/>
      <c r="D489" s="1369"/>
      <c r="E489" s="1369"/>
      <c r="F489" s="932"/>
      <c r="G489" s="1369" t="s">
        <v>990</v>
      </c>
      <c r="H489" s="1369"/>
      <c r="I489" s="902"/>
    </row>
    <row r="490" spans="1:9" x14ac:dyDescent="0.25">
      <c r="A490" s="1369"/>
      <c r="B490" s="1369"/>
      <c r="C490" s="1369"/>
      <c r="D490" s="1369"/>
      <c r="E490" s="1369"/>
      <c r="F490" s="933"/>
      <c r="G490" s="1369"/>
      <c r="H490" s="1369"/>
      <c r="I490" s="904"/>
    </row>
    <row r="491" spans="1:9" x14ac:dyDescent="0.25">
      <c r="A491" s="1264"/>
      <c r="B491" s="998"/>
      <c r="C491" s="955" t="s">
        <v>1107</v>
      </c>
      <c r="D491" s="998"/>
      <c r="E491" s="998"/>
      <c r="F491" s="998"/>
      <c r="G491" s="998"/>
      <c r="H491" s="957">
        <v>705194</v>
      </c>
      <c r="I491" s="1264"/>
    </row>
    <row r="492" spans="1:9" x14ac:dyDescent="0.25">
      <c r="A492" s="1264"/>
      <c r="B492" s="998"/>
      <c r="C492" s="955" t="s">
        <v>1108</v>
      </c>
      <c r="D492" s="998"/>
      <c r="E492" s="998"/>
      <c r="F492" s="998"/>
      <c r="G492" s="1264"/>
      <c r="H492" s="957">
        <v>443103</v>
      </c>
      <c r="I492" s="1264"/>
    </row>
    <row r="493" spans="1:9" ht="16.5" x14ac:dyDescent="0.25">
      <c r="A493" s="1264"/>
      <c r="B493" s="963"/>
      <c r="C493" s="955" t="s">
        <v>1109</v>
      </c>
      <c r="D493" s="963"/>
      <c r="E493" s="963"/>
      <c r="F493" s="963"/>
      <c r="G493" s="963"/>
      <c r="H493" s="957">
        <v>943260</v>
      </c>
      <c r="I493" s="1264"/>
    </row>
    <row r="494" spans="1:9" ht="16.5" x14ac:dyDescent="0.25">
      <c r="A494" s="1264"/>
      <c r="B494" s="963"/>
      <c r="C494" s="955" t="s">
        <v>1110</v>
      </c>
      <c r="D494" s="963"/>
      <c r="E494" s="963"/>
      <c r="F494" s="963"/>
      <c r="G494" s="963"/>
      <c r="H494" s="957">
        <v>336422</v>
      </c>
      <c r="I494" s="1264"/>
    </row>
    <row r="495" spans="1:9" ht="16.5" x14ac:dyDescent="0.25">
      <c r="A495" s="1264"/>
      <c r="B495" s="963"/>
      <c r="C495" s="955" t="s">
        <v>1111</v>
      </c>
      <c r="D495" s="963"/>
      <c r="E495" s="963"/>
      <c r="F495" s="963"/>
      <c r="G495" s="963"/>
      <c r="H495" s="957">
        <v>184688</v>
      </c>
      <c r="I495" s="1264"/>
    </row>
    <row r="496" spans="1:9" ht="16.5" x14ac:dyDescent="0.25">
      <c r="A496" s="1264"/>
      <c r="B496" s="963"/>
      <c r="C496" s="955" t="s">
        <v>1112</v>
      </c>
      <c r="D496" s="963"/>
      <c r="E496" s="963"/>
      <c r="F496" s="963"/>
      <c r="G496" s="963"/>
      <c r="H496" s="957">
        <v>478958</v>
      </c>
      <c r="I496" s="1264"/>
    </row>
    <row r="497" spans="1:9" ht="16.5" x14ac:dyDescent="0.25">
      <c r="A497" s="1264"/>
      <c r="B497" s="963"/>
      <c r="C497" s="955" t="s">
        <v>1113</v>
      </c>
      <c r="D497" s="963"/>
      <c r="E497" s="963"/>
      <c r="F497" s="963"/>
      <c r="G497" s="963"/>
      <c r="H497" s="957">
        <v>511719</v>
      </c>
      <c r="I497" s="1264"/>
    </row>
    <row r="498" spans="1:9" ht="16.5" x14ac:dyDescent="0.25">
      <c r="A498" s="1264"/>
      <c r="B498" s="963"/>
      <c r="C498" s="955" t="s">
        <v>1114</v>
      </c>
      <c r="D498" s="963"/>
      <c r="E498" s="963"/>
      <c r="F498" s="976">
        <v>94</v>
      </c>
      <c r="G498" s="963"/>
      <c r="H498" s="957">
        <v>1928149</v>
      </c>
      <c r="I498" s="1264"/>
    </row>
    <row r="499" spans="1:9" ht="16.5" x14ac:dyDescent="0.25">
      <c r="A499" s="1264"/>
      <c r="B499" s="963"/>
      <c r="C499" s="955" t="s">
        <v>1115</v>
      </c>
      <c r="D499" s="963"/>
      <c r="E499" s="963"/>
      <c r="F499" s="976">
        <v>57</v>
      </c>
      <c r="G499" s="963"/>
      <c r="H499" s="957">
        <v>1686881</v>
      </c>
      <c r="I499" s="1264"/>
    </row>
    <row r="500" spans="1:9" ht="16.5" x14ac:dyDescent="0.25">
      <c r="A500" s="1264"/>
      <c r="B500" s="963"/>
      <c r="C500" s="955" t="s">
        <v>1116</v>
      </c>
      <c r="D500" s="963"/>
      <c r="E500" s="963"/>
      <c r="F500" s="976" t="s">
        <v>985</v>
      </c>
      <c r="G500" s="963"/>
      <c r="H500" s="957">
        <v>451353</v>
      </c>
      <c r="I500" s="1264"/>
    </row>
    <row r="501" spans="1:9" ht="16.5" x14ac:dyDescent="0.25">
      <c r="A501" s="1264"/>
      <c r="B501" s="963"/>
      <c r="C501" s="955" t="s">
        <v>1116</v>
      </c>
      <c r="D501" s="963"/>
      <c r="E501" s="963"/>
      <c r="F501" s="976">
        <v>59</v>
      </c>
      <c r="G501" s="963"/>
      <c r="H501" s="957">
        <v>145610</v>
      </c>
      <c r="I501" s="1264"/>
    </row>
    <row r="502" spans="1:9" ht="16.5" x14ac:dyDescent="0.25">
      <c r="A502" s="1264"/>
      <c r="B502" s="963"/>
      <c r="C502" s="955" t="s">
        <v>1117</v>
      </c>
      <c r="D502" s="963"/>
      <c r="E502" s="963"/>
      <c r="F502" s="976">
        <v>6</v>
      </c>
      <c r="G502" s="963"/>
      <c r="H502" s="957">
        <v>780010</v>
      </c>
      <c r="I502" s="1264"/>
    </row>
    <row r="503" spans="1:9" ht="16.5" x14ac:dyDescent="0.25">
      <c r="A503" s="1264"/>
      <c r="B503" s="963"/>
      <c r="C503" s="955" t="s">
        <v>1116</v>
      </c>
      <c r="D503" s="963"/>
      <c r="E503" s="963"/>
      <c r="F503" s="976">
        <v>61</v>
      </c>
      <c r="G503" s="963"/>
      <c r="H503" s="957">
        <v>628681</v>
      </c>
      <c r="I503" s="1264"/>
    </row>
    <row r="504" spans="1:9" ht="15.75" x14ac:dyDescent="0.25">
      <c r="A504" s="1264"/>
      <c r="B504" s="1261"/>
      <c r="C504" s="955" t="s">
        <v>1116</v>
      </c>
      <c r="D504" s="1261"/>
      <c r="E504" s="1261"/>
      <c r="F504" s="976">
        <v>80</v>
      </c>
      <c r="G504" s="1264"/>
      <c r="H504" s="957">
        <v>142480</v>
      </c>
      <c r="I504" s="1264"/>
    </row>
    <row r="505" spans="1:9" x14ac:dyDescent="0.25">
      <c r="A505" s="1264"/>
      <c r="B505" s="1264"/>
      <c r="C505" s="955" t="s">
        <v>1118</v>
      </c>
      <c r="D505" s="1264"/>
      <c r="E505" s="1264"/>
      <c r="F505" s="976">
        <v>94</v>
      </c>
      <c r="G505" s="1264"/>
      <c r="H505" s="957">
        <v>311999</v>
      </c>
      <c r="I505" s="1264"/>
    </row>
    <row r="506" spans="1:9" ht="15.75" x14ac:dyDescent="0.25">
      <c r="A506" s="1264"/>
      <c r="B506" s="999"/>
      <c r="C506" s="955" t="s">
        <v>1119</v>
      </c>
      <c r="D506" s="999"/>
      <c r="E506" s="1264"/>
      <c r="F506" s="976" t="s">
        <v>1120</v>
      </c>
      <c r="G506" s="1264"/>
      <c r="H506" s="957">
        <v>118561</v>
      </c>
      <c r="I506" s="1264"/>
    </row>
    <row r="507" spans="1:9" x14ac:dyDescent="0.25">
      <c r="A507" s="1264"/>
      <c r="B507" s="1264"/>
      <c r="C507" s="955" t="s">
        <v>1121</v>
      </c>
      <c r="D507" s="1253"/>
      <c r="E507" s="1253"/>
      <c r="F507" s="976" t="s">
        <v>972</v>
      </c>
      <c r="G507" s="1253"/>
      <c r="H507" s="957">
        <v>466857</v>
      </c>
      <c r="I507" s="1264"/>
    </row>
    <row r="508" spans="1:9" x14ac:dyDescent="0.25">
      <c r="A508" s="1264"/>
      <c r="B508" s="1264"/>
      <c r="C508" s="955" t="s">
        <v>1122</v>
      </c>
      <c r="D508" s="1253"/>
      <c r="E508" s="1253"/>
      <c r="F508" s="976" t="s">
        <v>1074</v>
      </c>
      <c r="G508" s="1253"/>
      <c r="H508" s="957">
        <v>83858</v>
      </c>
      <c r="I508" s="1264"/>
    </row>
    <row r="509" spans="1:9" x14ac:dyDescent="0.25">
      <c r="A509" s="1264"/>
      <c r="B509" s="1264"/>
      <c r="C509" s="955" t="s">
        <v>1123</v>
      </c>
      <c r="D509" s="1264"/>
      <c r="E509" s="1264"/>
      <c r="F509" s="976">
        <v>1650</v>
      </c>
      <c r="G509" s="1264"/>
      <c r="H509" s="957">
        <v>31183</v>
      </c>
      <c r="I509" s="1264"/>
    </row>
    <row r="510" spans="1:9" x14ac:dyDescent="0.25">
      <c r="A510" s="1264"/>
      <c r="B510" s="1264"/>
      <c r="C510" s="955" t="s">
        <v>1124</v>
      </c>
      <c r="D510" s="1264"/>
      <c r="E510" s="1264"/>
      <c r="F510" s="976">
        <v>379</v>
      </c>
      <c r="G510" s="1264"/>
      <c r="H510" s="957">
        <v>73047</v>
      </c>
      <c r="I510" s="1264"/>
    </row>
    <row r="511" spans="1:9" ht="15.75" x14ac:dyDescent="0.25">
      <c r="A511" s="1264"/>
      <c r="B511" s="999"/>
      <c r="C511" s="955" t="s">
        <v>1125</v>
      </c>
      <c r="D511" s="1264"/>
      <c r="E511" s="1264"/>
      <c r="F511" s="995">
        <v>90</v>
      </c>
      <c r="G511" s="1264"/>
      <c r="H511" s="957">
        <v>58299</v>
      </c>
      <c r="I511" s="1264"/>
    </row>
    <row r="512" spans="1:9" x14ac:dyDescent="0.25">
      <c r="A512" s="1264"/>
      <c r="B512" s="996"/>
      <c r="C512" s="955" t="s">
        <v>1126</v>
      </c>
      <c r="D512" s="996"/>
      <c r="E512" s="996"/>
      <c r="F512" s="976" t="s">
        <v>1127</v>
      </c>
      <c r="G512" s="1264"/>
      <c r="H512" s="957">
        <v>73840</v>
      </c>
      <c r="I512" s="1264"/>
    </row>
    <row r="513" spans="1:9" x14ac:dyDescent="0.25">
      <c r="A513" s="1264"/>
      <c r="B513" s="1264"/>
      <c r="C513" s="955" t="s">
        <v>1128</v>
      </c>
      <c r="D513" s="1000"/>
      <c r="E513" s="1000"/>
      <c r="F513" s="976" t="s">
        <v>1129</v>
      </c>
      <c r="G513" s="1264"/>
      <c r="H513" s="957">
        <v>117012</v>
      </c>
      <c r="I513" s="1264"/>
    </row>
    <row r="514" spans="1:9" x14ac:dyDescent="0.25">
      <c r="A514" s="1264"/>
      <c r="B514" s="1264"/>
      <c r="C514" s="955" t="s">
        <v>1130</v>
      </c>
      <c r="D514" s="1253"/>
      <c r="E514" s="1253"/>
      <c r="F514" s="976" t="s">
        <v>952</v>
      </c>
      <c r="G514" s="1264"/>
      <c r="H514" s="957">
        <v>9498</v>
      </c>
      <c r="I514" s="1264"/>
    </row>
    <row r="515" spans="1:9" x14ac:dyDescent="0.25">
      <c r="A515" s="1264"/>
      <c r="B515" s="1264"/>
      <c r="C515" s="955" t="s">
        <v>1131</v>
      </c>
      <c r="D515" s="1253"/>
      <c r="E515" s="1253"/>
      <c r="F515" s="976" t="s">
        <v>1065</v>
      </c>
      <c r="G515" s="1264"/>
      <c r="H515" s="957">
        <v>208240</v>
      </c>
      <c r="I515" s="1264"/>
    </row>
    <row r="516" spans="1:9" x14ac:dyDescent="0.25">
      <c r="A516" s="1264"/>
      <c r="B516" s="1264"/>
      <c r="C516" s="955" t="s">
        <v>1132</v>
      </c>
      <c r="D516" s="1253"/>
      <c r="E516" s="1253"/>
      <c r="F516" s="976" t="s">
        <v>1065</v>
      </c>
      <c r="G516" s="1264"/>
      <c r="H516" s="957">
        <v>526761</v>
      </c>
      <c r="I516" s="1264"/>
    </row>
    <row r="517" spans="1:9" x14ac:dyDescent="0.25">
      <c r="A517" s="1264"/>
      <c r="B517" s="1264"/>
      <c r="C517" s="955" t="s">
        <v>1133</v>
      </c>
      <c r="D517" s="1253"/>
      <c r="E517" s="1253"/>
      <c r="F517" s="976" t="s">
        <v>1058</v>
      </c>
      <c r="G517" s="1264"/>
      <c r="H517" s="957">
        <v>66347</v>
      </c>
      <c r="I517" s="1264"/>
    </row>
    <row r="518" spans="1:9" x14ac:dyDescent="0.25">
      <c r="A518" s="1264"/>
      <c r="B518" s="1264"/>
      <c r="C518" s="955" t="s">
        <v>1134</v>
      </c>
      <c r="D518" s="1253"/>
      <c r="E518" s="1253"/>
      <c r="F518" s="995">
        <v>367</v>
      </c>
      <c r="G518" s="1264"/>
      <c r="H518" s="957">
        <v>231341</v>
      </c>
      <c r="I518" s="1264"/>
    </row>
    <row r="519" spans="1:9" x14ac:dyDescent="0.25">
      <c r="A519" s="1264"/>
      <c r="B519" s="1264"/>
      <c r="C519" s="955" t="s">
        <v>1135</v>
      </c>
      <c r="D519" s="1253"/>
      <c r="E519" s="1253"/>
      <c r="F519" s="976">
        <v>90</v>
      </c>
      <c r="G519" s="1264"/>
      <c r="H519" s="957">
        <v>65099</v>
      </c>
      <c r="I519" s="1264"/>
    </row>
    <row r="520" spans="1:9" x14ac:dyDescent="0.25">
      <c r="A520" s="1264"/>
      <c r="B520" s="1264"/>
      <c r="C520" s="955" t="s">
        <v>1136</v>
      </c>
      <c r="D520" s="1253"/>
      <c r="E520" s="1253"/>
      <c r="F520" s="976" t="s">
        <v>1137</v>
      </c>
      <c r="G520" s="1264"/>
      <c r="H520" s="957">
        <v>141977</v>
      </c>
      <c r="I520" s="1264"/>
    </row>
    <row r="521" spans="1:9" x14ac:dyDescent="0.25">
      <c r="A521" s="1264"/>
      <c r="B521" s="1264"/>
      <c r="C521" s="955" t="s">
        <v>1138</v>
      </c>
      <c r="D521" s="1253"/>
      <c r="E521" s="1253"/>
      <c r="F521" s="976">
        <v>367</v>
      </c>
      <c r="G521" s="1264"/>
      <c r="H521" s="957">
        <v>240441</v>
      </c>
      <c r="I521" s="1264"/>
    </row>
    <row r="522" spans="1:9" x14ac:dyDescent="0.25">
      <c r="A522" s="1264"/>
      <c r="B522" s="1264"/>
      <c r="C522" s="955" t="s">
        <v>1139</v>
      </c>
      <c r="D522" s="1253"/>
      <c r="E522" s="1253"/>
      <c r="F522" s="1001" t="s">
        <v>952</v>
      </c>
      <c r="G522" s="1264"/>
      <c r="H522" s="957">
        <v>185999</v>
      </c>
      <c r="I522" s="1264"/>
    </row>
    <row r="523" spans="1:9" x14ac:dyDescent="0.25">
      <c r="A523" s="1264"/>
      <c r="B523" s="1264"/>
      <c r="C523" s="955" t="s">
        <v>1140</v>
      </c>
      <c r="D523" s="1253"/>
      <c r="E523" s="1253"/>
      <c r="F523" s="1001" t="s">
        <v>930</v>
      </c>
      <c r="G523" s="1264"/>
      <c r="H523" s="957">
        <v>22884</v>
      </c>
      <c r="I523" s="1264"/>
    </row>
    <row r="524" spans="1:9" x14ac:dyDescent="0.25">
      <c r="A524" s="1264"/>
      <c r="B524" s="1264"/>
      <c r="C524" s="955" t="s">
        <v>1141</v>
      </c>
      <c r="D524" s="1253"/>
      <c r="E524" s="1253"/>
      <c r="F524" s="976" t="s">
        <v>952</v>
      </c>
      <c r="G524" s="1264"/>
      <c r="H524" s="957">
        <v>275070</v>
      </c>
      <c r="I524" s="1264"/>
    </row>
    <row r="525" spans="1:9" x14ac:dyDescent="0.25">
      <c r="A525" s="1264"/>
      <c r="B525" s="1264"/>
      <c r="C525" s="955" t="s">
        <v>1142</v>
      </c>
      <c r="D525" s="1253"/>
      <c r="E525" s="1253"/>
      <c r="F525" s="976" t="s">
        <v>952</v>
      </c>
      <c r="G525" s="1264"/>
      <c r="H525" s="957">
        <v>162060</v>
      </c>
      <c r="I525" s="1264"/>
    </row>
    <row r="526" spans="1:9" x14ac:dyDescent="0.25">
      <c r="A526" s="1264"/>
      <c r="B526" s="1264"/>
      <c r="C526" s="955" t="s">
        <v>1143</v>
      </c>
      <c r="D526" s="1253"/>
      <c r="E526" s="1253"/>
      <c r="F526" s="976" t="s">
        <v>952</v>
      </c>
      <c r="G526" s="1264"/>
      <c r="H526" s="957">
        <v>295999</v>
      </c>
      <c r="I526" s="1264"/>
    </row>
    <row r="527" spans="1:9" x14ac:dyDescent="0.25">
      <c r="A527" s="1264"/>
      <c r="B527" s="1264"/>
      <c r="C527" s="955" t="s">
        <v>1144</v>
      </c>
      <c r="D527" s="1253"/>
      <c r="E527" s="1253"/>
      <c r="F527" s="975" t="s">
        <v>1145</v>
      </c>
      <c r="G527" s="1264"/>
      <c r="H527" s="957">
        <v>10479248</v>
      </c>
      <c r="I527" s="1264"/>
    </row>
    <row r="528" spans="1:9" x14ac:dyDescent="0.25">
      <c r="A528" s="1264"/>
      <c r="B528" s="1264"/>
      <c r="C528" s="955" t="s">
        <v>1146</v>
      </c>
      <c r="D528" s="1253"/>
      <c r="E528" s="1253"/>
      <c r="F528" s="976" t="s">
        <v>1147</v>
      </c>
      <c r="G528" s="1264"/>
      <c r="H528" s="957">
        <v>46623</v>
      </c>
      <c r="I528" s="1264"/>
    </row>
    <row r="529" spans="1:9" x14ac:dyDescent="0.25">
      <c r="A529" s="1264"/>
      <c r="B529" s="1264"/>
      <c r="C529" s="955" t="s">
        <v>1148</v>
      </c>
      <c r="D529" s="1253"/>
      <c r="E529" s="1253"/>
      <c r="F529" s="976">
        <v>812</v>
      </c>
      <c r="G529" s="1264"/>
      <c r="H529" s="957">
        <v>537233</v>
      </c>
      <c r="I529" s="1264"/>
    </row>
    <row r="530" spans="1:9" x14ac:dyDescent="0.25">
      <c r="A530" s="1264"/>
      <c r="B530" s="1264"/>
      <c r="C530" s="955" t="s">
        <v>1149</v>
      </c>
      <c r="D530" s="1253"/>
      <c r="E530" s="1253"/>
      <c r="F530" s="976" t="s">
        <v>952</v>
      </c>
      <c r="G530" s="1264"/>
      <c r="H530" s="957">
        <v>751203</v>
      </c>
      <c r="I530" s="1264"/>
    </row>
    <row r="531" spans="1:9" x14ac:dyDescent="0.25">
      <c r="A531" s="1264"/>
      <c r="B531" s="1264"/>
      <c r="C531" s="955" t="s">
        <v>1150</v>
      </c>
      <c r="D531" s="1253"/>
      <c r="E531" s="1253"/>
      <c r="F531" s="976" t="s">
        <v>1145</v>
      </c>
      <c r="G531" s="1264"/>
      <c r="H531" s="957">
        <v>1588402</v>
      </c>
      <c r="I531" s="1264"/>
    </row>
    <row r="532" spans="1:9" x14ac:dyDescent="0.25">
      <c r="A532" s="1264"/>
      <c r="B532" s="1264"/>
      <c r="C532" s="955" t="s">
        <v>1151</v>
      </c>
      <c r="D532" s="1253"/>
      <c r="E532" s="1253"/>
      <c r="F532" s="976">
        <v>1505</v>
      </c>
      <c r="G532" s="1264"/>
      <c r="H532" s="957">
        <v>4582811</v>
      </c>
      <c r="I532" s="1264"/>
    </row>
    <row r="533" spans="1:9" x14ac:dyDescent="0.25">
      <c r="A533" s="1264"/>
      <c r="B533" s="1264"/>
      <c r="C533" s="955" t="s">
        <v>1152</v>
      </c>
      <c r="D533" s="1253"/>
      <c r="E533" s="1253"/>
      <c r="F533" s="976" t="s">
        <v>1153</v>
      </c>
      <c r="G533" s="1264"/>
      <c r="H533" s="957">
        <v>225603</v>
      </c>
      <c r="I533" s="1264"/>
    </row>
    <row r="534" spans="1:9" x14ac:dyDescent="0.25">
      <c r="A534" s="1264"/>
      <c r="B534" s="1264"/>
      <c r="C534" s="955" t="s">
        <v>1154</v>
      </c>
      <c r="D534" s="1253"/>
      <c r="E534" s="1253"/>
      <c r="F534" s="976" t="s">
        <v>1137</v>
      </c>
      <c r="G534" s="1264"/>
      <c r="H534" s="957">
        <v>645510</v>
      </c>
      <c r="I534" s="1264"/>
    </row>
    <row r="535" spans="1:9" x14ac:dyDescent="0.25">
      <c r="A535" s="1264"/>
      <c r="B535" s="1264"/>
      <c r="C535" s="955" t="s">
        <v>1155</v>
      </c>
      <c r="D535" s="1253"/>
      <c r="E535" s="1253"/>
      <c r="F535" s="976" t="s">
        <v>1127</v>
      </c>
      <c r="G535" s="1264"/>
      <c r="H535" s="957">
        <v>548789</v>
      </c>
      <c r="I535" s="1264"/>
    </row>
    <row r="536" spans="1:9" x14ac:dyDescent="0.25">
      <c r="A536" s="1264"/>
      <c r="B536" s="1264"/>
      <c r="C536" s="955" t="s">
        <v>1156</v>
      </c>
      <c r="D536" s="1253"/>
      <c r="E536" s="1253"/>
      <c r="F536" s="976" t="s">
        <v>1157</v>
      </c>
      <c r="G536" s="1264"/>
      <c r="H536" s="957">
        <v>843240</v>
      </c>
      <c r="I536" s="1264"/>
    </row>
    <row r="537" spans="1:9" x14ac:dyDescent="0.25">
      <c r="A537" s="1264"/>
      <c r="B537" s="1264"/>
      <c r="C537" s="955" t="s">
        <v>1158</v>
      </c>
      <c r="D537" s="1257"/>
      <c r="E537" s="1257"/>
      <c r="F537" s="976" t="s">
        <v>1153</v>
      </c>
      <c r="G537" s="1257"/>
      <c r="H537" s="957">
        <v>80833</v>
      </c>
      <c r="I537" s="1264"/>
    </row>
    <row r="538" spans="1:9" x14ac:dyDescent="0.25">
      <c r="A538" s="1369" t="s">
        <v>799</v>
      </c>
      <c r="B538" s="1369" t="s">
        <v>800</v>
      </c>
      <c r="C538" s="1369"/>
      <c r="D538" s="1369"/>
      <c r="E538" s="1369"/>
      <c r="F538" s="932"/>
      <c r="G538" s="1369" t="s">
        <v>990</v>
      </c>
      <c r="H538" s="1369"/>
      <c r="I538" s="932"/>
    </row>
    <row r="539" spans="1:9" x14ac:dyDescent="0.25">
      <c r="A539" s="1369"/>
      <c r="B539" s="1369"/>
      <c r="C539" s="1369"/>
      <c r="D539" s="1369"/>
      <c r="E539" s="1369"/>
      <c r="F539" s="933"/>
      <c r="G539" s="1369"/>
      <c r="H539" s="1369"/>
      <c r="I539" s="933"/>
    </row>
    <row r="540" spans="1:9" x14ac:dyDescent="0.25">
      <c r="A540" s="1264"/>
      <c r="B540" s="1264"/>
      <c r="C540" s="955" t="s">
        <v>1159</v>
      </c>
      <c r="D540" s="1253"/>
      <c r="E540" s="1253"/>
      <c r="F540" s="976" t="s">
        <v>1160</v>
      </c>
      <c r="G540" s="1264"/>
      <c r="H540" s="957">
        <v>386999</v>
      </c>
      <c r="I540" s="1264"/>
    </row>
    <row r="541" spans="1:9" x14ac:dyDescent="0.25">
      <c r="A541" s="1264"/>
      <c r="B541" s="1264"/>
      <c r="C541" s="955" t="s">
        <v>1161</v>
      </c>
      <c r="D541" s="1253"/>
      <c r="E541" s="1253"/>
      <c r="F541" s="976" t="s">
        <v>1162</v>
      </c>
      <c r="G541" s="1264"/>
      <c r="H541" s="957">
        <v>372655</v>
      </c>
      <c r="I541" s="1264"/>
    </row>
    <row r="542" spans="1:9" x14ac:dyDescent="0.25">
      <c r="A542" s="1264"/>
      <c r="B542" s="1264"/>
      <c r="C542" s="955" t="s">
        <v>1163</v>
      </c>
      <c r="D542" s="1253"/>
      <c r="E542" s="1253"/>
      <c r="F542" s="976" t="s">
        <v>1164</v>
      </c>
      <c r="G542" s="1264"/>
      <c r="H542" s="957">
        <v>716213</v>
      </c>
      <c r="I542" s="1264"/>
    </row>
    <row r="543" spans="1:9" x14ac:dyDescent="0.25">
      <c r="A543" s="988"/>
      <c r="B543" s="988"/>
      <c r="C543" s="955" t="s">
        <v>1165</v>
      </c>
      <c r="D543" s="989"/>
      <c r="E543" s="989"/>
      <c r="F543" s="976"/>
      <c r="G543" s="988"/>
      <c r="H543" s="957">
        <v>125546</v>
      </c>
      <c r="I543" s="988"/>
    </row>
    <row r="544" spans="1:9" x14ac:dyDescent="0.25">
      <c r="A544" s="988"/>
      <c r="B544" s="988"/>
      <c r="C544" s="955" t="s">
        <v>1166</v>
      </c>
      <c r="D544" s="988"/>
      <c r="E544" s="988"/>
      <c r="F544" s="976"/>
      <c r="G544" s="988"/>
      <c r="H544" s="957">
        <v>1491829</v>
      </c>
      <c r="I544" s="988"/>
    </row>
    <row r="545" spans="1:9" x14ac:dyDescent="0.25">
      <c r="A545" s="1264"/>
      <c r="B545" s="1264"/>
      <c r="C545" s="955" t="s">
        <v>1167</v>
      </c>
      <c r="D545" s="1264"/>
      <c r="E545" s="1264"/>
      <c r="F545" s="976"/>
      <c r="G545" s="1264"/>
      <c r="H545" s="957">
        <v>3245387</v>
      </c>
      <c r="I545" s="1264"/>
    </row>
    <row r="546" spans="1:9" x14ac:dyDescent="0.25">
      <c r="A546" s="1264"/>
      <c r="B546" s="1264"/>
      <c r="C546" s="955" t="s">
        <v>1168</v>
      </c>
      <c r="D546" s="1264"/>
      <c r="E546" s="1264"/>
      <c r="F546" s="976"/>
      <c r="G546" s="1264"/>
      <c r="H546" s="957">
        <v>4723502</v>
      </c>
      <c r="I546" s="1264"/>
    </row>
    <row r="547" spans="1:9" x14ac:dyDescent="0.25">
      <c r="A547" s="1264"/>
      <c r="B547" s="1264"/>
      <c r="C547" s="955" t="s">
        <v>1169</v>
      </c>
      <c r="D547" s="1264"/>
      <c r="E547" s="1264"/>
      <c r="F547" s="976" t="s">
        <v>1137</v>
      </c>
      <c r="G547" s="1264"/>
      <c r="H547" s="957">
        <v>132371</v>
      </c>
      <c r="I547" s="1264"/>
    </row>
    <row r="548" spans="1:9" x14ac:dyDescent="0.25">
      <c r="A548" s="1264"/>
      <c r="B548" s="1264"/>
      <c r="C548" s="955" t="s">
        <v>1170</v>
      </c>
      <c r="D548" s="1264"/>
      <c r="E548" s="1264"/>
      <c r="F548" s="976">
        <v>346</v>
      </c>
      <c r="G548" s="1264"/>
      <c r="H548" s="957">
        <v>171810</v>
      </c>
      <c r="I548" s="1264"/>
    </row>
    <row r="549" spans="1:9" x14ac:dyDescent="0.25">
      <c r="A549" s="1264"/>
      <c r="B549" s="1264"/>
      <c r="C549" s="955" t="s">
        <v>1171</v>
      </c>
      <c r="D549" s="1264"/>
      <c r="E549" s="1264"/>
      <c r="F549" s="976" t="s">
        <v>1172</v>
      </c>
      <c r="G549" s="1264"/>
      <c r="H549" s="957">
        <v>5823088</v>
      </c>
      <c r="I549" s="1264"/>
    </row>
    <row r="550" spans="1:9" x14ac:dyDescent="0.25">
      <c r="A550" s="1264"/>
      <c r="B550" s="1264"/>
      <c r="C550" s="955" t="s">
        <v>1173</v>
      </c>
      <c r="D550" s="1264"/>
      <c r="E550" s="1264"/>
      <c r="F550" s="976" t="s">
        <v>1172</v>
      </c>
      <c r="G550" s="1264"/>
      <c r="H550" s="957">
        <v>1740157</v>
      </c>
      <c r="I550" s="1264"/>
    </row>
    <row r="551" spans="1:9" x14ac:dyDescent="0.25">
      <c r="A551" s="1264"/>
      <c r="B551" s="1264"/>
      <c r="C551" s="955" t="s">
        <v>1174</v>
      </c>
      <c r="D551" s="1264"/>
      <c r="E551" s="1264"/>
      <c r="F551" s="1264"/>
      <c r="G551" s="1264"/>
      <c r="H551" s="957">
        <v>233103</v>
      </c>
      <c r="I551" s="1264"/>
    </row>
    <row r="552" spans="1:9" x14ac:dyDescent="0.25">
      <c r="A552" s="1264"/>
      <c r="B552" s="1264"/>
      <c r="C552" s="955" t="s">
        <v>1148</v>
      </c>
      <c r="D552" s="1264"/>
      <c r="E552" s="1264"/>
      <c r="F552" s="1264"/>
      <c r="G552" s="1264"/>
      <c r="H552" s="957"/>
      <c r="I552" s="1264"/>
    </row>
    <row r="553" spans="1:9" x14ac:dyDescent="0.25">
      <c r="A553" s="1264"/>
      <c r="B553" s="1264"/>
      <c r="C553" s="955" t="s">
        <v>1175</v>
      </c>
      <c r="D553" s="1264"/>
      <c r="E553" s="1264"/>
      <c r="F553" s="1264"/>
      <c r="G553" s="1264"/>
      <c r="H553" s="957">
        <v>468074</v>
      </c>
      <c r="I553" s="1264"/>
    </row>
    <row r="554" spans="1:9" x14ac:dyDescent="0.25">
      <c r="A554" s="1264"/>
      <c r="B554" s="1264"/>
      <c r="C554" s="955" t="s">
        <v>1176</v>
      </c>
      <c r="D554" s="1264"/>
      <c r="E554" s="1264"/>
      <c r="F554" s="1264"/>
      <c r="G554" s="1264"/>
      <c r="H554" s="957">
        <v>910585</v>
      </c>
      <c r="I554" s="1264"/>
    </row>
    <row r="555" spans="1:9" x14ac:dyDescent="0.25">
      <c r="A555" s="1264"/>
      <c r="B555" s="1264"/>
      <c r="C555" s="955" t="s">
        <v>1177</v>
      </c>
      <c r="D555" s="1264"/>
      <c r="E555" s="1264"/>
      <c r="F555" s="1264"/>
      <c r="G555" s="1264"/>
      <c r="H555" s="957">
        <v>776757</v>
      </c>
      <c r="I555" s="1264"/>
    </row>
    <row r="556" spans="1:9" x14ac:dyDescent="0.25">
      <c r="A556" s="1264"/>
      <c r="B556" s="1264"/>
      <c r="C556" s="955" t="s">
        <v>1178</v>
      </c>
      <c r="D556" s="1264"/>
      <c r="E556" s="1264"/>
      <c r="F556" s="1264"/>
      <c r="G556" s="1264"/>
      <c r="H556" s="957">
        <v>222916</v>
      </c>
      <c r="I556" s="1264"/>
    </row>
    <row r="557" spans="1:9" x14ac:dyDescent="0.25">
      <c r="A557" s="1264"/>
      <c r="B557" s="1264"/>
      <c r="C557" s="955" t="s">
        <v>1179</v>
      </c>
      <c r="D557" s="1264"/>
      <c r="E557" s="1264"/>
      <c r="F557" s="1264"/>
      <c r="G557" s="1264"/>
      <c r="H557" s="957">
        <v>840169</v>
      </c>
      <c r="I557" s="1264"/>
    </row>
    <row r="558" spans="1:9" x14ac:dyDescent="0.25">
      <c r="A558" s="1264"/>
      <c r="B558" s="1264"/>
      <c r="C558" s="1384" t="s">
        <v>1180</v>
      </c>
      <c r="D558" s="1384"/>
      <c r="E558" s="1384"/>
      <c r="F558" s="974" t="s">
        <v>1181</v>
      </c>
      <c r="G558" s="1264"/>
      <c r="H558" s="957">
        <v>178857553</v>
      </c>
      <c r="I558" s="1264"/>
    </row>
    <row r="559" spans="1:9" x14ac:dyDescent="0.25">
      <c r="A559" s="1264"/>
      <c r="B559" s="1264"/>
      <c r="C559" s="1379" t="s">
        <v>1182</v>
      </c>
      <c r="D559" s="1379"/>
      <c r="E559" s="1379"/>
      <c r="F559" s="974" t="s">
        <v>1012</v>
      </c>
      <c r="G559" s="1264"/>
      <c r="H559" s="957">
        <v>2749580</v>
      </c>
      <c r="I559" s="1264"/>
    </row>
    <row r="560" spans="1:9" x14ac:dyDescent="0.25">
      <c r="A560" s="1264"/>
      <c r="B560" s="1264"/>
      <c r="C560" s="1379" t="s">
        <v>1183</v>
      </c>
      <c r="D560" s="1379"/>
      <c r="E560" s="1379"/>
      <c r="F560" s="974" t="s">
        <v>1184</v>
      </c>
      <c r="G560" s="1264"/>
      <c r="H560" s="957">
        <v>9326803</v>
      </c>
      <c r="I560" s="1264"/>
    </row>
    <row r="561" spans="1:9" x14ac:dyDescent="0.25">
      <c r="A561" s="1264"/>
      <c r="B561" s="1264"/>
      <c r="C561" s="1379" t="s">
        <v>1185</v>
      </c>
      <c r="D561" s="1379"/>
      <c r="E561" s="1379"/>
      <c r="F561" s="974" t="s">
        <v>1186</v>
      </c>
      <c r="G561" s="1264"/>
      <c r="H561" s="957">
        <v>389039</v>
      </c>
      <c r="I561" s="1264"/>
    </row>
    <row r="562" spans="1:9" x14ac:dyDescent="0.25">
      <c r="A562" s="1264"/>
      <c r="B562" s="1264"/>
      <c r="C562" s="1379" t="s">
        <v>1185</v>
      </c>
      <c r="D562" s="1379"/>
      <c r="E562" s="1379"/>
      <c r="F562" s="974" t="s">
        <v>1187</v>
      </c>
      <c r="G562" s="1264"/>
      <c r="H562" s="957">
        <v>389040</v>
      </c>
      <c r="I562" s="1264"/>
    </row>
    <row r="563" spans="1:9" x14ac:dyDescent="0.25">
      <c r="A563" s="1264"/>
      <c r="B563" s="1264"/>
      <c r="C563" s="1002" t="s">
        <v>1188</v>
      </c>
      <c r="D563" s="1002"/>
      <c r="E563" s="1002"/>
      <c r="F563" s="1264"/>
      <c r="G563" s="1264"/>
      <c r="H563" s="957">
        <v>538187</v>
      </c>
      <c r="I563" s="1264"/>
    </row>
    <row r="564" spans="1:9" x14ac:dyDescent="0.25">
      <c r="A564" s="1264"/>
      <c r="B564" s="1264"/>
      <c r="C564" s="1379" t="s">
        <v>1189</v>
      </c>
      <c r="D564" s="1379"/>
      <c r="E564" s="1379"/>
      <c r="F564" s="1264"/>
      <c r="G564" s="1264"/>
      <c r="H564" s="957">
        <v>310025</v>
      </c>
      <c r="I564" s="1264"/>
    </row>
    <row r="565" spans="1:9" x14ac:dyDescent="0.25">
      <c r="A565" s="1264"/>
      <c r="B565" s="1264"/>
      <c r="C565" s="1379" t="s">
        <v>1190</v>
      </c>
      <c r="D565" s="1379"/>
      <c r="E565" s="1379"/>
      <c r="F565" s="1264"/>
      <c r="G565" s="1264"/>
      <c r="H565" s="957">
        <v>29693</v>
      </c>
      <c r="I565" s="1264"/>
    </row>
    <row r="566" spans="1:9" x14ac:dyDescent="0.25">
      <c r="A566" s="1264"/>
      <c r="B566" s="1264"/>
      <c r="C566" s="1379" t="s">
        <v>1191</v>
      </c>
      <c r="D566" s="1379"/>
      <c r="E566" s="1379"/>
      <c r="F566" s="974">
        <v>179</v>
      </c>
      <c r="G566" s="1264"/>
      <c r="H566" s="957">
        <v>17821616</v>
      </c>
      <c r="I566" s="1264"/>
    </row>
    <row r="567" spans="1:9" x14ac:dyDescent="0.25">
      <c r="A567" s="1264"/>
      <c r="B567" s="1264"/>
      <c r="C567" s="1379" t="s">
        <v>1192</v>
      </c>
      <c r="D567" s="1379"/>
      <c r="E567" s="1379"/>
      <c r="F567" s="974" t="s">
        <v>1193</v>
      </c>
      <c r="G567" s="1264"/>
      <c r="H567" s="957">
        <v>113041965</v>
      </c>
      <c r="I567" s="1264"/>
    </row>
    <row r="568" spans="1:9" x14ac:dyDescent="0.25">
      <c r="A568" s="1264"/>
      <c r="B568" s="1264"/>
      <c r="C568" s="1379" t="s">
        <v>1194</v>
      </c>
      <c r="D568" s="1379"/>
      <c r="E568" s="1379"/>
      <c r="F568" s="974" t="s">
        <v>1023</v>
      </c>
      <c r="G568" s="1264"/>
      <c r="H568" s="957">
        <v>15635186</v>
      </c>
      <c r="I568" s="1264"/>
    </row>
    <row r="569" spans="1:9" x14ac:dyDescent="0.25">
      <c r="A569" s="1264"/>
      <c r="B569" s="1264"/>
      <c r="C569" s="1379" t="s">
        <v>1195</v>
      </c>
      <c r="D569" s="1379"/>
      <c r="E569" s="1379"/>
      <c r="F569" s="974">
        <v>182</v>
      </c>
      <c r="G569" s="1264"/>
      <c r="H569" s="957">
        <v>128670</v>
      </c>
      <c r="I569" s="1264"/>
    </row>
    <row r="570" spans="1:9" x14ac:dyDescent="0.25">
      <c r="A570" s="1264"/>
      <c r="B570" s="1264"/>
      <c r="C570" s="1379" t="s">
        <v>1196</v>
      </c>
      <c r="D570" s="1379"/>
      <c r="E570" s="1379"/>
      <c r="F570" s="974"/>
      <c r="G570" s="1264"/>
      <c r="H570" s="957">
        <v>17402</v>
      </c>
      <c r="I570" s="1264"/>
    </row>
    <row r="571" spans="1:9" x14ac:dyDescent="0.25">
      <c r="A571" s="1264"/>
      <c r="B571" s="1264"/>
      <c r="C571" s="1379" t="s">
        <v>1197</v>
      </c>
      <c r="D571" s="1379"/>
      <c r="E571" s="1379"/>
      <c r="F571" s="974" t="s">
        <v>1023</v>
      </c>
      <c r="G571" s="1264"/>
      <c r="H571" s="957">
        <v>129457</v>
      </c>
      <c r="I571" s="1264"/>
    </row>
    <row r="572" spans="1:9" x14ac:dyDescent="0.25">
      <c r="A572" s="1264"/>
      <c r="B572" s="1264"/>
      <c r="C572" s="1379" t="s">
        <v>1198</v>
      </c>
      <c r="D572" s="1379"/>
      <c r="E572" s="1379"/>
      <c r="F572" s="974" t="s">
        <v>1023</v>
      </c>
      <c r="G572" s="1264"/>
      <c r="H572" s="957">
        <v>140372</v>
      </c>
      <c r="I572" s="1264"/>
    </row>
    <row r="573" spans="1:9" x14ac:dyDescent="0.25">
      <c r="A573" s="1264"/>
      <c r="B573" s="1264"/>
      <c r="C573" s="1379" t="s">
        <v>1199</v>
      </c>
      <c r="D573" s="1379"/>
      <c r="E573" s="1379"/>
      <c r="F573" s="974" t="s">
        <v>1021</v>
      </c>
      <c r="G573" s="1264"/>
      <c r="H573" s="957">
        <v>85775</v>
      </c>
      <c r="I573" s="1264"/>
    </row>
    <row r="574" spans="1:9" x14ac:dyDescent="0.25">
      <c r="A574" s="1264"/>
      <c r="B574" s="1264"/>
      <c r="C574" s="1379" t="s">
        <v>1200</v>
      </c>
      <c r="D574" s="1379"/>
      <c r="E574" s="1379"/>
      <c r="F574" s="974" t="s">
        <v>1021</v>
      </c>
      <c r="G574" s="1264"/>
      <c r="H574" s="957">
        <v>29122</v>
      </c>
      <c r="I574" s="1264"/>
    </row>
    <row r="575" spans="1:9" x14ac:dyDescent="0.25">
      <c r="A575" s="1264"/>
      <c r="B575" s="1264"/>
      <c r="C575" s="1379" t="s">
        <v>1201</v>
      </c>
      <c r="D575" s="1379"/>
      <c r="E575" s="1379"/>
      <c r="F575" s="974">
        <v>179</v>
      </c>
      <c r="G575" s="1264"/>
      <c r="H575" s="957">
        <v>54591</v>
      </c>
      <c r="I575" s="1264"/>
    </row>
    <row r="576" spans="1:9" x14ac:dyDescent="0.25">
      <c r="A576" s="1264"/>
      <c r="B576" s="1264"/>
      <c r="C576" s="1379" t="s">
        <v>1202</v>
      </c>
      <c r="D576" s="1379"/>
      <c r="E576" s="1379"/>
      <c r="F576" s="974">
        <v>179</v>
      </c>
      <c r="G576" s="1264"/>
      <c r="H576" s="957">
        <v>54591</v>
      </c>
      <c r="I576" s="1264"/>
    </row>
    <row r="577" spans="1:9" x14ac:dyDescent="0.25">
      <c r="A577" s="1264"/>
      <c r="B577" s="1264"/>
      <c r="C577" s="1379" t="s">
        <v>1203</v>
      </c>
      <c r="D577" s="1379"/>
      <c r="E577" s="1379"/>
      <c r="F577" s="974">
        <v>179</v>
      </c>
      <c r="G577" s="1264"/>
      <c r="H577" s="957">
        <v>36393</v>
      </c>
      <c r="I577" s="1264"/>
    </row>
    <row r="578" spans="1:9" x14ac:dyDescent="0.25">
      <c r="A578" s="1264"/>
      <c r="B578" s="1264"/>
      <c r="C578" s="1259" t="s">
        <v>1204</v>
      </c>
      <c r="D578" s="1259"/>
      <c r="E578" s="1259"/>
      <c r="F578" s="974"/>
      <c r="G578" s="1264"/>
      <c r="H578" s="957">
        <v>2248277</v>
      </c>
      <c r="I578" s="1264"/>
    </row>
    <row r="579" spans="1:9" x14ac:dyDescent="0.25">
      <c r="A579" s="1264"/>
      <c r="B579" s="1264"/>
      <c r="C579" s="1259" t="s">
        <v>1205</v>
      </c>
      <c r="D579" s="1259"/>
      <c r="E579" s="1259"/>
      <c r="F579" s="974" t="s">
        <v>1206</v>
      </c>
      <c r="G579" s="1264"/>
      <c r="H579" s="957">
        <v>292873072</v>
      </c>
      <c r="I579" s="1264"/>
    </row>
    <row r="580" spans="1:9" x14ac:dyDescent="0.25">
      <c r="A580" s="1264"/>
      <c r="B580" s="1264"/>
      <c r="C580" s="1259" t="s">
        <v>1207</v>
      </c>
      <c r="D580" s="1259"/>
      <c r="E580" s="1259"/>
      <c r="F580" s="974"/>
      <c r="G580" s="1264"/>
      <c r="H580" s="957">
        <v>560656</v>
      </c>
      <c r="I580" s="1264"/>
    </row>
    <row r="581" spans="1:9" x14ac:dyDescent="0.25">
      <c r="A581" s="1264"/>
      <c r="B581" s="1264"/>
      <c r="C581" s="1259" t="s">
        <v>1208</v>
      </c>
      <c r="D581" s="1259"/>
      <c r="E581" s="1259"/>
      <c r="F581" s="974"/>
      <c r="G581" s="1264"/>
      <c r="H581" s="957">
        <v>43355</v>
      </c>
      <c r="I581" s="1264"/>
    </row>
    <row r="582" spans="1:9" x14ac:dyDescent="0.25">
      <c r="A582" s="1264"/>
      <c r="B582" s="1264"/>
      <c r="C582" s="1259" t="s">
        <v>1209</v>
      </c>
      <c r="D582" s="1259"/>
      <c r="E582" s="1259"/>
      <c r="F582" s="974" t="s">
        <v>1210</v>
      </c>
      <c r="G582" s="1264"/>
      <c r="H582" s="957">
        <v>31254498</v>
      </c>
      <c r="I582" s="1264"/>
    </row>
    <row r="583" spans="1:9" x14ac:dyDescent="0.25">
      <c r="A583" s="1264"/>
      <c r="B583" s="1264"/>
      <c r="C583" s="1259" t="s">
        <v>1211</v>
      </c>
      <c r="D583" s="1259"/>
      <c r="E583" s="1259"/>
      <c r="F583" s="974">
        <v>446</v>
      </c>
      <c r="G583" s="1264"/>
      <c r="H583" s="957">
        <v>227574046</v>
      </c>
      <c r="I583" s="1264"/>
    </row>
    <row r="584" spans="1:9" x14ac:dyDescent="0.25">
      <c r="A584" s="1264"/>
      <c r="B584" s="1264"/>
      <c r="C584" s="1259" t="s">
        <v>1212</v>
      </c>
      <c r="D584" s="1259"/>
      <c r="E584" s="1259"/>
      <c r="F584" s="974"/>
      <c r="G584" s="1264"/>
      <c r="H584" s="957">
        <v>124226503</v>
      </c>
      <c r="I584" s="1264"/>
    </row>
    <row r="585" spans="1:9" x14ac:dyDescent="0.25">
      <c r="A585" s="1264"/>
      <c r="B585" s="1264"/>
      <c r="C585" s="1259" t="s">
        <v>1213</v>
      </c>
      <c r="D585" s="1259"/>
      <c r="E585" s="1259"/>
      <c r="F585" s="974" t="s">
        <v>1080</v>
      </c>
      <c r="G585" s="1264"/>
      <c r="H585" s="957">
        <v>19164590</v>
      </c>
      <c r="I585" s="1264"/>
    </row>
    <row r="586" spans="1:9" x14ac:dyDescent="0.25">
      <c r="A586" s="1264"/>
      <c r="B586" s="1264"/>
      <c r="C586" s="1259" t="s">
        <v>1214</v>
      </c>
      <c r="D586" s="1259"/>
      <c r="E586" s="1259"/>
      <c r="F586" s="974" t="s">
        <v>1080</v>
      </c>
      <c r="G586" s="1264"/>
      <c r="H586" s="957">
        <v>5993192</v>
      </c>
      <c r="I586" s="1264"/>
    </row>
    <row r="587" spans="1:9" x14ac:dyDescent="0.25">
      <c r="A587" s="1264"/>
      <c r="B587" s="1264"/>
      <c r="C587" s="1259" t="s">
        <v>1215</v>
      </c>
      <c r="D587" s="1259"/>
      <c r="E587" s="1259"/>
      <c r="F587" s="974"/>
      <c r="G587" s="1264"/>
      <c r="H587" s="957">
        <v>1186469</v>
      </c>
      <c r="I587" s="1264"/>
    </row>
    <row r="588" spans="1:9" x14ac:dyDescent="0.25">
      <c r="A588" s="1264"/>
      <c r="B588" s="1264"/>
      <c r="C588" s="1002" t="s">
        <v>1216</v>
      </c>
      <c r="D588" s="1002"/>
      <c r="E588" s="1002"/>
      <c r="F588" s="974">
        <v>182</v>
      </c>
      <c r="G588" s="1264"/>
      <c r="H588" s="957">
        <v>14144</v>
      </c>
      <c r="I588" s="1264"/>
    </row>
    <row r="589" spans="1:9" x14ac:dyDescent="0.25">
      <c r="A589" s="1264"/>
      <c r="B589" s="1264"/>
      <c r="C589" s="1002" t="s">
        <v>1921</v>
      </c>
      <c r="D589" s="1002"/>
      <c r="E589" s="1002"/>
      <c r="F589" s="974"/>
      <c r="G589" s="1264" t="s">
        <v>1922</v>
      </c>
      <c r="H589" s="957">
        <v>1166640</v>
      </c>
      <c r="I589" s="1264"/>
    </row>
    <row r="590" spans="1:9" x14ac:dyDescent="0.25">
      <c r="A590" s="1264"/>
      <c r="B590" s="1264"/>
      <c r="C590" s="1002" t="s">
        <v>1923</v>
      </c>
      <c r="D590" s="1002"/>
      <c r="E590" s="1002"/>
      <c r="F590" s="974"/>
      <c r="G590" s="1264"/>
      <c r="H590" s="957">
        <v>111007926</v>
      </c>
      <c r="I590" s="1264"/>
    </row>
    <row r="591" spans="1:9" x14ac:dyDescent="0.25">
      <c r="A591" s="1264"/>
      <c r="B591" s="1264"/>
      <c r="C591" s="1002" t="s">
        <v>1924</v>
      </c>
      <c r="D591" s="1002"/>
      <c r="E591" s="1002"/>
      <c r="F591" s="974">
        <v>346</v>
      </c>
      <c r="G591" s="1264"/>
      <c r="H591" s="957">
        <v>450689</v>
      </c>
      <c r="I591" s="1264"/>
    </row>
    <row r="592" spans="1:9" x14ac:dyDescent="0.25">
      <c r="A592" s="1264"/>
      <c r="B592" s="1264"/>
      <c r="C592" s="1002" t="s">
        <v>1925</v>
      </c>
      <c r="D592" s="1002"/>
      <c r="E592" s="1002"/>
      <c r="F592" s="974" t="s">
        <v>1186</v>
      </c>
      <c r="G592" s="1264"/>
      <c r="H592" s="957">
        <v>10807798</v>
      </c>
      <c r="I592" s="1264"/>
    </row>
    <row r="593" spans="1:9" x14ac:dyDescent="0.25">
      <c r="A593" s="1264"/>
      <c r="B593" s="1264"/>
      <c r="C593" s="1002" t="s">
        <v>1926</v>
      </c>
      <c r="D593" s="1002"/>
      <c r="E593" s="1002"/>
      <c r="F593" s="974" t="s">
        <v>1927</v>
      </c>
      <c r="G593" s="1264"/>
      <c r="H593" s="957">
        <v>851684</v>
      </c>
      <c r="I593" s="1264"/>
    </row>
    <row r="594" spans="1:9" x14ac:dyDescent="0.25">
      <c r="A594" s="1264"/>
      <c r="B594" s="1264"/>
      <c r="C594" s="1002" t="s">
        <v>1928</v>
      </c>
      <c r="D594" s="1002"/>
      <c r="E594" s="1002"/>
      <c r="F594" s="974" t="s">
        <v>1021</v>
      </c>
      <c r="G594" s="1264"/>
      <c r="H594" s="957">
        <v>1765640</v>
      </c>
      <c r="I594" s="1264"/>
    </row>
    <row r="595" spans="1:9" x14ac:dyDescent="0.25">
      <c r="A595" s="1264"/>
      <c r="B595" s="1264"/>
      <c r="C595" s="1002" t="s">
        <v>1929</v>
      </c>
      <c r="D595" s="1002"/>
      <c r="E595" s="1002"/>
      <c r="F595" s="974" t="s">
        <v>1021</v>
      </c>
      <c r="G595" s="1264"/>
      <c r="H595" s="957">
        <v>1437152</v>
      </c>
      <c r="I595" s="1264"/>
    </row>
    <row r="596" spans="1:9" x14ac:dyDescent="0.25">
      <c r="A596" s="1264"/>
      <c r="B596" s="1264"/>
      <c r="C596" s="1253"/>
      <c r="D596" s="1264"/>
      <c r="E596" s="1264"/>
      <c r="F596" s="1264"/>
      <c r="G596" s="998" t="s">
        <v>389</v>
      </c>
      <c r="H596" s="1026">
        <f>SUM(H437:H595)</f>
        <v>1819027513</v>
      </c>
      <c r="I596" s="1264"/>
    </row>
    <row r="597" spans="1:9" x14ac:dyDescent="0.25">
      <c r="A597" s="1369" t="s">
        <v>799</v>
      </c>
      <c r="B597" s="1369" t="s">
        <v>800</v>
      </c>
      <c r="C597" s="1369"/>
      <c r="D597" s="1369"/>
      <c r="E597" s="1369"/>
      <c r="F597" s="932"/>
      <c r="G597" s="1369" t="s">
        <v>990</v>
      </c>
      <c r="H597" s="1369"/>
      <c r="I597" s="1003"/>
    </row>
    <row r="598" spans="1:9" x14ac:dyDescent="0.25">
      <c r="A598" s="1369"/>
      <c r="B598" s="1369"/>
      <c r="C598" s="1369"/>
      <c r="D598" s="1369"/>
      <c r="E598" s="1369"/>
      <c r="F598" s="933"/>
      <c r="G598" s="1369"/>
      <c r="H598" s="1369"/>
      <c r="I598" s="1004"/>
    </row>
    <row r="599" spans="1:9" x14ac:dyDescent="0.25">
      <c r="A599" s="1264"/>
      <c r="B599" s="1264"/>
      <c r="C599" s="1253"/>
      <c r="D599" s="1264"/>
      <c r="E599" s="1264"/>
      <c r="F599" s="1264"/>
      <c r="G599" s="1264"/>
      <c r="H599" s="906"/>
      <c r="I599" s="1264"/>
    </row>
    <row r="600" spans="1:9" x14ac:dyDescent="0.25">
      <c r="A600" s="1264"/>
      <c r="B600" s="1264"/>
      <c r="C600" s="1260" t="s">
        <v>1217</v>
      </c>
      <c r="D600" s="1264"/>
      <c r="E600" s="1264"/>
      <c r="F600" s="1264"/>
      <c r="G600" s="1264"/>
      <c r="H600" s="906"/>
      <c r="I600" s="1264"/>
    </row>
    <row r="601" spans="1:9" x14ac:dyDescent="0.25">
      <c r="A601" s="1264"/>
      <c r="B601" s="1264"/>
      <c r="C601" s="955" t="s">
        <v>1218</v>
      </c>
      <c r="D601" s="1264"/>
      <c r="E601" s="1264"/>
      <c r="F601" s="1264"/>
      <c r="G601" s="1264"/>
      <c r="H601" s="906">
        <v>3655952</v>
      </c>
      <c r="I601" s="1264"/>
    </row>
    <row r="602" spans="1:9" x14ac:dyDescent="0.25">
      <c r="A602" s="1264"/>
      <c r="B602" s="1264"/>
      <c r="C602" s="955" t="s">
        <v>1219</v>
      </c>
      <c r="D602" s="1264"/>
      <c r="E602" s="1264"/>
      <c r="F602" s="1264"/>
      <c r="G602" s="1264"/>
      <c r="H602" s="906">
        <v>3737991</v>
      </c>
      <c r="I602" s="1264"/>
    </row>
    <row r="603" spans="1:9" x14ac:dyDescent="0.25">
      <c r="A603" s="1264"/>
      <c r="B603" s="1264"/>
      <c r="C603" s="955" t="s">
        <v>1220</v>
      </c>
      <c r="D603" s="1264"/>
      <c r="E603" s="1264"/>
      <c r="F603" s="1264"/>
      <c r="G603" s="1264"/>
      <c r="H603" s="906">
        <v>291666</v>
      </c>
      <c r="I603" s="1264"/>
    </row>
    <row r="604" spans="1:9" x14ac:dyDescent="0.25">
      <c r="A604" s="1264"/>
      <c r="B604" s="1264"/>
      <c r="C604" s="955" t="s">
        <v>1221</v>
      </c>
      <c r="D604" s="988"/>
      <c r="E604" s="997"/>
      <c r="F604" s="997"/>
      <c r="G604" s="988"/>
      <c r="H604" s="992">
        <v>6176724</v>
      </c>
      <c r="I604" s="1264"/>
    </row>
    <row r="605" spans="1:9" x14ac:dyDescent="0.25">
      <c r="A605" s="1264"/>
      <c r="B605" s="1264"/>
      <c r="C605" s="955" t="s">
        <v>1222</v>
      </c>
      <c r="D605" s="988"/>
      <c r="E605" s="997"/>
      <c r="F605" s="997"/>
      <c r="G605" s="988"/>
      <c r="H605" s="992">
        <v>1560000</v>
      </c>
      <c r="I605" s="1264"/>
    </row>
    <row r="606" spans="1:9" x14ac:dyDescent="0.25">
      <c r="A606" s="1264"/>
      <c r="B606" s="1264"/>
      <c r="C606" s="955" t="s">
        <v>1223</v>
      </c>
      <c r="D606" s="988"/>
      <c r="E606" s="997"/>
      <c r="F606" s="997"/>
      <c r="G606" s="988"/>
      <c r="H606" s="992">
        <v>4972063</v>
      </c>
      <c r="I606" s="1264"/>
    </row>
    <row r="607" spans="1:9" x14ac:dyDescent="0.25">
      <c r="A607" s="1264"/>
      <c r="B607" s="1264"/>
      <c r="C607" s="955" t="s">
        <v>1224</v>
      </c>
      <c r="D607" s="988"/>
      <c r="E607" s="997"/>
      <c r="F607" s="997"/>
      <c r="G607" s="988"/>
      <c r="H607" s="992">
        <v>305124</v>
      </c>
      <c r="I607" s="1264"/>
    </row>
    <row r="608" spans="1:9" x14ac:dyDescent="0.25">
      <c r="A608" s="1264"/>
      <c r="B608" s="1264"/>
      <c r="C608" s="955" t="s">
        <v>1225</v>
      </c>
      <c r="D608" s="988"/>
      <c r="E608" s="997"/>
      <c r="F608" s="997"/>
      <c r="G608" s="988"/>
      <c r="H608" s="992">
        <v>146050</v>
      </c>
      <c r="I608" s="1264"/>
    </row>
    <row r="609" spans="1:9" x14ac:dyDescent="0.25">
      <c r="A609" s="1264"/>
      <c r="B609" s="1264"/>
      <c r="C609" s="955" t="s">
        <v>1226</v>
      </c>
      <c r="D609" s="988"/>
      <c r="E609" s="997"/>
      <c r="F609" s="997"/>
      <c r="G609" s="988"/>
      <c r="H609" s="992">
        <v>146050</v>
      </c>
      <c r="I609" s="1264"/>
    </row>
    <row r="610" spans="1:9" x14ac:dyDescent="0.25">
      <c r="A610" s="1264"/>
      <c r="B610" s="1264"/>
      <c r="C610" s="955" t="s">
        <v>1227</v>
      </c>
      <c r="D610" s="988"/>
      <c r="E610" s="997"/>
      <c r="F610" s="997"/>
      <c r="G610" s="988"/>
      <c r="H610" s="992">
        <v>177800</v>
      </c>
      <c r="I610" s="1264"/>
    </row>
    <row r="611" spans="1:9" x14ac:dyDescent="0.25">
      <c r="A611" s="1264"/>
      <c r="B611" s="1264"/>
      <c r="C611" s="955" t="s">
        <v>1228</v>
      </c>
      <c r="D611" s="988"/>
      <c r="E611" s="997"/>
      <c r="F611" s="997"/>
      <c r="G611" s="988"/>
      <c r="H611" s="992">
        <v>220500</v>
      </c>
      <c r="I611" s="1264"/>
    </row>
    <row r="612" spans="1:9" x14ac:dyDescent="0.25">
      <c r="A612" s="1264"/>
      <c r="B612" s="1264"/>
      <c r="C612" s="988" t="s">
        <v>1229</v>
      </c>
      <c r="D612" s="988"/>
      <c r="E612" s="997"/>
      <c r="F612" s="997"/>
      <c r="G612" s="988"/>
      <c r="H612" s="992">
        <v>924390</v>
      </c>
      <c r="I612" s="1264"/>
    </row>
    <row r="613" spans="1:9" x14ac:dyDescent="0.25">
      <c r="A613" s="1264"/>
      <c r="B613" s="1264"/>
      <c r="C613" s="988" t="s">
        <v>1230</v>
      </c>
      <c r="D613" s="988"/>
      <c r="E613" s="997"/>
      <c r="F613" s="997"/>
      <c r="G613" s="988"/>
      <c r="H613" s="992">
        <v>55609997</v>
      </c>
      <c r="I613" s="1264"/>
    </row>
    <row r="614" spans="1:9" x14ac:dyDescent="0.25">
      <c r="A614" s="1264"/>
      <c r="B614" s="1264"/>
      <c r="C614" s="988" t="s">
        <v>1231</v>
      </c>
      <c r="D614" s="988"/>
      <c r="E614" s="997"/>
      <c r="F614" s="997"/>
      <c r="G614" s="988"/>
      <c r="H614" s="992">
        <v>250000</v>
      </c>
      <c r="I614" s="1264"/>
    </row>
    <row r="615" spans="1:9" x14ac:dyDescent="0.25">
      <c r="A615" s="1264"/>
      <c r="B615" s="1264"/>
      <c r="C615" s="988" t="s">
        <v>1232</v>
      </c>
      <c r="D615" s="988"/>
      <c r="E615" s="997"/>
      <c r="F615" s="997"/>
      <c r="G615" s="988"/>
      <c r="H615" s="992">
        <v>670000</v>
      </c>
      <c r="I615" s="1264"/>
    </row>
    <row r="616" spans="1:9" x14ac:dyDescent="0.25">
      <c r="A616" s="1264"/>
      <c r="B616" s="1264"/>
      <c r="C616" s="988" t="s">
        <v>1233</v>
      </c>
      <c r="D616" s="988"/>
      <c r="E616" s="997"/>
      <c r="F616" s="997"/>
      <c r="G616" s="988"/>
      <c r="H616" s="992">
        <v>886113</v>
      </c>
      <c r="I616" s="1264"/>
    </row>
    <row r="617" spans="1:9" x14ac:dyDescent="0.25">
      <c r="A617" s="1264"/>
      <c r="B617" s="1264"/>
      <c r="C617" s="988" t="s">
        <v>1234</v>
      </c>
      <c r="D617" s="988"/>
      <c r="E617" s="997"/>
      <c r="F617" s="997"/>
      <c r="G617" s="988"/>
      <c r="H617" s="992">
        <v>322068</v>
      </c>
      <c r="I617" s="1264"/>
    </row>
    <row r="618" spans="1:9" x14ac:dyDescent="0.25">
      <c r="A618" s="1264"/>
      <c r="B618" s="1264"/>
      <c r="C618" s="988" t="s">
        <v>1235</v>
      </c>
      <c r="D618" s="988"/>
      <c r="E618" s="997"/>
      <c r="F618" s="997"/>
      <c r="G618" s="988"/>
      <c r="H618" s="992">
        <v>350000</v>
      </c>
      <c r="I618" s="1264"/>
    </row>
    <row r="619" spans="1:9" x14ac:dyDescent="0.25">
      <c r="A619" s="1264"/>
      <c r="B619" s="1264"/>
      <c r="C619" s="988" t="s">
        <v>1236</v>
      </c>
      <c r="D619" s="988"/>
      <c r="E619" s="997"/>
      <c r="F619" s="997"/>
      <c r="G619" s="988"/>
      <c r="H619" s="992">
        <v>39629233</v>
      </c>
      <c r="I619" s="1264"/>
    </row>
    <row r="620" spans="1:9" x14ac:dyDescent="0.25">
      <c r="A620" s="1264"/>
      <c r="B620" s="1264"/>
      <c r="C620" s="988" t="s">
        <v>1237</v>
      </c>
      <c r="D620" s="988"/>
      <c r="E620" s="997"/>
      <c r="F620" s="997"/>
      <c r="G620" s="988"/>
      <c r="H620" s="992">
        <v>705000</v>
      </c>
      <c r="I620" s="1264"/>
    </row>
    <row r="621" spans="1:9" x14ac:dyDescent="0.25">
      <c r="A621" s="1264"/>
      <c r="B621" s="1264"/>
      <c r="C621" s="988" t="s">
        <v>1911</v>
      </c>
      <c r="D621" s="988"/>
      <c r="E621" s="997"/>
      <c r="F621" s="997"/>
      <c r="G621" s="988"/>
      <c r="H621" s="992">
        <v>300000</v>
      </c>
      <c r="I621" s="1264"/>
    </row>
    <row r="622" spans="1:9" x14ac:dyDescent="0.25">
      <c r="A622" s="1264"/>
      <c r="B622" s="1264"/>
      <c r="C622" s="988" t="s">
        <v>1910</v>
      </c>
      <c r="D622" s="988"/>
      <c r="E622" s="997"/>
      <c r="F622" s="997"/>
      <c r="G622" s="988"/>
      <c r="H622" s="992">
        <v>21453770</v>
      </c>
      <c r="I622" s="1264"/>
    </row>
    <row r="623" spans="1:9" x14ac:dyDescent="0.25">
      <c r="A623" s="1264"/>
      <c r="B623" s="1264"/>
      <c r="C623" s="988" t="s">
        <v>1238</v>
      </c>
      <c r="D623" s="988"/>
      <c r="E623" s="997"/>
      <c r="F623" s="997"/>
      <c r="G623" s="988"/>
      <c r="H623" s="992">
        <v>460000</v>
      </c>
      <c r="I623" s="1264"/>
    </row>
    <row r="624" spans="1:9" x14ac:dyDescent="0.25">
      <c r="A624" s="1264"/>
      <c r="B624" s="1264"/>
      <c r="C624" s="988" t="s">
        <v>1239</v>
      </c>
      <c r="D624" s="988"/>
      <c r="E624" s="997"/>
      <c r="F624" s="997"/>
      <c r="G624" s="988"/>
      <c r="H624" s="992">
        <v>31298094</v>
      </c>
      <c r="I624" s="1264"/>
    </row>
    <row r="625" spans="1:9" x14ac:dyDescent="0.25">
      <c r="A625" s="1264"/>
      <c r="B625" s="1264"/>
      <c r="C625" s="988" t="s">
        <v>1240</v>
      </c>
      <c r="D625" s="988"/>
      <c r="E625" s="997"/>
      <c r="F625" s="997"/>
      <c r="G625" s="988"/>
      <c r="H625" s="992">
        <v>1200000</v>
      </c>
      <c r="I625" s="1264"/>
    </row>
    <row r="626" spans="1:9" x14ac:dyDescent="0.25">
      <c r="A626" s="1264"/>
      <c r="B626" s="1264"/>
      <c r="C626" s="988" t="s">
        <v>1930</v>
      </c>
      <c r="D626" s="988"/>
      <c r="E626" s="997"/>
      <c r="F626" s="997"/>
      <c r="G626" s="988"/>
      <c r="H626" s="992">
        <v>291752</v>
      </c>
      <c r="I626" s="1264"/>
    </row>
    <row r="627" spans="1:9" x14ac:dyDescent="0.25">
      <c r="A627" s="1264"/>
      <c r="B627" s="1264"/>
      <c r="C627" s="988"/>
      <c r="D627" s="988"/>
      <c r="E627" s="997"/>
      <c r="F627" s="997"/>
      <c r="G627" s="990" t="s">
        <v>389</v>
      </c>
      <c r="H627" s="1250">
        <f>SUM(H601:H626)</f>
        <v>175740337</v>
      </c>
      <c r="I627" s="1264"/>
    </row>
    <row r="628" spans="1:9" x14ac:dyDescent="0.25">
      <c r="A628" s="1264"/>
      <c r="B628" s="1264"/>
      <c r="C628" s="988"/>
      <c r="D628" s="988"/>
      <c r="E628" s="997"/>
      <c r="F628" s="997"/>
      <c r="G628" s="988"/>
      <c r="H628" s="992"/>
      <c r="I628" s="1264"/>
    </row>
    <row r="629" spans="1:9" x14ac:dyDescent="0.25">
      <c r="A629" s="1264"/>
      <c r="B629" s="1264"/>
      <c r="C629" s="988"/>
      <c r="D629" s="988"/>
      <c r="E629" s="997"/>
      <c r="F629" s="997"/>
      <c r="G629" s="988"/>
      <c r="H629" s="992"/>
      <c r="I629" s="1264"/>
    </row>
    <row r="630" spans="1:9" x14ac:dyDescent="0.25">
      <c r="A630" s="1264"/>
      <c r="B630" s="1264"/>
      <c r="C630" s="990" t="s">
        <v>805</v>
      </c>
      <c r="D630" s="988"/>
      <c r="E630" s="997"/>
      <c r="F630" s="997"/>
      <c r="G630" s="988"/>
      <c r="H630" s="992"/>
      <c r="I630" s="1264"/>
    </row>
    <row r="631" spans="1:9" x14ac:dyDescent="0.25">
      <c r="A631" s="1264"/>
      <c r="B631" s="1264"/>
      <c r="C631" s="988" t="s">
        <v>819</v>
      </c>
      <c r="D631" s="988"/>
      <c r="E631" s="997"/>
      <c r="F631" s="997"/>
      <c r="G631" s="988"/>
      <c r="H631" s="992">
        <v>227285</v>
      </c>
      <c r="I631" s="1264"/>
    </row>
    <row r="632" spans="1:9" x14ac:dyDescent="0.25">
      <c r="A632" s="1264"/>
      <c r="B632" s="1264"/>
      <c r="C632" s="988" t="s">
        <v>1241</v>
      </c>
      <c r="D632" s="988"/>
      <c r="E632" s="997"/>
      <c r="F632" s="997"/>
      <c r="G632" s="988"/>
      <c r="H632" s="992">
        <v>40652104</v>
      </c>
      <c r="I632" s="1264"/>
    </row>
    <row r="633" spans="1:9" x14ac:dyDescent="0.25">
      <c r="A633" s="1264"/>
      <c r="B633" s="1264"/>
      <c r="C633" s="988" t="s">
        <v>821</v>
      </c>
      <c r="D633" s="988"/>
      <c r="E633" s="997"/>
      <c r="F633" s="997"/>
      <c r="G633" s="988"/>
      <c r="H633" s="992">
        <v>44936110</v>
      </c>
      <c r="I633" s="1264"/>
    </row>
    <row r="634" spans="1:9" x14ac:dyDescent="0.25">
      <c r="A634" s="1264"/>
      <c r="B634" s="1264"/>
      <c r="C634" s="988" t="s">
        <v>1242</v>
      </c>
      <c r="D634" s="988"/>
      <c r="E634" s="997"/>
      <c r="F634" s="997"/>
      <c r="G634" s="988"/>
      <c r="H634" s="992">
        <v>143000</v>
      </c>
      <c r="I634" s="1264"/>
    </row>
    <row r="635" spans="1:9" x14ac:dyDescent="0.25">
      <c r="A635" s="1264"/>
      <c r="B635" s="1264"/>
      <c r="C635" s="988"/>
      <c r="D635" s="988"/>
      <c r="E635" s="997"/>
      <c r="F635" s="997"/>
      <c r="G635" s="990" t="s">
        <v>389</v>
      </c>
      <c r="H635" s="991">
        <f>SUM(H631:H634)</f>
        <v>85958499</v>
      </c>
      <c r="I635" s="1264"/>
    </row>
    <row r="636" spans="1:9" x14ac:dyDescent="0.25">
      <c r="A636" s="1264"/>
      <c r="B636" s="1264"/>
      <c r="C636" s="988"/>
      <c r="D636" s="988"/>
      <c r="E636" s="997"/>
      <c r="F636" s="997"/>
      <c r="G636" s="988"/>
      <c r="H636" s="991"/>
      <c r="I636" s="1264"/>
    </row>
    <row r="637" spans="1:9" x14ac:dyDescent="0.25">
      <c r="A637" s="1264"/>
      <c r="B637" s="1264"/>
      <c r="C637" s="988"/>
      <c r="D637" s="988"/>
      <c r="E637" s="988"/>
      <c r="F637" s="1005"/>
      <c r="G637" s="988"/>
      <c r="H637" s="1006"/>
      <c r="I637" s="1264"/>
    </row>
    <row r="638" spans="1:9" ht="17.25" thickBot="1" x14ac:dyDescent="0.3">
      <c r="A638" s="1383" t="s">
        <v>808</v>
      </c>
      <c r="B638" s="1383"/>
      <c r="C638" s="1383"/>
      <c r="D638" s="1383"/>
      <c r="E638" s="1383"/>
      <c r="F638" s="1383"/>
      <c r="G638" s="1007"/>
      <c r="H638" s="1008">
        <f>SUM(H304,H433,H596,H627,H635)</f>
        <v>2558202307</v>
      </c>
      <c r="I638" s="1009"/>
    </row>
    <row r="639" spans="1:9" ht="16.5" x14ac:dyDescent="0.25">
      <c r="A639" s="1264"/>
      <c r="B639" s="938"/>
      <c r="C639" s="938"/>
      <c r="D639" s="938"/>
      <c r="E639" s="938"/>
      <c r="F639" s="938"/>
      <c r="G639" s="938"/>
      <c r="H639" s="930"/>
      <c r="I639" s="1264"/>
    </row>
    <row r="640" spans="1:9" x14ac:dyDescent="0.25">
      <c r="A640" s="1382" t="s">
        <v>799</v>
      </c>
      <c r="B640" s="1369" t="s">
        <v>800</v>
      </c>
      <c r="C640" s="1369"/>
      <c r="D640" s="1369"/>
      <c r="E640" s="1369"/>
      <c r="F640" s="932"/>
      <c r="G640" s="1369" t="s">
        <v>990</v>
      </c>
      <c r="H640" s="1369"/>
      <c r="I640" s="1010"/>
    </row>
    <row r="641" spans="1:9" x14ac:dyDescent="0.25">
      <c r="A641" s="1382"/>
      <c r="B641" s="1369"/>
      <c r="C641" s="1369"/>
      <c r="D641" s="1369"/>
      <c r="E641" s="1369"/>
      <c r="F641" s="933"/>
      <c r="G641" s="1369"/>
      <c r="H641" s="1369"/>
      <c r="I641" s="1011"/>
    </row>
    <row r="642" spans="1:9" x14ac:dyDescent="0.25">
      <c r="A642" s="1264"/>
      <c r="B642" s="988"/>
      <c r="C642" s="988"/>
      <c r="D642" s="988"/>
      <c r="E642" s="988"/>
      <c r="F642" s="988"/>
      <c r="G642" s="988"/>
      <c r="H642" s="992"/>
      <c r="I642" s="1264"/>
    </row>
    <row r="643" spans="1:9" ht="15.75" x14ac:dyDescent="0.25">
      <c r="A643" s="1264"/>
      <c r="B643" s="1381" t="s">
        <v>1243</v>
      </c>
      <c r="C643" s="1381"/>
      <c r="D643" s="1381"/>
      <c r="E643" s="1381"/>
      <c r="F643" s="1381"/>
      <c r="G643" s="988"/>
      <c r="H643" s="992"/>
      <c r="I643" s="1264"/>
    </row>
    <row r="644" spans="1:9" x14ac:dyDescent="0.25">
      <c r="A644" s="1264"/>
      <c r="B644" s="1264"/>
      <c r="C644" s="1253"/>
      <c r="D644" s="1253"/>
      <c r="E644" s="1253"/>
      <c r="F644" s="1253"/>
      <c r="G644" s="1264"/>
      <c r="H644" s="906"/>
      <c r="I644" s="1264"/>
    </row>
    <row r="645" spans="1:9" x14ac:dyDescent="0.25">
      <c r="A645" s="1264"/>
      <c r="B645" s="1264"/>
      <c r="C645" s="1260" t="s">
        <v>1244</v>
      </c>
      <c r="D645" s="1264"/>
      <c r="E645" s="1264"/>
      <c r="F645" s="1264"/>
      <c r="G645" s="1264"/>
      <c r="H645" s="906"/>
      <c r="I645" s="1264"/>
    </row>
    <row r="646" spans="1:9" x14ac:dyDescent="0.25">
      <c r="A646" s="1264"/>
      <c r="B646" s="1264"/>
      <c r="C646" s="955" t="s">
        <v>1245</v>
      </c>
      <c r="D646" s="1264"/>
      <c r="E646" s="1264"/>
      <c r="F646" s="976" t="s">
        <v>1246</v>
      </c>
      <c r="G646" s="1264"/>
      <c r="H646" s="957">
        <v>1314000</v>
      </c>
      <c r="I646" s="1264"/>
    </row>
    <row r="647" spans="1:9" x14ac:dyDescent="0.25">
      <c r="A647" s="1264"/>
      <c r="B647" s="1264"/>
      <c r="C647" s="955" t="s">
        <v>1247</v>
      </c>
      <c r="D647" s="1264"/>
      <c r="E647" s="1264"/>
      <c r="F647" s="976" t="s">
        <v>1137</v>
      </c>
      <c r="G647" s="1264"/>
      <c r="H647" s="957">
        <v>2589000</v>
      </c>
      <c r="I647" s="1264"/>
    </row>
    <row r="648" spans="1:9" x14ac:dyDescent="0.25">
      <c r="A648" s="1264"/>
      <c r="B648" s="1264"/>
      <c r="C648" s="955" t="s">
        <v>1248</v>
      </c>
      <c r="D648" s="1264"/>
      <c r="E648" s="1264"/>
      <c r="F648" s="975" t="s">
        <v>1249</v>
      </c>
      <c r="G648" s="1264"/>
      <c r="H648" s="957">
        <v>7596000</v>
      </c>
      <c r="I648" s="1264"/>
    </row>
    <row r="649" spans="1:9" x14ac:dyDescent="0.25">
      <c r="A649" s="1264"/>
      <c r="B649" s="1264"/>
      <c r="C649" s="955" t="s">
        <v>1250</v>
      </c>
      <c r="D649" s="1264"/>
      <c r="E649" s="1264"/>
      <c r="F649" s="975" t="s">
        <v>1251</v>
      </c>
      <c r="G649" s="1264"/>
      <c r="H649" s="957">
        <v>1980000</v>
      </c>
      <c r="I649" s="1264"/>
    </row>
    <row r="650" spans="1:9" x14ac:dyDescent="0.25">
      <c r="A650" s="1264"/>
      <c r="B650" s="1264"/>
      <c r="C650" s="955" t="s">
        <v>1252</v>
      </c>
      <c r="D650" s="1264"/>
      <c r="E650" s="1264"/>
      <c r="F650" s="976" t="s">
        <v>1253</v>
      </c>
      <c r="G650" s="1264"/>
      <c r="H650" s="957">
        <v>2744000</v>
      </c>
      <c r="I650" s="1264"/>
    </row>
    <row r="651" spans="1:9" x14ac:dyDescent="0.25">
      <c r="A651" s="1264"/>
      <c r="B651" s="996"/>
      <c r="C651" s="955" t="s">
        <v>1254</v>
      </c>
      <c r="D651" s="996"/>
      <c r="E651" s="996"/>
      <c r="F651" s="976" t="s">
        <v>1255</v>
      </c>
      <c r="G651" s="1264"/>
      <c r="H651" s="957">
        <v>2765000</v>
      </c>
      <c r="I651" s="1264"/>
    </row>
    <row r="652" spans="1:9" x14ac:dyDescent="0.25">
      <c r="A652" s="1264"/>
      <c r="B652" s="1264"/>
      <c r="C652" s="955" t="s">
        <v>1256</v>
      </c>
      <c r="D652" s="1253"/>
      <c r="E652" s="1253"/>
      <c r="F652" s="976" t="s">
        <v>1257</v>
      </c>
      <c r="G652" s="1264"/>
      <c r="H652" s="957">
        <v>1527000</v>
      </c>
      <c r="I652" s="1264"/>
    </row>
    <row r="653" spans="1:9" x14ac:dyDescent="0.25">
      <c r="A653" s="1264"/>
      <c r="B653" s="1264"/>
      <c r="C653" s="955" t="s">
        <v>1256</v>
      </c>
      <c r="D653" s="1253"/>
      <c r="E653" s="1253"/>
      <c r="F653" s="976" t="s">
        <v>1258</v>
      </c>
      <c r="G653" s="1264"/>
      <c r="H653" s="957">
        <v>1442000</v>
      </c>
      <c r="I653" s="1264"/>
    </row>
    <row r="654" spans="1:9" x14ac:dyDescent="0.25">
      <c r="A654" s="1264"/>
      <c r="B654" s="1264"/>
      <c r="C654" s="955" t="s">
        <v>1259</v>
      </c>
      <c r="D654" s="1253"/>
      <c r="E654" s="1253"/>
      <c r="F654" s="976" t="s">
        <v>1260</v>
      </c>
      <c r="G654" s="1264"/>
      <c r="H654" s="957">
        <v>1430000</v>
      </c>
      <c r="I654" s="1264"/>
    </row>
    <row r="655" spans="1:9" x14ac:dyDescent="0.25">
      <c r="A655" s="1264"/>
      <c r="B655" s="1264"/>
      <c r="C655" s="955" t="s">
        <v>1261</v>
      </c>
      <c r="D655" s="1253"/>
      <c r="E655" s="1253"/>
      <c r="F655" s="976" t="s">
        <v>1262</v>
      </c>
      <c r="G655" s="1264"/>
      <c r="H655" s="957">
        <v>3900000</v>
      </c>
      <c r="I655" s="1264"/>
    </row>
    <row r="656" spans="1:9" x14ac:dyDescent="0.25">
      <c r="A656" s="1264"/>
      <c r="B656" s="1264"/>
      <c r="C656" s="955" t="s">
        <v>1259</v>
      </c>
      <c r="D656" s="1253"/>
      <c r="E656" s="1253"/>
      <c r="F656" s="976" t="s">
        <v>1263</v>
      </c>
      <c r="G656" s="1264"/>
      <c r="H656" s="957">
        <v>1466000</v>
      </c>
      <c r="I656" s="1264"/>
    </row>
    <row r="657" spans="1:9" x14ac:dyDescent="0.25">
      <c r="A657" s="1264"/>
      <c r="B657" s="1264"/>
      <c r="C657" s="955" t="s">
        <v>1264</v>
      </c>
      <c r="D657" s="1253"/>
      <c r="E657" s="1253"/>
      <c r="F657" s="976" t="s">
        <v>1265</v>
      </c>
      <c r="G657" s="1264"/>
      <c r="H657" s="957">
        <v>1431000</v>
      </c>
      <c r="I657" s="1264"/>
    </row>
    <row r="658" spans="1:9" x14ac:dyDescent="0.25">
      <c r="A658" s="1264"/>
      <c r="B658" s="1264"/>
      <c r="C658" s="955" t="s">
        <v>1264</v>
      </c>
      <c r="D658" s="1253"/>
      <c r="E658" s="1253"/>
      <c r="F658" s="976" t="s">
        <v>1266</v>
      </c>
      <c r="G658" s="1264"/>
      <c r="H658" s="957">
        <v>1417000</v>
      </c>
      <c r="I658" s="1264"/>
    </row>
    <row r="659" spans="1:9" x14ac:dyDescent="0.25">
      <c r="A659" s="1264"/>
      <c r="B659" s="1264"/>
      <c r="C659" s="955" t="s">
        <v>1267</v>
      </c>
      <c r="D659" s="1253"/>
      <c r="E659" s="1253"/>
      <c r="F659" s="976" t="s">
        <v>1268</v>
      </c>
      <c r="G659" s="1264"/>
      <c r="H659" s="957">
        <v>4023000</v>
      </c>
      <c r="I659" s="1264"/>
    </row>
    <row r="660" spans="1:9" x14ac:dyDescent="0.25">
      <c r="A660" s="1264"/>
      <c r="B660" s="1264"/>
      <c r="C660" s="955" t="s">
        <v>1269</v>
      </c>
      <c r="D660" s="1264"/>
      <c r="E660" s="1264"/>
      <c r="F660" s="976" t="s">
        <v>1270</v>
      </c>
      <c r="G660" s="1264"/>
      <c r="H660" s="957">
        <v>3193000</v>
      </c>
      <c r="I660" s="1264"/>
    </row>
    <row r="661" spans="1:9" x14ac:dyDescent="0.25">
      <c r="A661" s="1264"/>
      <c r="B661" s="1264"/>
      <c r="C661" s="955" t="s">
        <v>1269</v>
      </c>
      <c r="D661" s="1264"/>
      <c r="E661" s="1264"/>
      <c r="F661" s="975" t="s">
        <v>1271</v>
      </c>
      <c r="G661" s="1264"/>
      <c r="H661" s="957">
        <v>4074000</v>
      </c>
      <c r="I661" s="1264"/>
    </row>
    <row r="662" spans="1:9" x14ac:dyDescent="0.25">
      <c r="A662" s="1264"/>
      <c r="B662" s="1264"/>
      <c r="C662" s="955" t="s">
        <v>1272</v>
      </c>
      <c r="D662" s="1264"/>
      <c r="E662" s="1264"/>
      <c r="F662" s="976" t="s">
        <v>1273</v>
      </c>
      <c r="G662" s="1264"/>
      <c r="H662" s="957">
        <v>3549000</v>
      </c>
      <c r="I662" s="1264"/>
    </row>
    <row r="663" spans="1:9" x14ac:dyDescent="0.25">
      <c r="A663" s="1264"/>
      <c r="B663" s="1264"/>
      <c r="C663" s="955" t="s">
        <v>1272</v>
      </c>
      <c r="D663" s="1264"/>
      <c r="E663" s="1264"/>
      <c r="F663" s="976" t="s">
        <v>1274</v>
      </c>
      <c r="G663" s="1264"/>
      <c r="H663" s="957">
        <v>3427000</v>
      </c>
      <c r="I663" s="1264"/>
    </row>
    <row r="664" spans="1:9" x14ac:dyDescent="0.25">
      <c r="A664" s="1264"/>
      <c r="B664" s="1264"/>
      <c r="C664" s="955" t="s">
        <v>1275</v>
      </c>
      <c r="D664" s="1264"/>
      <c r="E664" s="1264"/>
      <c r="F664" s="976" t="s">
        <v>1276</v>
      </c>
      <c r="G664" s="1264"/>
      <c r="H664" s="957">
        <v>5268000</v>
      </c>
      <c r="I664" s="1264"/>
    </row>
    <row r="665" spans="1:9" x14ac:dyDescent="0.25">
      <c r="A665" s="1264"/>
      <c r="B665" s="1264"/>
      <c r="C665" s="955" t="s">
        <v>1277</v>
      </c>
      <c r="D665" s="1264"/>
      <c r="E665" s="1264"/>
      <c r="F665" s="976" t="s">
        <v>1278</v>
      </c>
      <c r="G665" s="1264"/>
      <c r="H665" s="957">
        <v>14854000</v>
      </c>
      <c r="I665" s="1264"/>
    </row>
    <row r="666" spans="1:9" x14ac:dyDescent="0.25">
      <c r="A666" s="1264"/>
      <c r="B666" s="1264"/>
      <c r="C666" s="955" t="s">
        <v>1279</v>
      </c>
      <c r="D666" s="1264"/>
      <c r="E666" s="1264"/>
      <c r="F666" s="976" t="s">
        <v>1280</v>
      </c>
      <c r="G666" s="1264"/>
      <c r="H666" s="957">
        <v>621000</v>
      </c>
      <c r="I666" s="1264"/>
    </row>
    <row r="667" spans="1:9" x14ac:dyDescent="0.25">
      <c r="A667" s="1264"/>
      <c r="B667" s="1264"/>
      <c r="C667" s="955" t="s">
        <v>1281</v>
      </c>
      <c r="D667" s="1253"/>
      <c r="E667" s="1253"/>
      <c r="F667" s="976" t="s">
        <v>1282</v>
      </c>
      <c r="G667" s="1264"/>
      <c r="H667" s="957">
        <v>1634000</v>
      </c>
      <c r="I667" s="1264"/>
    </row>
    <row r="668" spans="1:9" x14ac:dyDescent="0.25">
      <c r="A668" s="1264"/>
      <c r="B668" s="1264"/>
      <c r="C668" s="955" t="s">
        <v>1283</v>
      </c>
      <c r="D668" s="1253"/>
      <c r="E668" s="1253"/>
      <c r="F668" s="976" t="s">
        <v>1284</v>
      </c>
      <c r="G668" s="1264"/>
      <c r="H668" s="957">
        <v>3098000</v>
      </c>
      <c r="I668" s="1264"/>
    </row>
    <row r="669" spans="1:9" x14ac:dyDescent="0.25">
      <c r="A669" s="1264"/>
      <c r="B669" s="1264"/>
      <c r="C669" s="955" t="s">
        <v>1285</v>
      </c>
      <c r="D669" s="1253"/>
      <c r="E669" s="1253"/>
      <c r="F669" s="975" t="s">
        <v>1286</v>
      </c>
      <c r="G669" s="1264"/>
      <c r="H669" s="957">
        <v>2251000</v>
      </c>
      <c r="I669" s="1264"/>
    </row>
    <row r="670" spans="1:9" x14ac:dyDescent="0.25">
      <c r="A670" s="1264"/>
      <c r="B670" s="1264"/>
      <c r="C670" s="955" t="s">
        <v>1279</v>
      </c>
      <c r="D670" s="1253"/>
      <c r="E670" s="1253"/>
      <c r="F670" s="976" t="s">
        <v>1287</v>
      </c>
      <c r="G670" s="1264"/>
      <c r="H670" s="957">
        <v>9179000</v>
      </c>
      <c r="I670" s="1264"/>
    </row>
    <row r="671" spans="1:9" x14ac:dyDescent="0.25">
      <c r="A671" s="1264"/>
      <c r="B671" s="1264"/>
      <c r="C671" s="955" t="s">
        <v>1288</v>
      </c>
      <c r="D671" s="1253"/>
      <c r="E671" s="1253"/>
      <c r="F671" s="976" t="s">
        <v>1289</v>
      </c>
      <c r="G671" s="1264"/>
      <c r="H671" s="957">
        <v>18794000</v>
      </c>
      <c r="I671" s="1264"/>
    </row>
    <row r="672" spans="1:9" x14ac:dyDescent="0.25">
      <c r="A672" s="1264"/>
      <c r="B672" s="1264"/>
      <c r="C672" s="955" t="s">
        <v>1290</v>
      </c>
      <c r="D672" s="1253"/>
      <c r="E672" s="1253"/>
      <c r="F672" s="976" t="s">
        <v>1291</v>
      </c>
      <c r="G672" s="1264"/>
      <c r="H672" s="957">
        <v>4891000</v>
      </c>
      <c r="I672" s="1264"/>
    </row>
    <row r="673" spans="1:9" x14ac:dyDescent="0.25">
      <c r="A673" s="1264"/>
      <c r="B673" s="1264"/>
      <c r="C673" s="955" t="s">
        <v>1292</v>
      </c>
      <c r="D673" s="1253"/>
      <c r="E673" s="1253"/>
      <c r="F673" s="976" t="s">
        <v>1293</v>
      </c>
      <c r="G673" s="1264"/>
      <c r="H673" s="957">
        <v>2665000</v>
      </c>
      <c r="I673" s="1264"/>
    </row>
    <row r="674" spans="1:9" x14ac:dyDescent="0.25">
      <c r="A674" s="1264"/>
      <c r="B674" s="1264"/>
      <c r="C674" s="955" t="s">
        <v>1294</v>
      </c>
      <c r="D674" s="1253"/>
      <c r="E674" s="1253"/>
      <c r="F674" s="976" t="s">
        <v>1295</v>
      </c>
      <c r="G674" s="1264"/>
      <c r="H674" s="957">
        <v>4116000</v>
      </c>
      <c r="I674" s="1264"/>
    </row>
    <row r="675" spans="1:9" x14ac:dyDescent="0.25">
      <c r="A675" s="1264"/>
      <c r="B675" s="1264"/>
      <c r="C675" s="955" t="s">
        <v>1296</v>
      </c>
      <c r="D675" s="1253"/>
      <c r="E675" s="1253"/>
      <c r="F675" s="976" t="s">
        <v>1297</v>
      </c>
      <c r="G675" s="1264"/>
      <c r="H675" s="957">
        <v>680000</v>
      </c>
      <c r="I675" s="1264"/>
    </row>
    <row r="676" spans="1:9" x14ac:dyDescent="0.25">
      <c r="A676" s="1264"/>
      <c r="B676" s="1264"/>
      <c r="C676" s="955" t="s">
        <v>1298</v>
      </c>
      <c r="D676" s="1253"/>
      <c r="E676" s="1253"/>
      <c r="F676" s="976" t="s">
        <v>1299</v>
      </c>
      <c r="G676" s="1264"/>
      <c r="H676" s="957">
        <v>1141000</v>
      </c>
      <c r="I676" s="1264"/>
    </row>
    <row r="677" spans="1:9" x14ac:dyDescent="0.25">
      <c r="A677" s="1264"/>
      <c r="B677" s="1264"/>
      <c r="C677" s="955" t="s">
        <v>1298</v>
      </c>
      <c r="D677" s="1253"/>
      <c r="E677" s="1253"/>
      <c r="F677" s="976" t="s">
        <v>1300</v>
      </c>
      <c r="G677" s="1264"/>
      <c r="H677" s="957">
        <v>1316000</v>
      </c>
      <c r="I677" s="1264"/>
    </row>
    <row r="678" spans="1:9" x14ac:dyDescent="0.25">
      <c r="A678" s="1264"/>
      <c r="B678" s="1264"/>
      <c r="C678" s="955" t="s">
        <v>1298</v>
      </c>
      <c r="D678" s="1253"/>
      <c r="E678" s="1253"/>
      <c r="F678" s="975" t="s">
        <v>1301</v>
      </c>
      <c r="G678" s="1264"/>
      <c r="H678" s="957">
        <v>3019000</v>
      </c>
      <c r="I678" s="1264"/>
    </row>
    <row r="679" spans="1:9" x14ac:dyDescent="0.25">
      <c r="A679" s="1264"/>
      <c r="B679" s="1264"/>
      <c r="C679" s="955" t="s">
        <v>1296</v>
      </c>
      <c r="D679" s="1253"/>
      <c r="E679" s="1253"/>
      <c r="F679" s="975" t="s">
        <v>1302</v>
      </c>
      <c r="G679" s="1264"/>
      <c r="H679" s="957">
        <v>3934000</v>
      </c>
      <c r="I679" s="1264"/>
    </row>
    <row r="680" spans="1:9" x14ac:dyDescent="0.25">
      <c r="A680" s="1264"/>
      <c r="B680" s="1264"/>
      <c r="C680" s="955" t="s">
        <v>1296</v>
      </c>
      <c r="D680" s="1253"/>
      <c r="E680" s="1253"/>
      <c r="F680" s="976" t="s">
        <v>1303</v>
      </c>
      <c r="G680" s="1264"/>
      <c r="H680" s="957">
        <v>1609000</v>
      </c>
      <c r="I680" s="1264"/>
    </row>
    <row r="681" spans="1:9" x14ac:dyDescent="0.25">
      <c r="A681" s="1264"/>
      <c r="B681" s="1264"/>
      <c r="C681" s="955" t="s">
        <v>1304</v>
      </c>
      <c r="D681" s="1253"/>
      <c r="E681" s="1253"/>
      <c r="F681" s="976" t="s">
        <v>1305</v>
      </c>
      <c r="G681" s="1264"/>
      <c r="H681" s="957">
        <v>22986000</v>
      </c>
      <c r="I681" s="1264"/>
    </row>
    <row r="682" spans="1:9" x14ac:dyDescent="0.25">
      <c r="A682" s="1264"/>
      <c r="B682" s="1264"/>
      <c r="C682" s="955" t="s">
        <v>1304</v>
      </c>
      <c r="D682" s="1253"/>
      <c r="E682" s="1253"/>
      <c r="F682" s="976" t="s">
        <v>1306</v>
      </c>
      <c r="G682" s="1264"/>
      <c r="H682" s="957">
        <v>6189000</v>
      </c>
      <c r="I682" s="1264"/>
    </row>
    <row r="683" spans="1:9" x14ac:dyDescent="0.25">
      <c r="A683" s="1264"/>
      <c r="B683" s="1264"/>
      <c r="C683" s="955" t="s">
        <v>1292</v>
      </c>
      <c r="D683" s="1253"/>
      <c r="E683" s="1253"/>
      <c r="F683" s="976" t="s">
        <v>1307</v>
      </c>
      <c r="G683" s="1264"/>
      <c r="H683" s="957">
        <v>2426000</v>
      </c>
      <c r="I683" s="1264"/>
    </row>
    <row r="684" spans="1:9" x14ac:dyDescent="0.25">
      <c r="A684" s="1264"/>
      <c r="B684" s="1264"/>
      <c r="C684" s="955" t="s">
        <v>1304</v>
      </c>
      <c r="D684" s="1253"/>
      <c r="E684" s="1253"/>
      <c r="F684" s="976" t="s">
        <v>1308</v>
      </c>
      <c r="G684" s="1264"/>
      <c r="H684" s="957">
        <v>16453000</v>
      </c>
      <c r="I684" s="1264"/>
    </row>
    <row r="685" spans="1:9" x14ac:dyDescent="0.25">
      <c r="A685" s="1264"/>
      <c r="B685" s="1264"/>
      <c r="C685" s="955" t="s">
        <v>1304</v>
      </c>
      <c r="D685" s="1253"/>
      <c r="E685" s="1253"/>
      <c r="F685" s="976" t="s">
        <v>1309</v>
      </c>
      <c r="G685" s="1264"/>
      <c r="H685" s="957">
        <v>20439000</v>
      </c>
      <c r="I685" s="1264"/>
    </row>
    <row r="686" spans="1:9" x14ac:dyDescent="0.25">
      <c r="A686" s="1264"/>
      <c r="B686" s="1264"/>
      <c r="C686" s="955" t="s">
        <v>1304</v>
      </c>
      <c r="D686" s="1253"/>
      <c r="E686" s="1253"/>
      <c r="F686" s="976" t="s">
        <v>1310</v>
      </c>
      <c r="G686" s="1264"/>
      <c r="H686" s="957">
        <v>8904000</v>
      </c>
      <c r="I686" s="1264"/>
    </row>
    <row r="687" spans="1:9" x14ac:dyDescent="0.25">
      <c r="A687" s="1264"/>
      <c r="B687" s="1264"/>
      <c r="C687" s="955" t="s">
        <v>1304</v>
      </c>
      <c r="D687" s="1253"/>
      <c r="E687" s="1253"/>
      <c r="F687" s="976" t="s">
        <v>1311</v>
      </c>
      <c r="G687" s="1264"/>
      <c r="H687" s="957">
        <v>8850000</v>
      </c>
      <c r="I687" s="1264"/>
    </row>
    <row r="688" spans="1:9" x14ac:dyDescent="0.25">
      <c r="A688" s="1264"/>
      <c r="B688" s="1264"/>
      <c r="C688" s="955" t="s">
        <v>1312</v>
      </c>
      <c r="D688" s="1253"/>
      <c r="E688" s="1253"/>
      <c r="F688" s="976" t="s">
        <v>1313</v>
      </c>
      <c r="G688" s="1264"/>
      <c r="H688" s="957">
        <v>4399000</v>
      </c>
      <c r="I688" s="1264"/>
    </row>
    <row r="689" spans="1:9" x14ac:dyDescent="0.25">
      <c r="A689" s="1264"/>
      <c r="B689" s="1264"/>
      <c r="C689" s="1253"/>
      <c r="D689" s="1253"/>
      <c r="E689" s="1253"/>
      <c r="F689" s="1253"/>
      <c r="G689" s="1264"/>
      <c r="H689" s="906"/>
      <c r="I689" s="1264"/>
    </row>
    <row r="690" spans="1:9" x14ac:dyDescent="0.25">
      <c r="A690" s="1382" t="s">
        <v>799</v>
      </c>
      <c r="B690" s="1369" t="s">
        <v>800</v>
      </c>
      <c r="C690" s="1369"/>
      <c r="D690" s="1369"/>
      <c r="E690" s="1369"/>
      <c r="F690" s="932"/>
      <c r="G690" s="1369" t="s">
        <v>990</v>
      </c>
      <c r="H690" s="1369"/>
      <c r="I690" s="1010"/>
    </row>
    <row r="691" spans="1:9" x14ac:dyDescent="0.25">
      <c r="A691" s="1382"/>
      <c r="B691" s="1369"/>
      <c r="C691" s="1369"/>
      <c r="D691" s="1369"/>
      <c r="E691" s="1369"/>
      <c r="F691" s="933"/>
      <c r="G691" s="1369"/>
      <c r="H691" s="1369"/>
      <c r="I691" s="1011"/>
    </row>
    <row r="692" spans="1:9" x14ac:dyDescent="0.25">
      <c r="A692"/>
      <c r="B692"/>
      <c r="C692" s="1253"/>
      <c r="D692" s="1253"/>
      <c r="E692" s="1253"/>
      <c r="F692" s="1253"/>
      <c r="H692" s="908"/>
      <c r="I692"/>
    </row>
    <row r="693" spans="1:9" x14ac:dyDescent="0.25">
      <c r="A693" s="1264"/>
      <c r="B693" s="1264"/>
      <c r="C693" s="955" t="s">
        <v>1314</v>
      </c>
      <c r="D693" s="1253"/>
      <c r="E693" s="1253"/>
      <c r="F693" s="976" t="s">
        <v>1315</v>
      </c>
      <c r="G693" s="1264"/>
      <c r="H693" s="957">
        <v>3629000</v>
      </c>
      <c r="I693" s="1264"/>
    </row>
    <row r="694" spans="1:9" x14ac:dyDescent="0.25">
      <c r="A694" s="1264"/>
      <c r="B694" s="1264"/>
      <c r="C694" s="955" t="s">
        <v>1275</v>
      </c>
      <c r="D694" s="1253"/>
      <c r="E694" s="1253"/>
      <c r="F694" s="976" t="s">
        <v>1316</v>
      </c>
      <c r="G694" s="1264"/>
      <c r="H694" s="957">
        <v>8448000</v>
      </c>
      <c r="I694" s="1264"/>
    </row>
    <row r="695" spans="1:9" x14ac:dyDescent="0.25">
      <c r="A695" s="1264"/>
      <c r="B695" s="1264"/>
      <c r="C695" s="955" t="s">
        <v>1317</v>
      </c>
      <c r="D695" s="1253"/>
      <c r="E695" s="1253"/>
      <c r="F695" s="975" t="s">
        <v>1318</v>
      </c>
      <c r="G695" s="1264"/>
      <c r="H695" s="957">
        <v>7437000</v>
      </c>
      <c r="I695" s="1264"/>
    </row>
    <row r="696" spans="1:9" x14ac:dyDescent="0.25">
      <c r="A696" s="1264"/>
      <c r="B696" s="1264"/>
      <c r="C696" s="955" t="s">
        <v>1292</v>
      </c>
      <c r="D696" s="1253"/>
      <c r="E696" s="1253"/>
      <c r="F696" s="976" t="s">
        <v>1319</v>
      </c>
      <c r="G696" s="1264"/>
      <c r="H696" s="957">
        <v>3837000</v>
      </c>
      <c r="I696" s="1264"/>
    </row>
    <row r="697" spans="1:9" x14ac:dyDescent="0.25">
      <c r="A697" s="1264"/>
      <c r="B697" s="1264"/>
      <c r="C697" s="955" t="s">
        <v>1320</v>
      </c>
      <c r="D697" s="1253"/>
      <c r="E697" s="1253"/>
      <c r="F697" s="976" t="s">
        <v>1321</v>
      </c>
      <c r="G697" s="1264"/>
      <c r="H697" s="957">
        <v>5322000</v>
      </c>
      <c r="I697" s="1264"/>
    </row>
    <row r="698" spans="1:9" x14ac:dyDescent="0.25">
      <c r="A698" s="1264"/>
      <c r="B698" s="1264"/>
      <c r="C698" s="955" t="s">
        <v>1322</v>
      </c>
      <c r="D698" s="1253"/>
      <c r="E698" s="1253"/>
      <c r="F698" s="976" t="s">
        <v>1323</v>
      </c>
      <c r="G698" s="1264"/>
      <c r="H698" s="957">
        <v>2376000</v>
      </c>
      <c r="I698" s="1264"/>
    </row>
    <row r="699" spans="1:9" x14ac:dyDescent="0.25">
      <c r="A699" s="1264"/>
      <c r="B699" s="1264"/>
      <c r="C699" s="955" t="s">
        <v>1322</v>
      </c>
      <c r="D699" s="1253"/>
      <c r="E699" s="1253"/>
      <c r="F699" s="976" t="s">
        <v>1324</v>
      </c>
      <c r="G699" s="1264"/>
      <c r="H699" s="957">
        <v>1515000</v>
      </c>
      <c r="I699" s="1264"/>
    </row>
    <row r="700" spans="1:9" x14ac:dyDescent="0.25">
      <c r="A700" s="1264"/>
      <c r="B700" s="1264"/>
      <c r="C700" s="955" t="s">
        <v>1325</v>
      </c>
      <c r="D700" s="1253"/>
      <c r="E700" s="1253"/>
      <c r="F700" s="976" t="s">
        <v>1326</v>
      </c>
      <c r="G700" s="1264"/>
      <c r="H700" s="957">
        <v>8148000</v>
      </c>
      <c r="I700" s="1264"/>
    </row>
    <row r="701" spans="1:9" x14ac:dyDescent="0.25">
      <c r="A701" s="1264"/>
      <c r="B701" s="1264"/>
      <c r="C701" s="955" t="s">
        <v>1327</v>
      </c>
      <c r="D701" s="1253"/>
      <c r="E701" s="1253"/>
      <c r="F701" s="976" t="s">
        <v>1328</v>
      </c>
      <c r="G701" s="1264"/>
      <c r="H701" s="957">
        <v>3681000</v>
      </c>
      <c r="I701" s="1264"/>
    </row>
    <row r="702" spans="1:9" x14ac:dyDescent="0.25">
      <c r="A702" s="1264"/>
      <c r="B702" s="1264"/>
      <c r="C702" s="955" t="s">
        <v>1277</v>
      </c>
      <c r="D702" s="1253"/>
      <c r="E702" s="1253"/>
      <c r="F702" s="976" t="s">
        <v>1329</v>
      </c>
      <c r="G702" s="1264"/>
      <c r="H702" s="957">
        <v>4937000</v>
      </c>
      <c r="I702" s="1264"/>
    </row>
    <row r="703" spans="1:9" x14ac:dyDescent="0.25">
      <c r="A703" s="1264"/>
      <c r="B703" s="1264"/>
      <c r="C703" s="955" t="s">
        <v>1327</v>
      </c>
      <c r="D703" s="1253"/>
      <c r="E703" s="1253"/>
      <c r="F703" s="975" t="s">
        <v>1330</v>
      </c>
      <c r="G703" s="1264"/>
      <c r="H703" s="957">
        <v>1569000</v>
      </c>
      <c r="I703" s="1264"/>
    </row>
    <row r="704" spans="1:9" x14ac:dyDescent="0.25">
      <c r="A704" s="1264"/>
      <c r="B704" s="1264"/>
      <c r="C704" s="955" t="s">
        <v>1331</v>
      </c>
      <c r="D704" s="1253"/>
      <c r="E704" s="1253"/>
      <c r="F704" s="976" t="s">
        <v>1332</v>
      </c>
      <c r="G704" s="1264"/>
      <c r="H704" s="957">
        <v>6816000</v>
      </c>
      <c r="I704" s="1264"/>
    </row>
    <row r="705" spans="1:9" x14ac:dyDescent="0.25">
      <c r="A705" s="1264"/>
      <c r="B705" s="1264"/>
      <c r="C705" s="955" t="s">
        <v>1333</v>
      </c>
      <c r="D705" s="1253"/>
      <c r="E705" s="1253"/>
      <c r="F705" s="976" t="s">
        <v>1334</v>
      </c>
      <c r="G705" s="1264"/>
      <c r="H705" s="957">
        <v>4758000</v>
      </c>
      <c r="I705" s="1264"/>
    </row>
    <row r="706" spans="1:9" x14ac:dyDescent="0.25">
      <c r="A706" s="1264"/>
      <c r="B706" s="1264"/>
      <c r="C706" s="955" t="s">
        <v>1335</v>
      </c>
      <c r="D706" s="1253"/>
      <c r="E706" s="1253"/>
      <c r="F706" s="976" t="s">
        <v>1336</v>
      </c>
      <c r="G706" s="1264"/>
      <c r="H706" s="957">
        <v>24717000</v>
      </c>
      <c r="I706" s="1264"/>
    </row>
    <row r="707" spans="1:9" x14ac:dyDescent="0.25">
      <c r="A707" s="1264"/>
      <c r="B707" s="1264"/>
      <c r="C707" s="955" t="s">
        <v>1337</v>
      </c>
      <c r="D707" s="1253"/>
      <c r="E707" s="1253"/>
      <c r="F707" s="976" t="s">
        <v>1338</v>
      </c>
      <c r="G707" s="1264"/>
      <c r="H707" s="957">
        <v>8364000</v>
      </c>
      <c r="I707" s="1264"/>
    </row>
    <row r="708" spans="1:9" x14ac:dyDescent="0.25">
      <c r="A708" s="1264"/>
      <c r="B708" s="1264"/>
      <c r="C708" s="955" t="s">
        <v>1337</v>
      </c>
      <c r="D708" s="1253"/>
      <c r="E708" s="1253"/>
      <c r="F708" s="976" t="s">
        <v>1339</v>
      </c>
      <c r="G708" s="1264"/>
      <c r="H708" s="957">
        <v>6522000</v>
      </c>
      <c r="I708" s="1264"/>
    </row>
    <row r="709" spans="1:9" x14ac:dyDescent="0.25">
      <c r="A709" s="1264"/>
      <c r="B709" s="1264"/>
      <c r="C709" s="955" t="s">
        <v>1340</v>
      </c>
      <c r="D709" s="1264"/>
      <c r="E709" s="1264"/>
      <c r="F709" s="976" t="s">
        <v>1341</v>
      </c>
      <c r="G709" s="1264"/>
      <c r="H709" s="957">
        <v>1909000</v>
      </c>
      <c r="I709" s="1264"/>
    </row>
    <row r="710" spans="1:9" x14ac:dyDescent="0.25">
      <c r="A710" s="1264"/>
      <c r="B710" s="988"/>
      <c r="C710" s="955" t="s">
        <v>1277</v>
      </c>
      <c r="D710" s="989"/>
      <c r="E710" s="989"/>
      <c r="F710" s="976" t="s">
        <v>1342</v>
      </c>
      <c r="G710" s="988"/>
      <c r="H710" s="957">
        <v>334000</v>
      </c>
      <c r="I710" s="1012"/>
    </row>
    <row r="711" spans="1:9" x14ac:dyDescent="0.25">
      <c r="A711" s="1264"/>
      <c r="B711" s="988"/>
      <c r="C711" s="955" t="s">
        <v>1343</v>
      </c>
      <c r="D711" s="989"/>
      <c r="E711" s="989"/>
      <c r="F711" s="976" t="s">
        <v>1344</v>
      </c>
      <c r="G711" s="988"/>
      <c r="H711" s="957">
        <v>2718000</v>
      </c>
      <c r="I711" s="1012"/>
    </row>
    <row r="712" spans="1:9" x14ac:dyDescent="0.25">
      <c r="A712" s="1264"/>
      <c r="B712" s="988"/>
      <c r="C712" s="955" t="s">
        <v>1343</v>
      </c>
      <c r="D712" s="989"/>
      <c r="E712" s="989"/>
      <c r="F712" s="975" t="s">
        <v>1164</v>
      </c>
      <c r="G712" s="988"/>
      <c r="H712" s="957">
        <v>1473000</v>
      </c>
      <c r="I712" s="1012"/>
    </row>
    <row r="713" spans="1:9" x14ac:dyDescent="0.25">
      <c r="A713" s="1264"/>
      <c r="B713" s="988"/>
      <c r="C713" s="955" t="s">
        <v>1345</v>
      </c>
      <c r="D713" s="989"/>
      <c r="E713" s="989"/>
      <c r="F713" s="975" t="s">
        <v>1346</v>
      </c>
      <c r="G713" s="988"/>
      <c r="H713" s="957">
        <v>35926500</v>
      </c>
      <c r="I713" s="1012"/>
    </row>
    <row r="714" spans="1:9" x14ac:dyDescent="0.25">
      <c r="A714" s="1264"/>
      <c r="B714" s="988"/>
      <c r="C714" s="955" t="s">
        <v>1347</v>
      </c>
      <c r="D714" s="988"/>
      <c r="E714" s="988"/>
      <c r="F714" s="976" t="s">
        <v>1348</v>
      </c>
      <c r="G714" s="1005"/>
      <c r="H714" s="957">
        <v>4008000</v>
      </c>
      <c r="I714" s="988"/>
    </row>
    <row r="715" spans="1:9" x14ac:dyDescent="0.25">
      <c r="A715" s="1264"/>
      <c r="B715" s="1264"/>
      <c r="C715" s="955" t="s">
        <v>1349</v>
      </c>
      <c r="D715" s="1264"/>
      <c r="E715" s="1264"/>
      <c r="F715" s="976" t="s">
        <v>1350</v>
      </c>
      <c r="G715" s="1264"/>
      <c r="H715" s="957">
        <v>806000</v>
      </c>
      <c r="I715" s="1264"/>
    </row>
    <row r="716" spans="1:9" x14ac:dyDescent="0.25">
      <c r="A716" s="1264"/>
      <c r="B716" s="1264"/>
      <c r="C716" s="955" t="s">
        <v>1277</v>
      </c>
      <c r="D716" s="1264"/>
      <c r="E716" s="1264"/>
      <c r="F716" s="976" t="s">
        <v>1351</v>
      </c>
      <c r="G716" s="1264"/>
      <c r="H716" s="957">
        <v>51000</v>
      </c>
      <c r="I716" s="1264"/>
    </row>
    <row r="717" spans="1:9" x14ac:dyDescent="0.25">
      <c r="A717" s="1264"/>
      <c r="B717" s="1264"/>
      <c r="C717" s="955" t="s">
        <v>1352</v>
      </c>
      <c r="D717" s="1264"/>
      <c r="E717" s="1264"/>
      <c r="F717" s="976" t="s">
        <v>1353</v>
      </c>
      <c r="G717" s="1264"/>
      <c r="H717" s="957">
        <v>2348000</v>
      </c>
      <c r="I717" s="1264"/>
    </row>
    <row r="718" spans="1:9" x14ac:dyDescent="0.25">
      <c r="A718" s="1264"/>
      <c r="B718" s="1264"/>
      <c r="C718" s="955" t="s">
        <v>1352</v>
      </c>
      <c r="D718" s="1264"/>
      <c r="E718" s="1264"/>
      <c r="F718" s="976" t="s">
        <v>1354</v>
      </c>
      <c r="G718" s="1264"/>
      <c r="H718" s="957">
        <v>5298000</v>
      </c>
      <c r="I718" s="1264"/>
    </row>
    <row r="719" spans="1:9" x14ac:dyDescent="0.25">
      <c r="A719" s="1264"/>
      <c r="B719" s="1264"/>
      <c r="C719" s="955" t="s">
        <v>1355</v>
      </c>
      <c r="D719" s="1253"/>
      <c r="E719" s="1253"/>
      <c r="F719" s="976" t="s">
        <v>1356</v>
      </c>
      <c r="G719" s="1264"/>
      <c r="H719" s="957">
        <v>1389000</v>
      </c>
      <c r="I719" s="1264"/>
    </row>
    <row r="720" spans="1:9" x14ac:dyDescent="0.25">
      <c r="A720" s="1264"/>
      <c r="B720" s="1264"/>
      <c r="C720" s="955" t="s">
        <v>1357</v>
      </c>
      <c r="D720" s="1264"/>
      <c r="E720" s="1264"/>
      <c r="F720" s="976" t="s">
        <v>1358</v>
      </c>
      <c r="G720" s="1264"/>
      <c r="H720" s="957">
        <v>1253000</v>
      </c>
      <c r="I720" s="1264"/>
    </row>
    <row r="721" spans="1:9" x14ac:dyDescent="0.25">
      <c r="A721" s="1264"/>
      <c r="B721" s="996"/>
      <c r="C721" s="955" t="s">
        <v>1359</v>
      </c>
      <c r="D721" s="996"/>
      <c r="E721" s="996"/>
      <c r="F721" s="976" t="s">
        <v>1360</v>
      </c>
      <c r="G721" s="996"/>
      <c r="H721" s="957">
        <v>1278000</v>
      </c>
      <c r="I721" s="1264"/>
    </row>
    <row r="722" spans="1:9" x14ac:dyDescent="0.25">
      <c r="A722" s="1264"/>
      <c r="B722" s="1264"/>
      <c r="C722" s="955" t="s">
        <v>1361</v>
      </c>
      <c r="D722" s="1253"/>
      <c r="E722" s="1253"/>
      <c r="F722" s="976" t="s">
        <v>1362</v>
      </c>
      <c r="G722" s="1264"/>
      <c r="H722" s="957">
        <v>1363000</v>
      </c>
      <c r="I722" s="1264"/>
    </row>
    <row r="723" spans="1:9" x14ac:dyDescent="0.25">
      <c r="A723" s="1264"/>
      <c r="B723" s="1264"/>
      <c r="C723" s="955" t="s">
        <v>1277</v>
      </c>
      <c r="D723" s="1253"/>
      <c r="E723" s="1253"/>
      <c r="F723" s="976" t="s">
        <v>1363</v>
      </c>
      <c r="G723" s="1264"/>
      <c r="H723" s="957">
        <v>548000</v>
      </c>
      <c r="I723" s="1264"/>
    </row>
    <row r="724" spans="1:9" x14ac:dyDescent="0.25">
      <c r="A724" s="1264"/>
      <c r="B724" s="1264"/>
      <c r="C724" s="955" t="s">
        <v>1364</v>
      </c>
      <c r="D724" s="1253"/>
      <c r="E724" s="1253"/>
      <c r="F724" s="976" t="s">
        <v>1365</v>
      </c>
      <c r="G724" s="1264"/>
      <c r="H724" s="957">
        <v>3103000</v>
      </c>
      <c r="I724" s="1264"/>
    </row>
    <row r="725" spans="1:9" x14ac:dyDescent="0.25">
      <c r="A725" s="1264"/>
      <c r="B725" s="1264"/>
      <c r="C725" s="955" t="s">
        <v>1366</v>
      </c>
      <c r="D725" s="1253"/>
      <c r="E725" s="1253"/>
      <c r="F725" s="975" t="s">
        <v>1367</v>
      </c>
      <c r="G725" s="1264"/>
      <c r="H725" s="957">
        <v>1800000</v>
      </c>
      <c r="I725" s="1264"/>
    </row>
    <row r="726" spans="1:9" x14ac:dyDescent="0.25">
      <c r="A726" s="1264"/>
      <c r="B726" s="1264"/>
      <c r="C726" s="955" t="s">
        <v>1368</v>
      </c>
      <c r="D726" s="1253"/>
      <c r="E726" s="1253"/>
      <c r="F726" s="976">
        <v>1200</v>
      </c>
      <c r="G726" s="1264"/>
      <c r="H726" s="957">
        <v>11894000</v>
      </c>
      <c r="I726" s="1264"/>
    </row>
    <row r="727" spans="1:9" x14ac:dyDescent="0.25">
      <c r="A727" s="1264"/>
      <c r="B727" s="1264"/>
      <c r="C727" s="955" t="s">
        <v>1369</v>
      </c>
      <c r="D727" s="1253"/>
      <c r="E727" s="1253"/>
      <c r="F727" s="976">
        <v>1250</v>
      </c>
      <c r="G727" s="1264"/>
      <c r="H727" s="957">
        <v>3889000</v>
      </c>
      <c r="I727" s="1264"/>
    </row>
    <row r="728" spans="1:9" x14ac:dyDescent="0.25">
      <c r="A728" s="1264"/>
      <c r="B728" s="1264"/>
      <c r="C728" s="955" t="s">
        <v>1370</v>
      </c>
      <c r="D728" s="1253"/>
      <c r="E728" s="1253"/>
      <c r="F728" s="976" t="s">
        <v>1371</v>
      </c>
      <c r="G728" s="1264"/>
      <c r="H728" s="957">
        <v>5079000</v>
      </c>
      <c r="I728" s="1264"/>
    </row>
    <row r="729" spans="1:9" x14ac:dyDescent="0.25">
      <c r="A729" s="1264"/>
      <c r="B729" s="1264"/>
      <c r="C729" s="955" t="s">
        <v>1372</v>
      </c>
      <c r="D729" s="1253"/>
      <c r="E729" s="1253"/>
      <c r="F729" s="976" t="s">
        <v>1373</v>
      </c>
      <c r="G729" s="1264"/>
      <c r="H729" s="957">
        <v>1450000</v>
      </c>
      <c r="I729" s="1264"/>
    </row>
    <row r="730" spans="1:9" x14ac:dyDescent="0.25">
      <c r="A730" s="1264"/>
      <c r="B730" s="1264"/>
      <c r="C730" s="955" t="s">
        <v>1374</v>
      </c>
      <c r="D730" s="1253"/>
      <c r="E730" s="1253"/>
      <c r="F730" s="976" t="s">
        <v>1375</v>
      </c>
      <c r="G730" s="1264"/>
      <c r="H730" s="957">
        <v>5481000</v>
      </c>
      <c r="I730" s="1264"/>
    </row>
    <row r="731" spans="1:9" x14ac:dyDescent="0.25">
      <c r="A731" s="1264"/>
      <c r="B731" s="1264"/>
      <c r="C731" s="955" t="s">
        <v>1277</v>
      </c>
      <c r="D731" s="1253"/>
      <c r="E731" s="1253"/>
      <c r="F731" s="976" t="s">
        <v>1376</v>
      </c>
      <c r="G731" s="1264"/>
      <c r="H731" s="957">
        <v>3839000</v>
      </c>
      <c r="I731" s="1264"/>
    </row>
    <row r="732" spans="1:9" x14ac:dyDescent="0.25">
      <c r="A732" s="1264"/>
      <c r="B732" s="1264"/>
      <c r="C732" s="955" t="s">
        <v>1377</v>
      </c>
      <c r="D732" s="1253"/>
      <c r="E732" s="1253"/>
      <c r="F732" s="976" t="s">
        <v>1378</v>
      </c>
      <c r="G732" s="1264"/>
      <c r="H732" s="957">
        <v>2044000</v>
      </c>
      <c r="I732" s="1264"/>
    </row>
    <row r="733" spans="1:9" x14ac:dyDescent="0.25">
      <c r="A733" s="1264"/>
      <c r="B733" s="1264"/>
      <c r="C733" s="955" t="s">
        <v>1281</v>
      </c>
      <c r="D733" s="1253"/>
      <c r="E733" s="1253"/>
      <c r="F733" s="975" t="s">
        <v>1379</v>
      </c>
      <c r="G733" s="1264"/>
      <c r="H733" s="957">
        <v>1872000</v>
      </c>
      <c r="I733" s="1264"/>
    </row>
    <row r="734" spans="1:9" x14ac:dyDescent="0.25">
      <c r="A734" s="1264"/>
      <c r="B734" s="1264"/>
      <c r="C734" s="955" t="s">
        <v>1380</v>
      </c>
      <c r="D734" s="1253"/>
      <c r="E734" s="1253"/>
      <c r="F734" s="976" t="s">
        <v>1381</v>
      </c>
      <c r="G734" s="1264"/>
      <c r="H734" s="957">
        <v>2993000</v>
      </c>
      <c r="I734" s="1264"/>
    </row>
    <row r="735" spans="1:9" x14ac:dyDescent="0.25">
      <c r="A735" s="1264"/>
      <c r="B735" s="1264"/>
      <c r="C735" s="955" t="s">
        <v>1382</v>
      </c>
      <c r="D735" s="1253"/>
      <c r="E735" s="1253"/>
      <c r="F735" s="976" t="s">
        <v>1383</v>
      </c>
      <c r="G735" s="1264"/>
      <c r="H735" s="957">
        <v>1782000</v>
      </c>
      <c r="I735" s="1264"/>
    </row>
    <row r="736" spans="1:9" x14ac:dyDescent="0.25">
      <c r="A736" s="1264"/>
      <c r="B736" s="1264"/>
      <c r="C736" s="955" t="s">
        <v>1384</v>
      </c>
      <c r="D736" s="1264"/>
      <c r="E736" s="1264"/>
      <c r="F736" s="976" t="s">
        <v>1385</v>
      </c>
      <c r="G736" s="998"/>
      <c r="H736" s="957">
        <v>6272000</v>
      </c>
      <c r="I736" s="1264"/>
    </row>
    <row r="737" spans="1:9" x14ac:dyDescent="0.25">
      <c r="A737" s="1264"/>
      <c r="B737" s="1264"/>
      <c r="C737" s="955" t="s">
        <v>1386</v>
      </c>
      <c r="D737" s="1264"/>
      <c r="E737" s="1264"/>
      <c r="F737" s="976">
        <v>1439</v>
      </c>
      <c r="G737" s="1264"/>
      <c r="H737" s="957">
        <v>444000</v>
      </c>
      <c r="I737" s="1264"/>
    </row>
    <row r="738" spans="1:9" x14ac:dyDescent="0.25">
      <c r="A738" s="1264"/>
      <c r="B738" s="1264"/>
      <c r="C738" s="955" t="s">
        <v>1387</v>
      </c>
      <c r="D738" s="1264"/>
      <c r="E738" s="1264"/>
      <c r="F738" s="976" t="s">
        <v>1388</v>
      </c>
      <c r="G738" s="1264"/>
      <c r="H738" s="957">
        <v>14619000</v>
      </c>
      <c r="I738" s="1264"/>
    </row>
    <row r="739" spans="1:9" x14ac:dyDescent="0.25">
      <c r="F739" s="964"/>
      <c r="H739" s="916"/>
    </row>
    <row r="740" spans="1:9" x14ac:dyDescent="0.25">
      <c r="A740" s="1369" t="s">
        <v>799</v>
      </c>
      <c r="B740" s="1369" t="s">
        <v>800</v>
      </c>
      <c r="C740" s="1369"/>
      <c r="D740" s="1369"/>
      <c r="E740" s="1369"/>
      <c r="F740" s="932"/>
      <c r="G740" s="1369" t="s">
        <v>990</v>
      </c>
      <c r="H740" s="1369"/>
      <c r="I740" s="1003"/>
    </row>
    <row r="741" spans="1:9" x14ac:dyDescent="0.25">
      <c r="A741" s="1369"/>
      <c r="B741" s="1369"/>
      <c r="C741" s="1369"/>
      <c r="D741" s="1369"/>
      <c r="E741" s="1369"/>
      <c r="F741" s="933"/>
      <c r="G741" s="1369"/>
      <c r="H741" s="1369"/>
      <c r="I741" s="1004"/>
    </row>
    <row r="742" spans="1:9" x14ac:dyDescent="0.25">
      <c r="B742" s="996"/>
      <c r="C742" s="996"/>
      <c r="D742" s="996"/>
      <c r="E742" s="996"/>
      <c r="F742" s="996"/>
    </row>
    <row r="743" spans="1:9" x14ac:dyDescent="0.25">
      <c r="C743" s="955" t="s">
        <v>1389</v>
      </c>
      <c r="D743" s="1255"/>
      <c r="E743" s="1255"/>
      <c r="F743" s="976">
        <v>1452</v>
      </c>
      <c r="G743" s="1255"/>
      <c r="H743" s="957">
        <v>1929000</v>
      </c>
    </row>
    <row r="744" spans="1:9" x14ac:dyDescent="0.25">
      <c r="C744" s="955" t="s">
        <v>1390</v>
      </c>
      <c r="D744" s="1253"/>
      <c r="E744" s="1253"/>
      <c r="F744" s="976">
        <v>1455</v>
      </c>
      <c r="G744" s="1253"/>
      <c r="H744" s="957">
        <v>3331000</v>
      </c>
    </row>
    <row r="745" spans="1:9" x14ac:dyDescent="0.25">
      <c r="C745" s="955" t="s">
        <v>1391</v>
      </c>
      <c r="D745" s="1253"/>
      <c r="E745" s="1253"/>
      <c r="F745" s="976">
        <v>1477</v>
      </c>
      <c r="G745" s="1253"/>
      <c r="H745" s="957">
        <v>2176000</v>
      </c>
    </row>
    <row r="746" spans="1:9" x14ac:dyDescent="0.25">
      <c r="C746" s="955" t="s">
        <v>1277</v>
      </c>
      <c r="D746" s="1253"/>
      <c r="E746" s="1253"/>
      <c r="F746" s="976" t="s">
        <v>1392</v>
      </c>
      <c r="G746" s="1253"/>
      <c r="H746" s="957">
        <v>12752000</v>
      </c>
    </row>
    <row r="747" spans="1:9" x14ac:dyDescent="0.25">
      <c r="C747" s="955" t="s">
        <v>1393</v>
      </c>
      <c r="D747" s="1253"/>
      <c r="E747" s="1253"/>
      <c r="F747" s="976" t="s">
        <v>1394</v>
      </c>
      <c r="G747" s="1253"/>
      <c r="H747" s="957">
        <v>2298000</v>
      </c>
    </row>
    <row r="748" spans="1:9" x14ac:dyDescent="0.25">
      <c r="C748" s="955" t="s">
        <v>1395</v>
      </c>
      <c r="D748" s="937"/>
      <c r="E748" s="937"/>
      <c r="F748" s="976" t="s">
        <v>1396</v>
      </c>
      <c r="G748" s="937"/>
      <c r="H748" s="957">
        <v>2217000</v>
      </c>
    </row>
    <row r="749" spans="1:9" x14ac:dyDescent="0.25">
      <c r="C749" s="955" t="s">
        <v>1352</v>
      </c>
      <c r="F749" s="975" t="s">
        <v>1397</v>
      </c>
      <c r="H749" s="957">
        <v>810000</v>
      </c>
    </row>
    <row r="750" spans="1:9" x14ac:dyDescent="0.25">
      <c r="A750"/>
      <c r="B750"/>
      <c r="C750" s="955" t="s">
        <v>1398</v>
      </c>
      <c r="D750"/>
      <c r="E750"/>
      <c r="F750" s="975" t="s">
        <v>1399</v>
      </c>
      <c r="G750"/>
      <c r="H750" s="957">
        <v>7756160</v>
      </c>
      <c r="I750"/>
    </row>
    <row r="751" spans="1:9" ht="16.5" x14ac:dyDescent="0.25">
      <c r="A751" s="1264"/>
      <c r="B751" s="939"/>
      <c r="C751" s="955" t="s">
        <v>1400</v>
      </c>
      <c r="D751" s="939"/>
      <c r="E751" s="939"/>
      <c r="F751" s="976" t="s">
        <v>1401</v>
      </c>
      <c r="G751" s="939"/>
      <c r="H751" s="957">
        <v>955000</v>
      </c>
      <c r="I751" s="1264"/>
    </row>
    <row r="752" spans="1:9" x14ac:dyDescent="0.25">
      <c r="A752"/>
      <c r="B752"/>
      <c r="C752" s="955" t="s">
        <v>1402</v>
      </c>
      <c r="D752"/>
      <c r="E752"/>
      <c r="F752" s="976" t="s">
        <v>1120</v>
      </c>
      <c r="G752"/>
      <c r="H752" s="957">
        <v>1820000</v>
      </c>
      <c r="I752"/>
    </row>
    <row r="753" spans="1:9" ht="15.75" x14ac:dyDescent="0.25">
      <c r="B753" s="1261"/>
      <c r="C753" s="955" t="s">
        <v>1277</v>
      </c>
      <c r="D753" s="1261"/>
      <c r="E753" s="1261"/>
      <c r="F753" s="976" t="s">
        <v>1403</v>
      </c>
      <c r="G753" s="1261"/>
      <c r="H753" s="957">
        <v>4299000</v>
      </c>
    </row>
    <row r="754" spans="1:9" x14ac:dyDescent="0.25">
      <c r="A754"/>
      <c r="B754" s="996"/>
      <c r="C754" s="955" t="s">
        <v>1404</v>
      </c>
      <c r="D754" s="996"/>
      <c r="E754" s="996"/>
      <c r="F754" s="976" t="s">
        <v>1405</v>
      </c>
      <c r="H754" s="957">
        <v>1471000</v>
      </c>
      <c r="I754"/>
    </row>
    <row r="755" spans="1:9" x14ac:dyDescent="0.25">
      <c r="A755"/>
      <c r="C755" s="955" t="s">
        <v>1404</v>
      </c>
      <c r="D755" s="1253"/>
      <c r="E755" s="1253"/>
      <c r="F755" s="976" t="s">
        <v>1406</v>
      </c>
      <c r="H755" s="957">
        <v>841000</v>
      </c>
      <c r="I755"/>
    </row>
    <row r="756" spans="1:9" x14ac:dyDescent="0.25">
      <c r="A756"/>
      <c r="C756" s="955" t="s">
        <v>1404</v>
      </c>
      <c r="D756" s="1253"/>
      <c r="E756" s="1253"/>
      <c r="F756" s="976" t="s">
        <v>1407</v>
      </c>
      <c r="H756" s="957">
        <v>809000</v>
      </c>
      <c r="I756"/>
    </row>
    <row r="757" spans="1:9" x14ac:dyDescent="0.25">
      <c r="A757"/>
      <c r="C757" s="955" t="s">
        <v>1404</v>
      </c>
      <c r="D757" s="1253"/>
      <c r="E757" s="1253"/>
      <c r="F757" s="976" t="s">
        <v>1408</v>
      </c>
      <c r="H757" s="957">
        <v>701000</v>
      </c>
      <c r="I757"/>
    </row>
    <row r="758" spans="1:9" x14ac:dyDescent="0.25">
      <c r="A758"/>
      <c r="C758" s="955" t="s">
        <v>1340</v>
      </c>
      <c r="D758" s="1253"/>
      <c r="E758" s="1253"/>
      <c r="F758" s="976" t="s">
        <v>1409</v>
      </c>
      <c r="H758" s="957">
        <v>2233000</v>
      </c>
      <c r="I758"/>
    </row>
    <row r="759" spans="1:9" x14ac:dyDescent="0.25">
      <c r="A759"/>
      <c r="C759" s="955" t="s">
        <v>1340</v>
      </c>
      <c r="D759" s="1253"/>
      <c r="E759" s="1253"/>
      <c r="F759" s="976" t="s">
        <v>1410</v>
      </c>
      <c r="H759" s="957">
        <v>3544000</v>
      </c>
      <c r="I759"/>
    </row>
    <row r="760" spans="1:9" x14ac:dyDescent="0.25">
      <c r="A760"/>
      <c r="C760" s="955" t="s">
        <v>1277</v>
      </c>
      <c r="D760" s="1253"/>
      <c r="E760" s="1253"/>
      <c r="F760" s="976" t="s">
        <v>1411</v>
      </c>
      <c r="H760" s="957">
        <v>717000</v>
      </c>
      <c r="I760"/>
    </row>
    <row r="761" spans="1:9" x14ac:dyDescent="0.25">
      <c r="A761"/>
      <c r="C761" s="955" t="s">
        <v>1277</v>
      </c>
      <c r="D761" s="1253"/>
      <c r="E761" s="1253"/>
      <c r="F761" s="976" t="s">
        <v>1412</v>
      </c>
      <c r="H761" s="957">
        <v>2901000</v>
      </c>
      <c r="I761"/>
    </row>
    <row r="762" spans="1:9" x14ac:dyDescent="0.25">
      <c r="A762"/>
      <c r="C762" s="955" t="s">
        <v>1413</v>
      </c>
      <c r="D762" s="1253"/>
      <c r="E762" s="1253"/>
      <c r="F762" s="975" t="s">
        <v>1414</v>
      </c>
      <c r="H762" s="957">
        <v>3720000</v>
      </c>
      <c r="I762"/>
    </row>
    <row r="763" spans="1:9" x14ac:dyDescent="0.25">
      <c r="A763"/>
      <c r="C763" s="955" t="s">
        <v>1415</v>
      </c>
      <c r="D763" s="1253"/>
      <c r="E763" s="1253"/>
      <c r="F763" s="976" t="s">
        <v>1416</v>
      </c>
      <c r="H763" s="957">
        <v>6586000</v>
      </c>
      <c r="I763"/>
    </row>
    <row r="764" spans="1:9" x14ac:dyDescent="0.25">
      <c r="A764"/>
      <c r="C764" s="955" t="s">
        <v>1417</v>
      </c>
      <c r="D764" s="1253"/>
      <c r="E764" s="1253"/>
      <c r="F764" s="976" t="s">
        <v>1418</v>
      </c>
      <c r="H764" s="957">
        <v>34613000</v>
      </c>
      <c r="I764"/>
    </row>
    <row r="765" spans="1:9" x14ac:dyDescent="0.25">
      <c r="A765"/>
      <c r="C765" s="955" t="s">
        <v>1419</v>
      </c>
      <c r="D765" s="1253"/>
      <c r="E765" s="1253"/>
      <c r="F765" s="976" t="s">
        <v>1420</v>
      </c>
      <c r="H765" s="957">
        <v>17336000</v>
      </c>
      <c r="I765"/>
    </row>
    <row r="766" spans="1:9" x14ac:dyDescent="0.25">
      <c r="A766"/>
      <c r="C766" s="955" t="s">
        <v>1421</v>
      </c>
      <c r="D766" s="1253"/>
      <c r="E766" s="1253"/>
      <c r="F766" s="976" t="s">
        <v>1422</v>
      </c>
      <c r="H766" s="957">
        <v>8640500</v>
      </c>
      <c r="I766"/>
    </row>
    <row r="767" spans="1:9" x14ac:dyDescent="0.25">
      <c r="A767"/>
      <c r="C767" s="955" t="s">
        <v>1277</v>
      </c>
      <c r="D767" s="1253"/>
      <c r="E767" s="1253"/>
      <c r="F767" s="976" t="s">
        <v>1423</v>
      </c>
      <c r="H767" s="957">
        <v>764000</v>
      </c>
      <c r="I767"/>
    </row>
    <row r="768" spans="1:9" x14ac:dyDescent="0.25">
      <c r="A768"/>
      <c r="C768" s="955" t="s">
        <v>1424</v>
      </c>
      <c r="D768" s="1253"/>
      <c r="E768" s="1253"/>
      <c r="F768" s="976" t="s">
        <v>1425</v>
      </c>
      <c r="H768" s="957">
        <v>40000</v>
      </c>
      <c r="I768"/>
    </row>
    <row r="769" spans="1:9" x14ac:dyDescent="0.25">
      <c r="A769"/>
      <c r="C769" s="955" t="s">
        <v>1426</v>
      </c>
      <c r="D769" s="1253"/>
      <c r="E769" s="1253"/>
      <c r="F769" s="976" t="s">
        <v>1427</v>
      </c>
      <c r="H769" s="957">
        <v>3064000</v>
      </c>
      <c r="I769"/>
    </row>
    <row r="770" spans="1:9" x14ac:dyDescent="0.25">
      <c r="C770" s="955" t="s">
        <v>1428</v>
      </c>
      <c r="D770" s="1253"/>
      <c r="E770" s="1253"/>
      <c r="F770" s="975" t="s">
        <v>1429</v>
      </c>
      <c r="H770" s="957">
        <v>590080</v>
      </c>
    </row>
    <row r="771" spans="1:9" x14ac:dyDescent="0.25">
      <c r="C771" s="955" t="s">
        <v>1430</v>
      </c>
      <c r="D771" s="1253"/>
      <c r="E771" s="1253"/>
      <c r="F771" s="976" t="s">
        <v>1431</v>
      </c>
      <c r="H771" s="957">
        <v>5548000</v>
      </c>
    </row>
    <row r="772" spans="1:9" x14ac:dyDescent="0.25">
      <c r="C772" s="955" t="s">
        <v>1430</v>
      </c>
      <c r="D772" s="1253"/>
      <c r="E772" s="1253"/>
      <c r="F772" s="976" t="s">
        <v>1432</v>
      </c>
      <c r="H772" s="957">
        <v>4716000</v>
      </c>
    </row>
    <row r="773" spans="1:9" x14ac:dyDescent="0.25">
      <c r="C773" s="955" t="s">
        <v>1430</v>
      </c>
      <c r="D773" s="1253"/>
      <c r="E773" s="1253"/>
      <c r="F773" s="976" t="s">
        <v>1433</v>
      </c>
      <c r="H773" s="957">
        <v>9957000</v>
      </c>
    </row>
    <row r="774" spans="1:9" x14ac:dyDescent="0.25">
      <c r="C774" s="955" t="s">
        <v>1277</v>
      </c>
      <c r="D774" s="1253"/>
      <c r="E774" s="1253"/>
      <c r="F774" s="976" t="s">
        <v>1434</v>
      </c>
      <c r="H774" s="957">
        <v>13624000</v>
      </c>
    </row>
    <row r="775" spans="1:9" x14ac:dyDescent="0.25">
      <c r="C775" s="955" t="s">
        <v>1277</v>
      </c>
      <c r="D775" s="1253"/>
      <c r="E775" s="1253"/>
      <c r="F775" s="976" t="s">
        <v>1435</v>
      </c>
      <c r="H775" s="957">
        <v>1322000</v>
      </c>
      <c r="I775" s="1013"/>
    </row>
    <row r="776" spans="1:9" x14ac:dyDescent="0.25">
      <c r="C776" s="955" t="s">
        <v>1430</v>
      </c>
      <c r="D776" s="1253"/>
      <c r="E776" s="1253"/>
      <c r="F776" s="976" t="s">
        <v>1436</v>
      </c>
      <c r="H776" s="957">
        <v>5478000</v>
      </c>
      <c r="I776" s="1013"/>
    </row>
    <row r="777" spans="1:9" x14ac:dyDescent="0.25">
      <c r="C777" s="955" t="s">
        <v>1277</v>
      </c>
      <c r="D777" s="1253"/>
      <c r="E777" s="1253"/>
      <c r="F777" s="976" t="s">
        <v>1437</v>
      </c>
      <c r="H777" s="957">
        <v>1044000</v>
      </c>
      <c r="I777" s="1013"/>
    </row>
    <row r="778" spans="1:9" x14ac:dyDescent="0.25">
      <c r="C778" s="955" t="s">
        <v>1277</v>
      </c>
      <c r="D778" s="1253"/>
      <c r="E778" s="1253"/>
      <c r="F778" s="976" t="s">
        <v>1438</v>
      </c>
      <c r="H778" s="957">
        <v>528000</v>
      </c>
      <c r="I778" s="1013"/>
    </row>
    <row r="779" spans="1:9" x14ac:dyDescent="0.25">
      <c r="C779" s="955" t="s">
        <v>1277</v>
      </c>
      <c r="D779" s="1253"/>
      <c r="E779" s="1253"/>
      <c r="F779" s="975" t="s">
        <v>1439</v>
      </c>
      <c r="H779" s="957">
        <v>1225000</v>
      </c>
      <c r="I779" s="1013"/>
    </row>
    <row r="780" spans="1:9" x14ac:dyDescent="0.25">
      <c r="C780" s="955" t="s">
        <v>1404</v>
      </c>
      <c r="D780" s="1253"/>
      <c r="E780" s="1253"/>
      <c r="F780" s="975" t="s">
        <v>1440</v>
      </c>
      <c r="H780" s="957">
        <v>1316000</v>
      </c>
      <c r="I780" s="1013"/>
    </row>
    <row r="781" spans="1:9" x14ac:dyDescent="0.25">
      <c r="C781" s="955" t="s">
        <v>1404</v>
      </c>
      <c r="D781" s="1253"/>
      <c r="E781" s="1253"/>
      <c r="F781" s="976" t="s">
        <v>1441</v>
      </c>
      <c r="H781" s="957">
        <v>780000</v>
      </c>
      <c r="I781" s="1013"/>
    </row>
    <row r="782" spans="1:9" x14ac:dyDescent="0.25">
      <c r="A782"/>
      <c r="B782"/>
      <c r="C782" s="955" t="s">
        <v>1404</v>
      </c>
      <c r="D782" s="1253"/>
      <c r="E782" s="1253"/>
      <c r="F782" s="976" t="s">
        <v>1442</v>
      </c>
      <c r="H782" s="957">
        <v>1138000</v>
      </c>
      <c r="I782" s="1013"/>
    </row>
    <row r="783" spans="1:9" x14ac:dyDescent="0.25">
      <c r="A783"/>
      <c r="B783"/>
      <c r="C783" s="955" t="s">
        <v>1277</v>
      </c>
      <c r="D783" s="1253"/>
      <c r="E783" s="1253"/>
      <c r="F783" s="976" t="s">
        <v>1443</v>
      </c>
      <c r="H783" s="957">
        <v>1947000</v>
      </c>
      <c r="I783" s="1013"/>
    </row>
    <row r="784" spans="1:9" x14ac:dyDescent="0.25">
      <c r="A784"/>
      <c r="B784"/>
      <c r="C784" s="955" t="s">
        <v>1277</v>
      </c>
      <c r="D784" s="1253"/>
      <c r="E784" s="1253"/>
      <c r="F784" s="976" t="s">
        <v>1444</v>
      </c>
      <c r="H784" s="957">
        <v>3847000</v>
      </c>
      <c r="I784" s="1013"/>
    </row>
    <row r="785" spans="1:9" x14ac:dyDescent="0.25">
      <c r="A785"/>
      <c r="B785"/>
      <c r="C785" s="955" t="s">
        <v>1390</v>
      </c>
      <c r="D785" s="1253"/>
      <c r="E785" s="1253"/>
      <c r="F785" s="976" t="s">
        <v>1445</v>
      </c>
      <c r="H785" s="957">
        <v>5217000</v>
      </c>
      <c r="I785" s="1013"/>
    </row>
    <row r="786" spans="1:9" x14ac:dyDescent="0.25">
      <c r="A786"/>
      <c r="B786"/>
      <c r="C786" s="955" t="s">
        <v>1446</v>
      </c>
      <c r="D786" s="1253"/>
      <c r="E786" s="1253"/>
      <c r="F786" s="976" t="s">
        <v>1447</v>
      </c>
      <c r="H786" s="957">
        <v>2159000</v>
      </c>
      <c r="I786" s="1013"/>
    </row>
    <row r="787" spans="1:9" x14ac:dyDescent="0.25">
      <c r="A787"/>
      <c r="B787"/>
      <c r="C787" s="955" t="s">
        <v>1448</v>
      </c>
      <c r="D787" s="1253"/>
      <c r="E787" s="1253"/>
      <c r="F787" s="976" t="s">
        <v>1449</v>
      </c>
      <c r="H787" s="957">
        <v>2895000</v>
      </c>
      <c r="I787" s="1013"/>
    </row>
    <row r="788" spans="1:9" x14ac:dyDescent="0.25">
      <c r="A788"/>
      <c r="B788"/>
      <c r="C788" s="955" t="s">
        <v>1450</v>
      </c>
      <c r="D788" s="1253"/>
      <c r="E788" s="1253"/>
      <c r="F788" s="976" t="s">
        <v>1067</v>
      </c>
      <c r="H788" s="957">
        <v>5396000</v>
      </c>
      <c r="I788" s="1013"/>
    </row>
    <row r="789" spans="1:9" x14ac:dyDescent="0.25">
      <c r="A789"/>
      <c r="B789"/>
      <c r="C789" s="1253"/>
      <c r="D789" s="1253"/>
      <c r="E789" s="1253"/>
      <c r="F789" s="1253"/>
      <c r="H789" s="908"/>
      <c r="I789" s="1013"/>
    </row>
    <row r="790" spans="1:9" x14ac:dyDescent="0.25">
      <c r="A790" s="1369" t="s">
        <v>799</v>
      </c>
      <c r="B790" s="1369" t="s">
        <v>800</v>
      </c>
      <c r="C790" s="1369"/>
      <c r="D790" s="1369"/>
      <c r="E790" s="1369"/>
      <c r="F790" s="932"/>
      <c r="G790" s="1369" t="s">
        <v>990</v>
      </c>
      <c r="H790" s="1369"/>
      <c r="I790" s="932"/>
    </row>
    <row r="791" spans="1:9" x14ac:dyDescent="0.25">
      <c r="A791" s="1369"/>
      <c r="B791" s="1369"/>
      <c r="C791" s="1369"/>
      <c r="D791" s="1369"/>
      <c r="E791" s="1369"/>
      <c r="F791" s="933"/>
      <c r="G791" s="1369"/>
      <c r="H791" s="1369"/>
      <c r="I791" s="933"/>
    </row>
    <row r="792" spans="1:9" x14ac:dyDescent="0.25">
      <c r="A792"/>
      <c r="B792"/>
      <c r="C792" s="1367"/>
      <c r="D792" s="1367"/>
      <c r="E792" s="1367"/>
      <c r="F792" s="1367"/>
      <c r="H792" s="908"/>
      <c r="I792" s="1013"/>
    </row>
    <row r="793" spans="1:9" x14ac:dyDescent="0.25">
      <c r="A793"/>
      <c r="B793"/>
      <c r="C793" s="955" t="s">
        <v>1277</v>
      </c>
      <c r="D793" s="1253"/>
      <c r="E793" s="1253"/>
      <c r="F793" s="976" t="s">
        <v>1451</v>
      </c>
      <c r="H793" s="957">
        <v>1733000</v>
      </c>
      <c r="I793" s="1013"/>
    </row>
    <row r="794" spans="1:9" x14ac:dyDescent="0.25">
      <c r="A794"/>
      <c r="B794"/>
      <c r="C794" s="955" t="s">
        <v>1452</v>
      </c>
      <c r="D794" s="1253"/>
      <c r="E794" s="1253"/>
      <c r="F794" s="976" t="s">
        <v>1453</v>
      </c>
      <c r="H794" s="957">
        <v>7480000</v>
      </c>
      <c r="I794" s="1013"/>
    </row>
    <row r="795" spans="1:9" x14ac:dyDescent="0.25">
      <c r="A795"/>
      <c r="B795"/>
      <c r="C795" s="955" t="s">
        <v>1454</v>
      </c>
      <c r="D795" s="1253"/>
      <c r="E795" s="1253"/>
      <c r="F795" s="976" t="s">
        <v>1455</v>
      </c>
      <c r="H795" s="957">
        <v>4794000</v>
      </c>
      <c r="I795" s="1013"/>
    </row>
    <row r="796" spans="1:9" x14ac:dyDescent="0.25">
      <c r="A796"/>
      <c r="B796"/>
      <c r="C796" s="955" t="s">
        <v>1454</v>
      </c>
      <c r="D796" s="1253"/>
      <c r="E796" s="1253"/>
      <c r="F796" s="975" t="s">
        <v>1456</v>
      </c>
      <c r="H796" s="957">
        <v>3150000</v>
      </c>
      <c r="I796" s="1013"/>
    </row>
    <row r="797" spans="1:9" x14ac:dyDescent="0.25">
      <c r="A797"/>
      <c r="B797"/>
      <c r="C797" s="955" t="s">
        <v>1452</v>
      </c>
      <c r="D797" s="1253"/>
      <c r="E797" s="1253"/>
      <c r="F797" s="976" t="s">
        <v>1457</v>
      </c>
      <c r="H797" s="957">
        <v>2965000</v>
      </c>
      <c r="I797" s="1013"/>
    </row>
    <row r="798" spans="1:9" x14ac:dyDescent="0.25">
      <c r="A798"/>
      <c r="B798"/>
      <c r="C798" s="955" t="s">
        <v>1458</v>
      </c>
      <c r="D798" s="1253"/>
      <c r="E798" s="1253"/>
      <c r="F798" s="976" t="s">
        <v>1459</v>
      </c>
      <c r="H798" s="957">
        <v>1807000</v>
      </c>
      <c r="I798" s="1013"/>
    </row>
    <row r="799" spans="1:9" x14ac:dyDescent="0.25">
      <c r="A799"/>
      <c r="B799"/>
      <c r="C799" s="955" t="s">
        <v>1458</v>
      </c>
      <c r="D799" s="1253"/>
      <c r="E799" s="1253"/>
      <c r="F799" s="976" t="s">
        <v>1460</v>
      </c>
      <c r="H799" s="957">
        <v>2552000</v>
      </c>
      <c r="I799" s="1013"/>
    </row>
    <row r="800" spans="1:9" x14ac:dyDescent="0.25">
      <c r="A800"/>
      <c r="B800"/>
      <c r="C800" s="955" t="s">
        <v>1461</v>
      </c>
      <c r="D800" s="1253"/>
      <c r="E800" s="1253"/>
      <c r="F800" s="976" t="s">
        <v>1462</v>
      </c>
      <c r="H800" s="957">
        <v>716000</v>
      </c>
      <c r="I800" s="1013"/>
    </row>
    <row r="801" spans="1:9" x14ac:dyDescent="0.25">
      <c r="A801"/>
      <c r="B801"/>
      <c r="C801" s="955" t="s">
        <v>1461</v>
      </c>
      <c r="D801" s="1253"/>
      <c r="E801" s="1253"/>
      <c r="F801" s="976" t="s">
        <v>1463</v>
      </c>
      <c r="H801" s="957">
        <v>3106000</v>
      </c>
      <c r="I801" s="1013"/>
    </row>
    <row r="802" spans="1:9" x14ac:dyDescent="0.25">
      <c r="A802"/>
      <c r="B802"/>
      <c r="C802" s="955" t="s">
        <v>1372</v>
      </c>
      <c r="D802" s="1253"/>
      <c r="E802" s="1253"/>
      <c r="F802" s="976" t="s">
        <v>1464</v>
      </c>
      <c r="H802" s="957">
        <v>14783000</v>
      </c>
      <c r="I802" s="1013"/>
    </row>
    <row r="803" spans="1:9" x14ac:dyDescent="0.25">
      <c r="A803"/>
      <c r="B803"/>
      <c r="C803" s="955" t="s">
        <v>1465</v>
      </c>
      <c r="D803" s="1253"/>
      <c r="E803" s="1253"/>
      <c r="F803" s="976" t="s">
        <v>1466</v>
      </c>
      <c r="H803" s="957">
        <v>3299000</v>
      </c>
      <c r="I803" s="1013"/>
    </row>
    <row r="804" spans="1:9" x14ac:dyDescent="0.25">
      <c r="A804"/>
      <c r="B804"/>
      <c r="C804" s="955" t="s">
        <v>1467</v>
      </c>
      <c r="D804" s="1253"/>
      <c r="E804" s="1253"/>
      <c r="F804" s="976" t="s">
        <v>1468</v>
      </c>
      <c r="H804" s="957">
        <v>2988000</v>
      </c>
      <c r="I804" s="1013"/>
    </row>
    <row r="805" spans="1:9" x14ac:dyDescent="0.25">
      <c r="A805"/>
      <c r="B805"/>
      <c r="C805" s="955" t="s">
        <v>1469</v>
      </c>
      <c r="D805" s="1253"/>
      <c r="E805" s="1253"/>
      <c r="F805" s="976" t="s">
        <v>1470</v>
      </c>
      <c r="H805" s="957">
        <v>3572000</v>
      </c>
      <c r="I805" s="1013"/>
    </row>
    <row r="806" spans="1:9" x14ac:dyDescent="0.25">
      <c r="A806"/>
      <c r="B806"/>
      <c r="C806" s="955" t="s">
        <v>1390</v>
      </c>
      <c r="D806" s="1253"/>
      <c r="E806" s="1253"/>
      <c r="F806" s="976" t="s">
        <v>1471</v>
      </c>
      <c r="H806" s="957">
        <v>9030000</v>
      </c>
      <c r="I806" s="1013"/>
    </row>
    <row r="807" spans="1:9" x14ac:dyDescent="0.25">
      <c r="A807"/>
      <c r="B807"/>
      <c r="C807" s="955" t="s">
        <v>1472</v>
      </c>
      <c r="D807" s="1253"/>
      <c r="E807" s="1253"/>
      <c r="F807" s="976" t="s">
        <v>1473</v>
      </c>
      <c r="H807" s="957">
        <v>2115000</v>
      </c>
      <c r="I807" s="1013"/>
    </row>
    <row r="808" spans="1:9" x14ac:dyDescent="0.25">
      <c r="A808"/>
      <c r="B808"/>
      <c r="C808" s="955" t="s">
        <v>1372</v>
      </c>
      <c r="D808" s="1253"/>
      <c r="E808" s="1253"/>
      <c r="F808" s="976" t="s">
        <v>1474</v>
      </c>
      <c r="H808" s="957">
        <v>2475000</v>
      </c>
      <c r="I808" s="1013"/>
    </row>
    <row r="809" spans="1:9" x14ac:dyDescent="0.25">
      <c r="A809"/>
      <c r="B809"/>
      <c r="C809" s="955" t="s">
        <v>1472</v>
      </c>
      <c r="D809" s="1253"/>
      <c r="E809" s="1253"/>
      <c r="F809" s="976" t="s">
        <v>1475</v>
      </c>
      <c r="H809" s="957">
        <v>4245000</v>
      </c>
      <c r="I809" s="1013"/>
    </row>
    <row r="810" spans="1:9" x14ac:dyDescent="0.25">
      <c r="A810"/>
      <c r="B810"/>
      <c r="C810" s="955" t="s">
        <v>1476</v>
      </c>
      <c r="D810" s="1253"/>
      <c r="E810" s="1253"/>
      <c r="F810" s="976" t="s">
        <v>1477</v>
      </c>
      <c r="H810" s="957">
        <v>7914000</v>
      </c>
      <c r="I810" s="1013"/>
    </row>
    <row r="811" spans="1:9" x14ac:dyDescent="0.25">
      <c r="A811"/>
      <c r="B811"/>
      <c r="C811" s="955" t="s">
        <v>1452</v>
      </c>
      <c r="D811" s="1253"/>
      <c r="E811" s="1253"/>
      <c r="F811" s="976" t="s">
        <v>1187</v>
      </c>
      <c r="H811" s="957">
        <v>1247000</v>
      </c>
      <c r="I811" s="1013"/>
    </row>
    <row r="812" spans="1:9" x14ac:dyDescent="0.25">
      <c r="A812"/>
      <c r="B812"/>
      <c r="C812" s="955" t="s">
        <v>1395</v>
      </c>
      <c r="D812" s="1253"/>
      <c r="E812" s="1253"/>
      <c r="F812" s="976" t="s">
        <v>1160</v>
      </c>
      <c r="H812" s="957">
        <v>1063000</v>
      </c>
      <c r="I812" s="1013"/>
    </row>
    <row r="813" spans="1:9" x14ac:dyDescent="0.25">
      <c r="A813"/>
      <c r="B813"/>
      <c r="C813" s="955" t="s">
        <v>1478</v>
      </c>
      <c r="D813" s="1253"/>
      <c r="E813" s="1253"/>
      <c r="F813" s="975" t="s">
        <v>1479</v>
      </c>
      <c r="H813" s="957">
        <v>547000</v>
      </c>
      <c r="I813" s="1013"/>
    </row>
    <row r="814" spans="1:9" x14ac:dyDescent="0.25">
      <c r="A814"/>
      <c r="B814"/>
      <c r="C814" s="955" t="s">
        <v>1480</v>
      </c>
      <c r="D814" s="1253"/>
      <c r="E814" s="1253"/>
      <c r="F814" s="975" t="s">
        <v>1481</v>
      </c>
      <c r="H814" s="957">
        <v>2662000</v>
      </c>
      <c r="I814" s="1013"/>
    </row>
    <row r="815" spans="1:9" x14ac:dyDescent="0.25">
      <c r="A815"/>
      <c r="B815"/>
      <c r="C815" s="955" t="s">
        <v>1482</v>
      </c>
      <c r="D815" s="1253"/>
      <c r="E815" s="1253"/>
      <c r="F815" s="976" t="s">
        <v>1483</v>
      </c>
      <c r="H815" s="957">
        <v>12867000</v>
      </c>
      <c r="I815" s="1013"/>
    </row>
    <row r="816" spans="1:9" x14ac:dyDescent="0.25">
      <c r="C816" s="955" t="s">
        <v>1484</v>
      </c>
      <c r="D816" s="1253"/>
      <c r="E816" s="1253"/>
      <c r="F816" s="976" t="s">
        <v>1485</v>
      </c>
      <c r="H816" s="957">
        <v>29315000</v>
      </c>
      <c r="I816" s="1013"/>
    </row>
    <row r="817" spans="3:9" x14ac:dyDescent="0.25">
      <c r="C817" s="955" t="s">
        <v>1312</v>
      </c>
      <c r="D817" s="1253"/>
      <c r="E817" s="1253"/>
      <c r="F817" s="976" t="s">
        <v>1153</v>
      </c>
      <c r="H817" s="957">
        <v>732000</v>
      </c>
      <c r="I817" s="1013"/>
    </row>
    <row r="818" spans="3:9" x14ac:dyDescent="0.25">
      <c r="C818" s="955" t="s">
        <v>1486</v>
      </c>
      <c r="D818" s="1253"/>
      <c r="E818" s="1253"/>
      <c r="F818" s="976" t="s">
        <v>1487</v>
      </c>
      <c r="H818" s="957">
        <v>9570000</v>
      </c>
      <c r="I818" s="1013"/>
    </row>
    <row r="819" spans="3:9" x14ac:dyDescent="0.25">
      <c r="C819" s="955" t="s">
        <v>1488</v>
      </c>
      <c r="D819" s="1253"/>
      <c r="E819" s="1253"/>
      <c r="F819" s="976" t="s">
        <v>1489</v>
      </c>
      <c r="H819" s="957">
        <v>1254000</v>
      </c>
      <c r="I819" s="1013"/>
    </row>
    <row r="820" spans="3:9" x14ac:dyDescent="0.25">
      <c r="C820" s="955" t="s">
        <v>1312</v>
      </c>
      <c r="D820" s="1253"/>
      <c r="E820" s="1253"/>
      <c r="F820" s="976" t="s">
        <v>1490</v>
      </c>
      <c r="H820" s="957">
        <v>44358000</v>
      </c>
      <c r="I820" s="1013"/>
    </row>
    <row r="821" spans="3:9" x14ac:dyDescent="0.25">
      <c r="C821" s="955" t="s">
        <v>1491</v>
      </c>
      <c r="D821" s="1253"/>
      <c r="E821" s="1253"/>
      <c r="F821" s="976">
        <v>366</v>
      </c>
      <c r="H821" s="957">
        <v>18201000</v>
      </c>
      <c r="I821" s="1013"/>
    </row>
    <row r="822" spans="3:9" x14ac:dyDescent="0.25">
      <c r="C822" s="955" t="s">
        <v>1492</v>
      </c>
      <c r="D822" s="1253"/>
      <c r="E822" s="1253"/>
      <c r="F822" s="976">
        <v>367</v>
      </c>
      <c r="H822" s="957">
        <v>2096000</v>
      </c>
      <c r="I822" s="1013"/>
    </row>
    <row r="823" spans="3:9" x14ac:dyDescent="0.25">
      <c r="C823" s="955" t="s">
        <v>1312</v>
      </c>
      <c r="D823" s="1253"/>
      <c r="E823" s="1253"/>
      <c r="F823" s="976">
        <v>379</v>
      </c>
      <c r="H823" s="957">
        <v>4293000</v>
      </c>
      <c r="I823" s="1013"/>
    </row>
    <row r="824" spans="3:9" x14ac:dyDescent="0.25">
      <c r="C824" s="955" t="s">
        <v>1493</v>
      </c>
      <c r="D824" s="1253"/>
      <c r="E824" s="1253"/>
      <c r="F824" s="976" t="s">
        <v>1494</v>
      </c>
      <c r="H824" s="957">
        <v>21161500</v>
      </c>
      <c r="I824" s="1013"/>
    </row>
    <row r="825" spans="3:9" x14ac:dyDescent="0.25">
      <c r="C825" s="955" t="s">
        <v>1495</v>
      </c>
      <c r="D825" s="1253"/>
      <c r="E825" s="1253"/>
      <c r="F825" s="976">
        <v>381</v>
      </c>
      <c r="H825" s="957">
        <v>1731000</v>
      </c>
      <c r="I825" s="1013"/>
    </row>
    <row r="826" spans="3:9" x14ac:dyDescent="0.25">
      <c r="C826" s="955" t="s">
        <v>1496</v>
      </c>
      <c r="D826" s="1253"/>
      <c r="E826" s="1253"/>
      <c r="F826" s="975" t="s">
        <v>1497</v>
      </c>
      <c r="H826" s="957">
        <v>34914000</v>
      </c>
      <c r="I826" s="1013"/>
    </row>
    <row r="827" spans="3:9" x14ac:dyDescent="0.25">
      <c r="C827" s="955" t="s">
        <v>1498</v>
      </c>
      <c r="D827" s="1253"/>
      <c r="E827" s="1253"/>
      <c r="F827" s="976">
        <v>396</v>
      </c>
      <c r="H827" s="957">
        <v>2122000</v>
      </c>
      <c r="I827" s="1013"/>
    </row>
    <row r="828" spans="3:9" x14ac:dyDescent="0.25">
      <c r="C828" s="955" t="s">
        <v>1499</v>
      </c>
      <c r="D828" s="1253"/>
      <c r="E828" s="1253"/>
      <c r="F828" s="976">
        <v>412</v>
      </c>
      <c r="H828" s="957">
        <v>2611000</v>
      </c>
    </row>
    <row r="829" spans="3:9" x14ac:dyDescent="0.25">
      <c r="C829" s="955" t="s">
        <v>1500</v>
      </c>
      <c r="D829" s="1253"/>
      <c r="E829" s="1253"/>
      <c r="F829" s="976">
        <v>432</v>
      </c>
      <c r="H829" s="957">
        <v>2988000</v>
      </c>
    </row>
    <row r="830" spans="3:9" x14ac:dyDescent="0.25">
      <c r="C830" s="955" t="s">
        <v>1312</v>
      </c>
      <c r="D830" s="1253"/>
      <c r="E830" s="1253"/>
      <c r="F830" s="976">
        <v>445</v>
      </c>
      <c r="H830" s="957">
        <v>12749000</v>
      </c>
    </row>
    <row r="831" spans="3:9" x14ac:dyDescent="0.25">
      <c r="C831" s="955" t="s">
        <v>1501</v>
      </c>
      <c r="D831" s="1253"/>
      <c r="E831" s="1253"/>
      <c r="F831" s="976">
        <v>455</v>
      </c>
      <c r="H831" s="957">
        <v>2405000</v>
      </c>
    </row>
    <row r="832" spans="3:9" x14ac:dyDescent="0.25">
      <c r="C832" s="955" t="s">
        <v>1502</v>
      </c>
      <c r="D832" s="1253"/>
      <c r="E832" s="1253"/>
      <c r="F832" s="976">
        <v>472</v>
      </c>
      <c r="H832" s="957">
        <v>2476000</v>
      </c>
    </row>
    <row r="833" spans="1:9" x14ac:dyDescent="0.25">
      <c r="C833" s="955" t="s">
        <v>1503</v>
      </c>
      <c r="D833" s="1253"/>
      <c r="E833" s="1253"/>
      <c r="F833" s="976">
        <v>489</v>
      </c>
      <c r="H833" s="957">
        <v>2523000</v>
      </c>
    </row>
    <row r="834" spans="1:9" x14ac:dyDescent="0.25">
      <c r="C834" s="955" t="s">
        <v>1504</v>
      </c>
      <c r="D834" s="1253"/>
      <c r="E834" s="1253"/>
      <c r="F834" s="976">
        <v>506</v>
      </c>
      <c r="H834" s="957">
        <v>2534000</v>
      </c>
    </row>
    <row r="835" spans="1:9" x14ac:dyDescent="0.25">
      <c r="C835" s="955" t="s">
        <v>1505</v>
      </c>
      <c r="D835" s="1253"/>
      <c r="E835" s="1253"/>
      <c r="F835" s="976">
        <v>832</v>
      </c>
      <c r="H835" s="957">
        <v>7257000</v>
      </c>
    </row>
    <row r="836" spans="1:9" x14ac:dyDescent="0.25">
      <c r="C836" s="1253"/>
      <c r="D836" s="1253"/>
      <c r="E836" s="1253"/>
      <c r="F836" s="1253"/>
      <c r="G836" s="770" t="s">
        <v>389</v>
      </c>
      <c r="H836" s="918">
        <f>SUM(H646:H835)</f>
        <v>948373740</v>
      </c>
    </row>
    <row r="837" spans="1:9" x14ac:dyDescent="0.25">
      <c r="C837" s="1253"/>
      <c r="D837" s="1253"/>
      <c r="E837" s="1253"/>
      <c r="F837" s="1253"/>
      <c r="H837" s="908"/>
    </row>
    <row r="838" spans="1:9" x14ac:dyDescent="0.25">
      <c r="C838" s="1253"/>
      <c r="D838" s="1253"/>
      <c r="E838" s="1253"/>
      <c r="F838" s="1253"/>
      <c r="H838" s="908"/>
    </row>
    <row r="839" spans="1:9" x14ac:dyDescent="0.25">
      <c r="C839" s="1253"/>
      <c r="D839" s="1253"/>
      <c r="E839" s="1253"/>
      <c r="F839" s="1253"/>
      <c r="H839" s="908"/>
    </row>
    <row r="840" spans="1:9" x14ac:dyDescent="0.25">
      <c r="A840" s="1369" t="s">
        <v>799</v>
      </c>
      <c r="B840" s="1369" t="s">
        <v>800</v>
      </c>
      <c r="C840" s="1369"/>
      <c r="D840" s="1369"/>
      <c r="E840" s="1369"/>
      <c r="F840" s="932"/>
      <c r="G840" s="1369" t="s">
        <v>990</v>
      </c>
      <c r="H840" s="1369"/>
      <c r="I840" s="932"/>
    </row>
    <row r="841" spans="1:9" x14ac:dyDescent="0.25">
      <c r="A841" s="1369"/>
      <c r="B841" s="1369"/>
      <c r="C841" s="1369"/>
      <c r="D841" s="1369"/>
      <c r="E841" s="1369"/>
      <c r="F841" s="933"/>
      <c r="G841" s="1369"/>
      <c r="H841" s="1369"/>
      <c r="I841" s="933"/>
    </row>
    <row r="842" spans="1:9" x14ac:dyDescent="0.25">
      <c r="A842"/>
      <c r="B842"/>
      <c r="C842" s="1260" t="s">
        <v>1506</v>
      </c>
      <c r="D842" s="1253"/>
      <c r="E842" s="1253"/>
      <c r="F842" s="1253"/>
      <c r="H842" s="908"/>
      <c r="I842"/>
    </row>
    <row r="843" spans="1:9" x14ac:dyDescent="0.25">
      <c r="A843"/>
      <c r="B843"/>
      <c r="C843" s="955" t="s">
        <v>1507</v>
      </c>
      <c r="D843" s="1253"/>
      <c r="E843" s="1253"/>
      <c r="F843" s="976"/>
      <c r="H843" s="957">
        <v>157306</v>
      </c>
      <c r="I843"/>
    </row>
    <row r="844" spans="1:9" x14ac:dyDescent="0.25">
      <c r="A844"/>
      <c r="B844"/>
      <c r="C844" s="955" t="s">
        <v>1508</v>
      </c>
      <c r="D844" s="1253"/>
      <c r="E844" s="1253"/>
      <c r="F844" s="995"/>
      <c r="H844" s="965">
        <v>39762</v>
      </c>
      <c r="I844"/>
    </row>
    <row r="845" spans="1:9" x14ac:dyDescent="0.25">
      <c r="A845"/>
      <c r="B845"/>
      <c r="C845" s="955" t="s">
        <v>1509</v>
      </c>
      <c r="D845" s="1253"/>
      <c r="E845" s="1253"/>
      <c r="F845" s="1014" t="s">
        <v>1510</v>
      </c>
      <c r="H845" s="957">
        <v>665600</v>
      </c>
      <c r="I845"/>
    </row>
    <row r="846" spans="1:9" x14ac:dyDescent="0.25">
      <c r="A846"/>
      <c r="B846"/>
      <c r="C846" s="955" t="s">
        <v>1511</v>
      </c>
      <c r="D846" s="1253"/>
      <c r="E846" s="1253"/>
      <c r="F846" s="1014" t="s">
        <v>1512</v>
      </c>
      <c r="H846" s="957">
        <v>3135079</v>
      </c>
      <c r="I846"/>
    </row>
    <row r="847" spans="1:9" x14ac:dyDescent="0.25">
      <c r="A847"/>
      <c r="B847"/>
      <c r="C847" s="955" t="s">
        <v>1509</v>
      </c>
      <c r="D847" s="1253"/>
      <c r="E847" s="1253"/>
      <c r="F847" s="1014" t="s">
        <v>1512</v>
      </c>
      <c r="H847" s="957">
        <v>788465</v>
      </c>
      <c r="I847"/>
    </row>
    <row r="848" spans="1:9" x14ac:dyDescent="0.25">
      <c r="A848"/>
      <c r="B848"/>
      <c r="C848" s="955" t="s">
        <v>1513</v>
      </c>
      <c r="D848" s="1253"/>
      <c r="E848" s="1253"/>
      <c r="F848" s="976" t="s">
        <v>1494</v>
      </c>
      <c r="H848" s="957">
        <v>917270</v>
      </c>
      <c r="I848"/>
    </row>
    <row r="849" spans="1:9" x14ac:dyDescent="0.25">
      <c r="A849"/>
      <c r="B849"/>
      <c r="C849" s="955" t="s">
        <v>1514</v>
      </c>
      <c r="D849" s="1253"/>
      <c r="E849" s="1253"/>
      <c r="F849" s="976">
        <v>104</v>
      </c>
      <c r="H849" s="957">
        <v>5166727</v>
      </c>
      <c r="I849"/>
    </row>
    <row r="850" spans="1:9" x14ac:dyDescent="0.25">
      <c r="A850"/>
      <c r="B850"/>
      <c r="C850" s="955" t="s">
        <v>1515</v>
      </c>
      <c r="D850" s="1253"/>
      <c r="E850" s="1253"/>
      <c r="F850" s="995">
        <v>104</v>
      </c>
      <c r="H850" s="957">
        <v>1645803</v>
      </c>
      <c r="I850"/>
    </row>
    <row r="851" spans="1:9" x14ac:dyDescent="0.25">
      <c r="A851"/>
      <c r="B851"/>
      <c r="C851" s="955" t="s">
        <v>1511</v>
      </c>
      <c r="D851" s="1253"/>
      <c r="E851" s="1253"/>
      <c r="F851" s="975" t="s">
        <v>1410</v>
      </c>
      <c r="H851" s="957">
        <v>3634800</v>
      </c>
      <c r="I851"/>
    </row>
    <row r="852" spans="1:9" x14ac:dyDescent="0.25">
      <c r="A852"/>
      <c r="B852"/>
      <c r="C852" s="955" t="s">
        <v>1509</v>
      </c>
      <c r="D852" s="1253"/>
      <c r="E852" s="1253"/>
      <c r="F852" s="976" t="s">
        <v>1410</v>
      </c>
      <c r="H852" s="957">
        <v>1186122</v>
      </c>
      <c r="I852"/>
    </row>
    <row r="853" spans="1:9" x14ac:dyDescent="0.25">
      <c r="A853"/>
      <c r="B853"/>
      <c r="C853" s="955" t="s">
        <v>1516</v>
      </c>
      <c r="D853" s="1253"/>
      <c r="E853" s="1253"/>
      <c r="F853" s="976">
        <v>1133</v>
      </c>
      <c r="H853" s="957">
        <v>33817240</v>
      </c>
      <c r="I853"/>
    </row>
    <row r="854" spans="1:9" x14ac:dyDescent="0.25">
      <c r="A854"/>
      <c r="B854"/>
      <c r="C854" s="955" t="s">
        <v>1517</v>
      </c>
      <c r="D854" s="1253"/>
      <c r="E854" s="1253"/>
      <c r="F854" s="976">
        <v>1136</v>
      </c>
      <c r="H854" s="957">
        <v>1787252</v>
      </c>
      <c r="I854"/>
    </row>
    <row r="855" spans="1:9" x14ac:dyDescent="0.25">
      <c r="A855"/>
      <c r="B855"/>
      <c r="C855" s="955" t="s">
        <v>1518</v>
      </c>
      <c r="D855" s="1253"/>
      <c r="E855" s="1253"/>
      <c r="F855" s="976">
        <v>1136</v>
      </c>
      <c r="H855" s="957">
        <v>249593</v>
      </c>
      <c r="I855"/>
    </row>
    <row r="856" spans="1:9" x14ac:dyDescent="0.25">
      <c r="A856"/>
      <c r="B856"/>
      <c r="C856" s="955" t="s">
        <v>1519</v>
      </c>
      <c r="D856" s="1253"/>
      <c r="E856" s="1253"/>
      <c r="F856" s="976">
        <v>1146</v>
      </c>
      <c r="H856" s="957">
        <v>1884017</v>
      </c>
      <c r="I856"/>
    </row>
    <row r="857" spans="1:9" x14ac:dyDescent="0.25">
      <c r="A857"/>
      <c r="B857"/>
      <c r="C857" s="955" t="s">
        <v>1520</v>
      </c>
      <c r="D857" s="1253"/>
      <c r="E857" s="1253"/>
      <c r="F857" s="976" t="s">
        <v>1485</v>
      </c>
      <c r="H857" s="957">
        <v>1614276</v>
      </c>
      <c r="I857"/>
    </row>
    <row r="858" spans="1:9" x14ac:dyDescent="0.25">
      <c r="A858"/>
      <c r="B858"/>
      <c r="C858" s="955" t="s">
        <v>1521</v>
      </c>
      <c r="D858" s="1253"/>
      <c r="E858" s="1253"/>
      <c r="F858" s="976">
        <v>1146</v>
      </c>
      <c r="H858" s="957">
        <v>520110</v>
      </c>
      <c r="I858"/>
    </row>
    <row r="859" spans="1:9" x14ac:dyDescent="0.25">
      <c r="A859"/>
      <c r="B859"/>
      <c r="C859" s="955" t="s">
        <v>1522</v>
      </c>
      <c r="D859" s="1253"/>
      <c r="E859" s="1253"/>
      <c r="F859" s="976" t="s">
        <v>1362</v>
      </c>
      <c r="H859" s="957">
        <v>510565</v>
      </c>
      <c r="I859"/>
    </row>
    <row r="860" spans="1:9" x14ac:dyDescent="0.25">
      <c r="A860"/>
      <c r="B860"/>
      <c r="C860" s="955" t="s">
        <v>1523</v>
      </c>
      <c r="D860" s="1253"/>
      <c r="E860" s="1253"/>
      <c r="F860" s="976" t="s">
        <v>1362</v>
      </c>
      <c r="H860" s="957">
        <v>1487210</v>
      </c>
      <c r="I860"/>
    </row>
    <row r="861" spans="1:9" x14ac:dyDescent="0.25">
      <c r="A861"/>
      <c r="B861"/>
      <c r="C861" s="955" t="s">
        <v>1524</v>
      </c>
      <c r="D861" s="1253"/>
      <c r="E861" s="1253"/>
      <c r="F861" s="975" t="s">
        <v>1365</v>
      </c>
      <c r="H861" s="957">
        <v>1029601</v>
      </c>
      <c r="I861"/>
    </row>
    <row r="862" spans="1:9" x14ac:dyDescent="0.25">
      <c r="A862"/>
      <c r="B862"/>
      <c r="C862" s="955" t="s">
        <v>1525</v>
      </c>
      <c r="D862" s="1253"/>
      <c r="E862" s="1253"/>
      <c r="F862" s="995">
        <v>1186</v>
      </c>
      <c r="H862" s="957">
        <v>3330095</v>
      </c>
      <c r="I862"/>
    </row>
    <row r="863" spans="1:9" x14ac:dyDescent="0.25">
      <c r="A863"/>
      <c r="B863"/>
      <c r="C863" s="955" t="s">
        <v>1526</v>
      </c>
      <c r="D863" s="1253"/>
      <c r="E863" s="1253"/>
      <c r="F863" s="976">
        <v>1186</v>
      </c>
      <c r="H863" s="957">
        <v>720672</v>
      </c>
      <c r="I863"/>
    </row>
    <row r="864" spans="1:9" x14ac:dyDescent="0.25">
      <c r="A864"/>
      <c r="B864"/>
      <c r="C864" s="955" t="s">
        <v>1527</v>
      </c>
      <c r="D864" s="1253"/>
      <c r="E864" s="1253"/>
      <c r="F864" s="976">
        <v>1200</v>
      </c>
      <c r="H864" s="957">
        <v>11354273</v>
      </c>
      <c r="I864"/>
    </row>
    <row r="865" spans="1:9" x14ac:dyDescent="0.25">
      <c r="A865"/>
      <c r="B865"/>
      <c r="C865" s="955" t="s">
        <v>1528</v>
      </c>
      <c r="D865" s="1253"/>
      <c r="E865" s="1253"/>
      <c r="F865" s="976">
        <v>1200</v>
      </c>
      <c r="H865" s="957">
        <v>3489784</v>
      </c>
      <c r="I865"/>
    </row>
    <row r="866" spans="1:9" x14ac:dyDescent="0.25">
      <c r="A866"/>
      <c r="B866"/>
      <c r="C866" s="955" t="s">
        <v>1529</v>
      </c>
      <c r="D866" s="1253"/>
      <c r="E866" s="1253"/>
      <c r="F866" s="976">
        <v>1250</v>
      </c>
      <c r="H866" s="957">
        <v>5031530</v>
      </c>
      <c r="I866"/>
    </row>
    <row r="867" spans="1:9" x14ac:dyDescent="0.25">
      <c r="A867"/>
      <c r="B867"/>
      <c r="C867" s="955" t="s">
        <v>1530</v>
      </c>
      <c r="D867" s="1253"/>
      <c r="E867" s="1253"/>
      <c r="F867" s="976">
        <v>1307</v>
      </c>
      <c r="H867" s="957">
        <v>141443</v>
      </c>
      <c r="I867"/>
    </row>
    <row r="868" spans="1:9" x14ac:dyDescent="0.25">
      <c r="A868"/>
      <c r="B868"/>
      <c r="C868" s="955" t="s">
        <v>1531</v>
      </c>
      <c r="D868" s="1253"/>
      <c r="E868" s="1253"/>
      <c r="F868" s="976">
        <v>366</v>
      </c>
      <c r="H868" s="908">
        <v>13825</v>
      </c>
      <c r="I868"/>
    </row>
    <row r="869" spans="1:9" x14ac:dyDescent="0.25">
      <c r="A869"/>
      <c r="B869"/>
      <c r="C869" s="955" t="s">
        <v>1532</v>
      </c>
      <c r="D869" s="1253"/>
      <c r="E869" s="1253"/>
      <c r="F869" s="976">
        <v>1307</v>
      </c>
      <c r="H869" s="908">
        <v>431601</v>
      </c>
      <c r="I869"/>
    </row>
    <row r="870" spans="1:9" x14ac:dyDescent="0.25">
      <c r="A870"/>
      <c r="B870"/>
      <c r="C870" s="955" t="s">
        <v>1533</v>
      </c>
      <c r="D870" s="1253"/>
      <c r="E870" s="1253"/>
      <c r="F870" s="976" t="s">
        <v>1456</v>
      </c>
      <c r="H870" s="908">
        <v>449290</v>
      </c>
      <c r="I870"/>
    </row>
    <row r="871" spans="1:9" x14ac:dyDescent="0.25">
      <c r="A871"/>
      <c r="B871"/>
      <c r="C871" s="955" t="s">
        <v>1533</v>
      </c>
      <c r="D871" s="1253"/>
      <c r="E871" s="1253"/>
      <c r="F871" s="975" t="s">
        <v>1453</v>
      </c>
      <c r="H871" s="908">
        <v>2491122</v>
      </c>
      <c r="I871"/>
    </row>
    <row r="872" spans="1:9" x14ac:dyDescent="0.25">
      <c r="A872"/>
      <c r="B872"/>
      <c r="C872" s="955" t="s">
        <v>1534</v>
      </c>
      <c r="D872" s="1253"/>
      <c r="E872" s="1253"/>
      <c r="F872" s="976" t="s">
        <v>1453</v>
      </c>
      <c r="H872" s="957">
        <v>16144553</v>
      </c>
      <c r="I872"/>
    </row>
    <row r="873" spans="1:9" x14ac:dyDescent="0.25">
      <c r="A873"/>
      <c r="B873"/>
      <c r="C873" s="955" t="s">
        <v>1533</v>
      </c>
      <c r="D873" s="1253"/>
      <c r="E873" s="1253"/>
      <c r="F873" s="976" t="s">
        <v>1457</v>
      </c>
      <c r="H873" s="957">
        <v>908380</v>
      </c>
      <c r="I873"/>
    </row>
    <row r="874" spans="1:9" x14ac:dyDescent="0.25">
      <c r="A874"/>
      <c r="B874"/>
      <c r="C874" s="955" t="s">
        <v>1535</v>
      </c>
      <c r="D874" s="1253"/>
      <c r="E874" s="1253"/>
      <c r="F874" s="976" t="s">
        <v>1457</v>
      </c>
      <c r="G874" s="1253"/>
      <c r="H874" s="957">
        <v>8318750</v>
      </c>
      <c r="I874"/>
    </row>
    <row r="875" spans="1:9" x14ac:dyDescent="0.25">
      <c r="A875"/>
      <c r="B875"/>
      <c r="C875" s="955" t="s">
        <v>1533</v>
      </c>
      <c r="D875" s="1253"/>
      <c r="E875" s="1253"/>
      <c r="F875" s="976" t="s">
        <v>1455</v>
      </c>
      <c r="H875" s="957">
        <v>753475</v>
      </c>
      <c r="I875"/>
    </row>
    <row r="876" spans="1:9" x14ac:dyDescent="0.25">
      <c r="A876"/>
      <c r="B876"/>
      <c r="C876" s="955" t="s">
        <v>1536</v>
      </c>
      <c r="D876" s="1253"/>
      <c r="E876" s="1253"/>
      <c r="F876" s="976">
        <v>1367</v>
      </c>
      <c r="H876" s="957">
        <v>103311</v>
      </c>
      <c r="I876"/>
    </row>
    <row r="877" spans="1:9" x14ac:dyDescent="0.25">
      <c r="A877"/>
      <c r="B877"/>
      <c r="C877" s="955" t="s">
        <v>1536</v>
      </c>
      <c r="D877" s="1253"/>
      <c r="E877" s="1253"/>
      <c r="F877" s="976">
        <v>1384</v>
      </c>
      <c r="H877" s="957">
        <v>409749</v>
      </c>
      <c r="I877"/>
    </row>
    <row r="878" spans="1:9" x14ac:dyDescent="0.25">
      <c r="A878"/>
      <c r="B878"/>
      <c r="C878" s="955" t="s">
        <v>1537</v>
      </c>
      <c r="D878" s="1253"/>
      <c r="E878" s="1253"/>
      <c r="F878" s="976">
        <v>1396</v>
      </c>
      <c r="H878" s="957">
        <v>644538</v>
      </c>
      <c r="I878"/>
    </row>
    <row r="879" spans="1:9" x14ac:dyDescent="0.25">
      <c r="A879"/>
      <c r="B879"/>
      <c r="C879" s="955" t="s">
        <v>1538</v>
      </c>
      <c r="D879" s="1253"/>
      <c r="E879" s="1253"/>
      <c r="F879" s="976">
        <v>366</v>
      </c>
      <c r="H879" s="957">
        <v>7474</v>
      </c>
      <c r="I879"/>
    </row>
    <row r="880" spans="1:9" x14ac:dyDescent="0.25">
      <c r="A880"/>
      <c r="B880"/>
      <c r="C880" s="955" t="s">
        <v>1539</v>
      </c>
      <c r="D880" s="1253"/>
      <c r="E880" s="1253"/>
      <c r="F880" s="995">
        <v>1412</v>
      </c>
      <c r="H880" s="957">
        <v>411332</v>
      </c>
      <c r="I880"/>
    </row>
    <row r="881" spans="1:9" x14ac:dyDescent="0.25">
      <c r="A881"/>
      <c r="B881"/>
      <c r="C881" s="955" t="s">
        <v>1540</v>
      </c>
      <c r="D881" s="1253"/>
      <c r="E881" s="1253"/>
      <c r="F881" s="975" t="s">
        <v>1383</v>
      </c>
      <c r="H881" s="957">
        <v>2442961</v>
      </c>
      <c r="I881"/>
    </row>
    <row r="882" spans="1:9" x14ac:dyDescent="0.25">
      <c r="A882"/>
      <c r="B882"/>
      <c r="C882" s="955" t="s">
        <v>1541</v>
      </c>
      <c r="D882" s="1253"/>
      <c r="E882" s="1253"/>
      <c r="F882" s="976" t="s">
        <v>1388</v>
      </c>
      <c r="H882" s="957">
        <v>5553599</v>
      </c>
      <c r="I882"/>
    </row>
    <row r="883" spans="1:9" x14ac:dyDescent="0.25">
      <c r="A883"/>
      <c r="B883"/>
      <c r="C883" s="955" t="s">
        <v>1533</v>
      </c>
      <c r="D883" s="1253"/>
      <c r="E883" s="1253"/>
      <c r="F883" s="976">
        <v>1439</v>
      </c>
      <c r="H883" s="957">
        <v>9251</v>
      </c>
      <c r="I883"/>
    </row>
    <row r="884" spans="1:9" x14ac:dyDescent="0.25">
      <c r="A884"/>
      <c r="B884"/>
      <c r="C884" s="955" t="s">
        <v>1542</v>
      </c>
      <c r="D884" s="1253"/>
      <c r="E884" s="1253"/>
      <c r="F884" s="976">
        <v>1453</v>
      </c>
      <c r="H884" s="957">
        <v>2363393</v>
      </c>
      <c r="I884"/>
    </row>
    <row r="885" spans="1:9" x14ac:dyDescent="0.25">
      <c r="A885"/>
      <c r="B885"/>
      <c r="C885" s="955" t="s">
        <v>1543</v>
      </c>
      <c r="D885" s="1253"/>
      <c r="E885" s="1253"/>
      <c r="F885" s="976">
        <v>1455</v>
      </c>
      <c r="H885" s="957">
        <v>411797</v>
      </c>
      <c r="I885"/>
    </row>
    <row r="886" spans="1:9" x14ac:dyDescent="0.25">
      <c r="A886"/>
      <c r="B886"/>
      <c r="C886" s="955" t="s">
        <v>1544</v>
      </c>
      <c r="D886" s="1253"/>
      <c r="E886" s="1253"/>
      <c r="F886" s="976">
        <v>1477</v>
      </c>
      <c r="H886" s="957">
        <v>2623921</v>
      </c>
      <c r="I886"/>
    </row>
    <row r="887" spans="1:9" x14ac:dyDescent="0.25">
      <c r="C887" s="955" t="s">
        <v>1545</v>
      </c>
      <c r="D887" s="1253"/>
      <c r="E887" s="1253"/>
      <c r="F887" s="976">
        <v>1477</v>
      </c>
      <c r="H887" s="957">
        <v>499712</v>
      </c>
    </row>
    <row r="888" spans="1:9" x14ac:dyDescent="0.25">
      <c r="C888" s="955" t="s">
        <v>1546</v>
      </c>
      <c r="D888" s="1253"/>
      <c r="E888" s="1253"/>
      <c r="F888" s="976">
        <v>15</v>
      </c>
      <c r="H888" s="957">
        <v>5224959</v>
      </c>
    </row>
    <row r="889" spans="1:9" x14ac:dyDescent="0.25">
      <c r="C889" s="955"/>
      <c r="D889" s="1253"/>
      <c r="E889" s="1253"/>
      <c r="F889" s="976"/>
      <c r="H889" s="957"/>
    </row>
    <row r="890" spans="1:9" x14ac:dyDescent="0.25">
      <c r="A890" s="1369" t="s">
        <v>799</v>
      </c>
      <c r="B890" s="932"/>
      <c r="C890" s="1369" t="s">
        <v>800</v>
      </c>
      <c r="D890" s="1369"/>
      <c r="E890" s="1369"/>
      <c r="F890" s="1369"/>
      <c r="G890" s="1369" t="s">
        <v>1547</v>
      </c>
      <c r="H890" s="1369"/>
      <c r="I890" s="932"/>
    </row>
    <row r="891" spans="1:9" x14ac:dyDescent="0.25">
      <c r="A891" s="1369"/>
      <c r="B891" s="933"/>
      <c r="C891" s="1369"/>
      <c r="D891" s="1369"/>
      <c r="E891" s="1369"/>
      <c r="F891" s="1369"/>
      <c r="G891" s="1369"/>
      <c r="H891" s="1369"/>
      <c r="I891" s="933"/>
    </row>
    <row r="892" spans="1:9" x14ac:dyDescent="0.25">
      <c r="C892" s="955" t="s">
        <v>1548</v>
      </c>
      <c r="D892" s="1253"/>
      <c r="E892" s="1253"/>
      <c r="F892" s="976" t="s">
        <v>1549</v>
      </c>
      <c r="H892" s="957">
        <v>788118</v>
      </c>
    </row>
    <row r="893" spans="1:9" x14ac:dyDescent="0.25">
      <c r="C893" s="955" t="s">
        <v>1550</v>
      </c>
      <c r="D893" s="1253"/>
      <c r="E893" s="1253"/>
      <c r="F893" s="976">
        <v>1504</v>
      </c>
      <c r="H893" s="957">
        <v>5374640</v>
      </c>
    </row>
    <row r="894" spans="1:9" x14ac:dyDescent="0.25">
      <c r="C894" s="955" t="s">
        <v>1551</v>
      </c>
      <c r="D894" s="1253"/>
      <c r="E894" s="1253"/>
      <c r="F894" s="976">
        <v>1560</v>
      </c>
      <c r="H894" s="957">
        <v>92049</v>
      </c>
    </row>
    <row r="895" spans="1:9" x14ac:dyDescent="0.25">
      <c r="C895" s="955" t="s">
        <v>1552</v>
      </c>
      <c r="D895" s="1253"/>
      <c r="E895" s="1253"/>
      <c r="F895" s="976" t="s">
        <v>1463</v>
      </c>
      <c r="H895" s="957">
        <v>4440281</v>
      </c>
    </row>
    <row r="896" spans="1:9" x14ac:dyDescent="0.25">
      <c r="C896" s="955" t="s">
        <v>1553</v>
      </c>
      <c r="D896" s="1253"/>
      <c r="E896" s="1253"/>
      <c r="F896" s="976" t="s">
        <v>1463</v>
      </c>
      <c r="H896" s="957">
        <v>616702</v>
      </c>
    </row>
    <row r="897" spans="1:9" x14ac:dyDescent="0.25">
      <c r="C897" s="955" t="s">
        <v>1554</v>
      </c>
      <c r="D897" s="1253"/>
      <c r="E897" s="1253"/>
      <c r="F897" s="976">
        <v>1657</v>
      </c>
      <c r="H897" s="957">
        <v>526761</v>
      </c>
    </row>
    <row r="898" spans="1:9" x14ac:dyDescent="0.25">
      <c r="C898" s="955" t="s">
        <v>1555</v>
      </c>
      <c r="D898" s="1253"/>
      <c r="E898" s="1253"/>
      <c r="F898" s="976" t="s">
        <v>1556</v>
      </c>
      <c r="H898" s="957">
        <v>1809601</v>
      </c>
    </row>
    <row r="899" spans="1:9" x14ac:dyDescent="0.25">
      <c r="C899" s="955" t="s">
        <v>1557</v>
      </c>
      <c r="D899" s="1253"/>
      <c r="E899" s="1253"/>
      <c r="F899" s="976" t="s">
        <v>1466</v>
      </c>
      <c r="H899" s="957">
        <v>964605</v>
      </c>
    </row>
    <row r="900" spans="1:9" x14ac:dyDescent="0.25">
      <c r="C900" s="955" t="s">
        <v>1558</v>
      </c>
      <c r="D900" s="1253"/>
      <c r="E900" s="1253"/>
      <c r="F900" s="976">
        <v>220</v>
      </c>
      <c r="H900" s="957">
        <v>1067436</v>
      </c>
    </row>
    <row r="901" spans="1:9" x14ac:dyDescent="0.25">
      <c r="C901" s="955" t="s">
        <v>1559</v>
      </c>
      <c r="D901" s="1253"/>
      <c r="E901" s="1253"/>
      <c r="F901" s="976" t="s">
        <v>1470</v>
      </c>
      <c r="H901" s="957">
        <v>5030490</v>
      </c>
    </row>
    <row r="902" spans="1:9" x14ac:dyDescent="0.25">
      <c r="C902" s="955" t="s">
        <v>1560</v>
      </c>
      <c r="D902" s="1253"/>
      <c r="E902" s="1253"/>
      <c r="F902" s="976" t="s">
        <v>1470</v>
      </c>
      <c r="H902" s="957">
        <v>1097200</v>
      </c>
    </row>
    <row r="903" spans="1:9" x14ac:dyDescent="0.25">
      <c r="A903"/>
      <c r="B903"/>
      <c r="C903" s="955" t="s">
        <v>1561</v>
      </c>
      <c r="D903" s="1253"/>
      <c r="E903" s="1253"/>
      <c r="F903" s="976" t="s">
        <v>1350</v>
      </c>
      <c r="H903" s="957">
        <v>255849</v>
      </c>
      <c r="I903"/>
    </row>
    <row r="904" spans="1:9" x14ac:dyDescent="0.25">
      <c r="A904"/>
      <c r="B904"/>
      <c r="C904" s="955" t="s">
        <v>1562</v>
      </c>
      <c r="D904" s="1253"/>
      <c r="E904" s="1253"/>
      <c r="F904" s="975" t="s">
        <v>1350</v>
      </c>
      <c r="H904" s="957">
        <v>295871</v>
      </c>
      <c r="I904"/>
    </row>
    <row r="905" spans="1:9" x14ac:dyDescent="0.25">
      <c r="A905"/>
      <c r="B905"/>
      <c r="C905" s="955" t="s">
        <v>1563</v>
      </c>
      <c r="D905" s="1253"/>
      <c r="E905" s="1253"/>
      <c r="F905" s="976" t="s">
        <v>1473</v>
      </c>
      <c r="H905" s="957">
        <v>3189681</v>
      </c>
      <c r="I905"/>
    </row>
    <row r="906" spans="1:9" x14ac:dyDescent="0.25">
      <c r="A906"/>
      <c r="B906"/>
      <c r="C906" s="955" t="s">
        <v>1564</v>
      </c>
      <c r="D906" s="1253"/>
      <c r="E906" s="1253"/>
      <c r="F906" s="976" t="s">
        <v>1473</v>
      </c>
      <c r="H906" s="957">
        <v>631801</v>
      </c>
      <c r="I906"/>
    </row>
    <row r="907" spans="1:9" x14ac:dyDescent="0.25">
      <c r="A907"/>
      <c r="B907"/>
      <c r="C907" s="955" t="s">
        <v>1563</v>
      </c>
      <c r="D907" s="1253"/>
      <c r="E907" s="1253"/>
      <c r="F907" s="976" t="s">
        <v>1475</v>
      </c>
      <c r="H907" s="957">
        <v>5759002</v>
      </c>
      <c r="I907"/>
    </row>
    <row r="908" spans="1:9" x14ac:dyDescent="0.25">
      <c r="A908"/>
      <c r="B908"/>
      <c r="C908" s="955" t="s">
        <v>1564</v>
      </c>
      <c r="D908" s="1253"/>
      <c r="E908" s="1253"/>
      <c r="F908" s="976" t="s">
        <v>1475</v>
      </c>
      <c r="H908" s="957">
        <v>1261001</v>
      </c>
      <c r="I908"/>
    </row>
    <row r="909" spans="1:9" x14ac:dyDescent="0.25">
      <c r="A909"/>
      <c r="B909"/>
      <c r="C909" s="955" t="s">
        <v>1565</v>
      </c>
      <c r="D909" s="1253"/>
      <c r="E909" s="1253"/>
      <c r="F909" s="976">
        <v>28</v>
      </c>
      <c r="H909" s="957">
        <v>3343085</v>
      </c>
      <c r="I909"/>
    </row>
    <row r="910" spans="1:9" x14ac:dyDescent="0.25">
      <c r="A910"/>
      <c r="B910"/>
      <c r="C910" s="955" t="s">
        <v>1515</v>
      </c>
      <c r="D910" s="1253"/>
      <c r="E910" s="1253"/>
      <c r="F910" s="976">
        <v>28</v>
      </c>
      <c r="H910" s="957">
        <v>860603</v>
      </c>
      <c r="I910"/>
    </row>
    <row r="911" spans="1:9" x14ac:dyDescent="0.25">
      <c r="A911"/>
      <c r="B911"/>
      <c r="C911" s="955" t="s">
        <v>1533</v>
      </c>
      <c r="D911" s="1253"/>
      <c r="E911" s="1253"/>
      <c r="F911" s="976" t="s">
        <v>1187</v>
      </c>
      <c r="H911" s="957">
        <v>355681</v>
      </c>
      <c r="I911"/>
    </row>
    <row r="912" spans="1:9" x14ac:dyDescent="0.25">
      <c r="A912"/>
      <c r="B912"/>
      <c r="C912" s="955" t="s">
        <v>1534</v>
      </c>
      <c r="D912" s="1253"/>
      <c r="E912" s="1253"/>
      <c r="F912" s="976" t="s">
        <v>1187</v>
      </c>
      <c r="H912" s="957">
        <v>696282</v>
      </c>
      <c r="I912"/>
    </row>
    <row r="913" spans="1:9" x14ac:dyDescent="0.25">
      <c r="A913"/>
      <c r="B913"/>
      <c r="C913" s="955" t="s">
        <v>1566</v>
      </c>
      <c r="D913" s="1253"/>
      <c r="E913" s="1253"/>
      <c r="F913" s="975" t="s">
        <v>1160</v>
      </c>
      <c r="H913" s="957">
        <v>3761726</v>
      </c>
      <c r="I913"/>
    </row>
    <row r="914" spans="1:9" x14ac:dyDescent="0.25">
      <c r="A914"/>
      <c r="B914"/>
      <c r="C914" s="955" t="s">
        <v>1567</v>
      </c>
      <c r="D914" s="1253"/>
      <c r="E914" s="1253"/>
      <c r="F914" s="975" t="s">
        <v>1483</v>
      </c>
      <c r="H914" s="957">
        <v>10553247</v>
      </c>
      <c r="I914"/>
    </row>
    <row r="915" spans="1:9" x14ac:dyDescent="0.25">
      <c r="A915"/>
      <c r="B915"/>
      <c r="C915" s="955" t="s">
        <v>1568</v>
      </c>
      <c r="D915" s="1253"/>
      <c r="E915" s="1253"/>
      <c r="F915" s="976" t="s">
        <v>1483</v>
      </c>
      <c r="H915" s="957">
        <v>16110676</v>
      </c>
      <c r="I915"/>
    </row>
    <row r="916" spans="1:9" x14ac:dyDescent="0.25">
      <c r="A916"/>
      <c r="B916"/>
      <c r="C916" s="955" t="s">
        <v>1569</v>
      </c>
      <c r="D916" s="1253"/>
      <c r="E916" s="1253"/>
      <c r="F916" s="976" t="s">
        <v>1481</v>
      </c>
      <c r="H916" s="957">
        <v>3008711</v>
      </c>
      <c r="I916"/>
    </row>
    <row r="917" spans="1:9" x14ac:dyDescent="0.25">
      <c r="A917"/>
      <c r="B917"/>
      <c r="C917" s="955" t="s">
        <v>1570</v>
      </c>
      <c r="D917" s="1253"/>
      <c r="E917" s="1253"/>
      <c r="F917" s="976" t="s">
        <v>1481</v>
      </c>
      <c r="H917" s="957">
        <v>374410</v>
      </c>
      <c r="I917"/>
    </row>
    <row r="918" spans="1:9" x14ac:dyDescent="0.25">
      <c r="A918"/>
      <c r="B918"/>
      <c r="C918" s="955" t="s">
        <v>1571</v>
      </c>
      <c r="D918" s="1253"/>
      <c r="E918" s="1253"/>
      <c r="F918" s="976" t="s">
        <v>994</v>
      </c>
      <c r="H918" s="957">
        <v>1740435</v>
      </c>
      <c r="I918"/>
    </row>
    <row r="919" spans="1:9" x14ac:dyDescent="0.25">
      <c r="A919"/>
      <c r="B919"/>
      <c r="C919" s="955" t="s">
        <v>1572</v>
      </c>
      <c r="D919" s="1253"/>
      <c r="E919" s="1253"/>
      <c r="F919" s="976" t="s">
        <v>994</v>
      </c>
      <c r="H919" s="957">
        <v>4542721</v>
      </c>
      <c r="I919"/>
    </row>
    <row r="920" spans="1:9" x14ac:dyDescent="0.25">
      <c r="A920"/>
      <c r="B920"/>
      <c r="C920" s="955" t="s">
        <v>1573</v>
      </c>
      <c r="D920" s="1253"/>
      <c r="E920" s="1253"/>
      <c r="F920" s="976" t="s">
        <v>994</v>
      </c>
      <c r="H920" s="957">
        <v>2567249</v>
      </c>
      <c r="I920"/>
    </row>
    <row r="921" spans="1:9" x14ac:dyDescent="0.25">
      <c r="A921"/>
      <c r="B921"/>
      <c r="C921" s="955" t="s">
        <v>1574</v>
      </c>
      <c r="D921" s="1253"/>
      <c r="E921" s="1253"/>
      <c r="F921" s="976" t="s">
        <v>1575</v>
      </c>
      <c r="H921" s="957">
        <v>26596441</v>
      </c>
      <c r="I921"/>
    </row>
    <row r="922" spans="1:9" x14ac:dyDescent="0.25">
      <c r="A922"/>
      <c r="B922"/>
      <c r="C922" s="955" t="s">
        <v>1576</v>
      </c>
      <c r="D922" s="1253"/>
      <c r="E922" s="1253"/>
      <c r="F922" s="976" t="s">
        <v>1487</v>
      </c>
      <c r="H922" s="957">
        <v>2894833</v>
      </c>
      <c r="I922"/>
    </row>
    <row r="923" spans="1:9" x14ac:dyDescent="0.25">
      <c r="A923"/>
      <c r="B923"/>
      <c r="C923" s="955" t="s">
        <v>1577</v>
      </c>
      <c r="D923" s="1253"/>
      <c r="E923" s="1253"/>
      <c r="F923" s="976" t="s">
        <v>1489</v>
      </c>
      <c r="H923" s="957">
        <v>4490959</v>
      </c>
      <c r="I923"/>
    </row>
    <row r="924" spans="1:9" x14ac:dyDescent="0.25">
      <c r="A924"/>
      <c r="B924"/>
      <c r="C924" s="955" t="s">
        <v>1574</v>
      </c>
      <c r="D924" s="1253"/>
      <c r="E924" s="1253"/>
      <c r="F924" s="976" t="s">
        <v>1490</v>
      </c>
      <c r="H924" s="957">
        <v>39810635</v>
      </c>
      <c r="I924"/>
    </row>
    <row r="925" spans="1:9" x14ac:dyDescent="0.25">
      <c r="A925"/>
      <c r="B925"/>
      <c r="C925" s="955" t="s">
        <v>1578</v>
      </c>
      <c r="D925" s="1253"/>
      <c r="E925" s="1253"/>
      <c r="F925" s="976" t="s">
        <v>996</v>
      </c>
      <c r="H925" s="957">
        <v>263642</v>
      </c>
      <c r="I925"/>
    </row>
    <row r="926" spans="1:9" x14ac:dyDescent="0.25">
      <c r="A926"/>
      <c r="B926"/>
      <c r="C926" s="955" t="s">
        <v>1579</v>
      </c>
      <c r="D926" s="1253"/>
      <c r="E926" s="1253"/>
      <c r="F926" s="976" t="s">
        <v>996</v>
      </c>
      <c r="H926" s="957">
        <v>992150</v>
      </c>
      <c r="I926"/>
    </row>
    <row r="927" spans="1:9" x14ac:dyDescent="0.25">
      <c r="A927"/>
      <c r="B927"/>
      <c r="C927" s="955" t="s">
        <v>1580</v>
      </c>
      <c r="D927" s="1253"/>
      <c r="E927" s="1253"/>
      <c r="F927" s="976">
        <v>366</v>
      </c>
      <c r="H927" s="957">
        <v>13302084</v>
      </c>
      <c r="I927"/>
    </row>
    <row r="928" spans="1:9" x14ac:dyDescent="0.25">
      <c r="A928"/>
      <c r="B928"/>
      <c r="C928" s="955" t="s">
        <v>1581</v>
      </c>
      <c r="D928" s="1253"/>
      <c r="E928" s="1253"/>
      <c r="F928" s="976">
        <v>367</v>
      </c>
      <c r="H928" s="957">
        <v>589172</v>
      </c>
      <c r="I928"/>
    </row>
    <row r="929" spans="1:9" x14ac:dyDescent="0.25">
      <c r="A929"/>
      <c r="B929"/>
      <c r="C929" s="955" t="s">
        <v>1577</v>
      </c>
      <c r="D929" s="1253"/>
      <c r="E929" s="1253"/>
      <c r="F929" s="976">
        <v>367</v>
      </c>
      <c r="H929" s="957">
        <v>33216363</v>
      </c>
      <c r="I929"/>
    </row>
    <row r="930" spans="1:9" x14ac:dyDescent="0.25">
      <c r="A930"/>
      <c r="B930"/>
      <c r="C930" s="955" t="s">
        <v>1574</v>
      </c>
      <c r="D930" s="1253"/>
      <c r="E930" s="1253"/>
      <c r="F930" s="976">
        <v>379</v>
      </c>
      <c r="H930" s="957">
        <v>23448277</v>
      </c>
      <c r="I930"/>
    </row>
    <row r="931" spans="1:9" x14ac:dyDescent="0.25">
      <c r="A931"/>
      <c r="B931"/>
      <c r="C931" s="955" t="s">
        <v>1582</v>
      </c>
      <c r="D931" s="1253"/>
      <c r="E931" s="1253"/>
      <c r="F931" s="976">
        <v>381</v>
      </c>
      <c r="H931" s="957">
        <v>1482001</v>
      </c>
      <c r="I931"/>
    </row>
    <row r="932" spans="1:9" x14ac:dyDescent="0.25">
      <c r="A932"/>
      <c r="B932"/>
      <c r="C932" s="955" t="s">
        <v>1583</v>
      </c>
      <c r="D932" s="1253"/>
      <c r="E932" s="1253"/>
      <c r="F932" s="976">
        <v>381</v>
      </c>
      <c r="H932" s="957">
        <v>545061</v>
      </c>
      <c r="I932"/>
    </row>
    <row r="933" spans="1:9" x14ac:dyDescent="0.25">
      <c r="A933"/>
      <c r="B933"/>
      <c r="C933" s="955" t="s">
        <v>1584</v>
      </c>
      <c r="D933" s="1253"/>
      <c r="E933" s="1253"/>
      <c r="F933" s="975" t="s">
        <v>1497</v>
      </c>
      <c r="H933" s="957">
        <v>1194442</v>
      </c>
      <c r="I933"/>
    </row>
    <row r="934" spans="1:9" x14ac:dyDescent="0.25">
      <c r="A934"/>
      <c r="B934"/>
      <c r="C934" s="955" t="s">
        <v>1585</v>
      </c>
      <c r="D934" s="1253"/>
      <c r="E934" s="1253"/>
      <c r="F934" s="976">
        <v>412</v>
      </c>
      <c r="H934" s="957">
        <v>2751848</v>
      </c>
      <c r="I934"/>
    </row>
    <row r="935" spans="1:9" x14ac:dyDescent="0.25">
      <c r="C935" s="955" t="s">
        <v>1586</v>
      </c>
      <c r="D935" s="1253"/>
      <c r="E935" s="976"/>
      <c r="F935" s="976">
        <v>412</v>
      </c>
      <c r="H935" s="957">
        <v>795599</v>
      </c>
    </row>
    <row r="936" spans="1:9" x14ac:dyDescent="0.25">
      <c r="C936" s="955" t="s">
        <v>1587</v>
      </c>
      <c r="D936" s="1253"/>
      <c r="E936" s="976"/>
      <c r="F936" s="976">
        <v>432</v>
      </c>
      <c r="H936" s="957">
        <v>3999323</v>
      </c>
    </row>
    <row r="937" spans="1:9" x14ac:dyDescent="0.25">
      <c r="C937" s="955" t="s">
        <v>1588</v>
      </c>
      <c r="D937" s="1253"/>
      <c r="E937" s="976"/>
      <c r="F937" s="976">
        <v>432</v>
      </c>
      <c r="H937" s="957">
        <v>988001</v>
      </c>
    </row>
    <row r="938" spans="1:9" x14ac:dyDescent="0.25">
      <c r="C938" s="955" t="s">
        <v>1574</v>
      </c>
      <c r="D938" s="1253"/>
      <c r="E938" s="976"/>
      <c r="F938" s="976">
        <v>445</v>
      </c>
      <c r="H938" s="957">
        <v>34468444</v>
      </c>
    </row>
    <row r="939" spans="1:9" x14ac:dyDescent="0.25">
      <c r="C939" s="955" t="s">
        <v>1589</v>
      </c>
      <c r="D939" s="1253"/>
      <c r="E939" s="976"/>
      <c r="F939" s="976">
        <v>455</v>
      </c>
      <c r="H939" s="957">
        <v>748803</v>
      </c>
    </row>
    <row r="940" spans="1:9" x14ac:dyDescent="0.25">
      <c r="A940" s="1369" t="s">
        <v>799</v>
      </c>
      <c r="B940" s="1369" t="s">
        <v>800</v>
      </c>
      <c r="C940" s="1369"/>
      <c r="D940" s="1369"/>
      <c r="E940" s="1369"/>
      <c r="F940" s="932"/>
      <c r="G940" s="1369" t="s">
        <v>990</v>
      </c>
      <c r="H940" s="1369"/>
      <c r="I940" s="1003"/>
    </row>
    <row r="941" spans="1:9" x14ac:dyDescent="0.25">
      <c r="A941" s="1369"/>
      <c r="B941" s="1369"/>
      <c r="C941" s="1369"/>
      <c r="D941" s="1369"/>
      <c r="E941" s="1369"/>
      <c r="F941" s="933"/>
      <c r="G941" s="1369"/>
      <c r="H941" s="1369"/>
      <c r="I941" s="1004"/>
    </row>
    <row r="942" spans="1:9" x14ac:dyDescent="0.25">
      <c r="C942" s="955" t="s">
        <v>1590</v>
      </c>
      <c r="D942" s="1253"/>
      <c r="E942" s="976"/>
      <c r="F942" s="976">
        <v>472</v>
      </c>
      <c r="H942" s="957">
        <v>764179</v>
      </c>
    </row>
    <row r="943" spans="1:9" x14ac:dyDescent="0.25">
      <c r="C943" s="955" t="s">
        <v>1591</v>
      </c>
      <c r="D943" s="1253"/>
      <c r="E943" s="976"/>
      <c r="F943" s="976">
        <v>489</v>
      </c>
      <c r="H943" s="957">
        <v>748803</v>
      </c>
    </row>
    <row r="944" spans="1:9" x14ac:dyDescent="0.25">
      <c r="C944" s="955" t="s">
        <v>1592</v>
      </c>
      <c r="D944" s="1253"/>
      <c r="E944" s="975"/>
      <c r="F944" s="975" t="s">
        <v>1249</v>
      </c>
      <c r="H944" s="957">
        <v>9294473</v>
      </c>
    </row>
    <row r="945" spans="2:8" x14ac:dyDescent="0.25">
      <c r="C945" s="955" t="s">
        <v>1593</v>
      </c>
      <c r="D945" s="1253"/>
      <c r="E945" s="975"/>
      <c r="F945" s="975" t="s">
        <v>1249</v>
      </c>
      <c r="H945" s="957">
        <v>1612512</v>
      </c>
    </row>
    <row r="946" spans="2:8" x14ac:dyDescent="0.25">
      <c r="C946" s="955" t="s">
        <v>1594</v>
      </c>
      <c r="D946" s="1253"/>
      <c r="E946" s="976"/>
      <c r="F946" s="976">
        <v>543</v>
      </c>
      <c r="H946" s="957">
        <v>1018376</v>
      </c>
    </row>
    <row r="947" spans="2:8" x14ac:dyDescent="0.25">
      <c r="C947" s="955" t="s">
        <v>1595</v>
      </c>
      <c r="D947" s="1253"/>
      <c r="E947" s="976"/>
      <c r="F947" s="976">
        <v>561</v>
      </c>
      <c r="H947" s="957">
        <v>1042472</v>
      </c>
    </row>
    <row r="948" spans="2:8" x14ac:dyDescent="0.25">
      <c r="C948" s="955" t="s">
        <v>1596</v>
      </c>
      <c r="D948" s="1253"/>
      <c r="E948" s="976"/>
      <c r="F948" s="976">
        <v>581</v>
      </c>
      <c r="H948" s="957">
        <v>2248473</v>
      </c>
    </row>
    <row r="949" spans="2:8" x14ac:dyDescent="0.25">
      <c r="C949" s="955" t="s">
        <v>1597</v>
      </c>
      <c r="D949" s="1253"/>
      <c r="E949" s="976"/>
      <c r="F949" s="976">
        <v>581</v>
      </c>
      <c r="H949" s="957">
        <v>285253</v>
      </c>
    </row>
    <row r="950" spans="2:8" x14ac:dyDescent="0.25">
      <c r="C950" s="955" t="s">
        <v>1598</v>
      </c>
      <c r="D950" s="1253"/>
      <c r="E950" s="976"/>
      <c r="F950" s="976">
        <v>592</v>
      </c>
      <c r="H950" s="957">
        <v>494001</v>
      </c>
    </row>
    <row r="951" spans="2:8" x14ac:dyDescent="0.25">
      <c r="C951" s="955" t="s">
        <v>1599</v>
      </c>
      <c r="D951" s="937"/>
      <c r="E951" s="976"/>
      <c r="F951" s="976">
        <v>603</v>
      </c>
      <c r="H951" s="957">
        <v>467999</v>
      </c>
    </row>
    <row r="952" spans="2:8" x14ac:dyDescent="0.25">
      <c r="C952" s="955" t="s">
        <v>1600</v>
      </c>
      <c r="D952" s="937"/>
      <c r="E952" s="976"/>
      <c r="F952" s="976">
        <v>614</v>
      </c>
      <c r="H952" s="957">
        <v>447201</v>
      </c>
    </row>
    <row r="953" spans="2:8" x14ac:dyDescent="0.25">
      <c r="C953" s="955" t="s">
        <v>1601</v>
      </c>
      <c r="D953" s="937"/>
      <c r="E953" s="976"/>
      <c r="F953" s="976">
        <v>625</v>
      </c>
      <c r="H953" s="957">
        <v>467999</v>
      </c>
    </row>
    <row r="954" spans="2:8" x14ac:dyDescent="0.25">
      <c r="C954" s="955" t="s">
        <v>1602</v>
      </c>
      <c r="E954" s="976"/>
      <c r="F954" s="976">
        <v>64</v>
      </c>
      <c r="H954" s="957">
        <v>3094532</v>
      </c>
    </row>
    <row r="955" spans="2:8" x14ac:dyDescent="0.25">
      <c r="C955" s="955" t="s">
        <v>1603</v>
      </c>
      <c r="D955" s="927"/>
      <c r="E955" s="976"/>
      <c r="F955" s="976">
        <v>64</v>
      </c>
      <c r="H955" s="957">
        <v>782787</v>
      </c>
    </row>
    <row r="956" spans="2:8" x14ac:dyDescent="0.25">
      <c r="B956" s="996"/>
      <c r="C956" s="955" t="s">
        <v>1604</v>
      </c>
      <c r="D956" s="996"/>
      <c r="E956" s="976"/>
      <c r="F956" s="976">
        <v>647</v>
      </c>
      <c r="H956" s="957">
        <v>1055298</v>
      </c>
    </row>
    <row r="957" spans="2:8" x14ac:dyDescent="0.25">
      <c r="B957" s="996"/>
      <c r="C957" s="955" t="s">
        <v>1605</v>
      </c>
      <c r="D957" s="996"/>
      <c r="E957" s="995"/>
      <c r="F957" s="995">
        <v>678</v>
      </c>
      <c r="H957" s="957">
        <v>1143990</v>
      </c>
    </row>
    <row r="958" spans="2:8" x14ac:dyDescent="0.25">
      <c r="C958" s="955" t="s">
        <v>1584</v>
      </c>
      <c r="D958" s="1253"/>
      <c r="E958" s="976"/>
      <c r="F958" s="976">
        <v>707</v>
      </c>
      <c r="H958" s="957">
        <v>637003</v>
      </c>
    </row>
    <row r="959" spans="2:8" x14ac:dyDescent="0.25">
      <c r="C959" s="955" t="s">
        <v>1606</v>
      </c>
      <c r="D959" s="1253"/>
      <c r="E959" s="976"/>
      <c r="F959" s="976">
        <v>707</v>
      </c>
      <c r="H959" s="957">
        <v>2275044</v>
      </c>
    </row>
    <row r="960" spans="2:8" x14ac:dyDescent="0.25">
      <c r="C960" s="955" t="s">
        <v>1607</v>
      </c>
      <c r="D960" s="1253"/>
      <c r="E960" s="976"/>
      <c r="F960" s="976" t="s">
        <v>1280</v>
      </c>
      <c r="H960" s="957">
        <v>10175436</v>
      </c>
    </row>
    <row r="961" spans="1:9" x14ac:dyDescent="0.25">
      <c r="C961" s="955" t="s">
        <v>1608</v>
      </c>
      <c r="D961" s="1253"/>
      <c r="E961" s="976"/>
      <c r="F961" s="976" t="s">
        <v>1282</v>
      </c>
      <c r="H961" s="957">
        <v>322914</v>
      </c>
    </row>
    <row r="962" spans="1:9" x14ac:dyDescent="0.25">
      <c r="C962" s="955" t="s">
        <v>1609</v>
      </c>
      <c r="D962" s="1253"/>
      <c r="E962" s="975"/>
      <c r="F962" s="975" t="s">
        <v>1284</v>
      </c>
      <c r="H962" s="957">
        <v>767519</v>
      </c>
    </row>
    <row r="963" spans="1:9" x14ac:dyDescent="0.25">
      <c r="A963"/>
      <c r="B963"/>
      <c r="C963" s="955" t="s">
        <v>1610</v>
      </c>
      <c r="D963" s="1253"/>
      <c r="E963" s="976"/>
      <c r="F963" s="976" t="s">
        <v>1286</v>
      </c>
      <c r="H963" s="957">
        <v>416655</v>
      </c>
      <c r="I963"/>
    </row>
    <row r="964" spans="1:9" x14ac:dyDescent="0.25">
      <c r="A964"/>
      <c r="B964"/>
      <c r="C964" s="955" t="s">
        <v>1581</v>
      </c>
      <c r="D964" s="1253"/>
      <c r="E964" s="976"/>
      <c r="F964" s="976" t="s">
        <v>1289</v>
      </c>
      <c r="H964" s="957">
        <v>2395781</v>
      </c>
      <c r="I964"/>
    </row>
    <row r="965" spans="1:9" x14ac:dyDescent="0.25">
      <c r="A965"/>
      <c r="B965"/>
      <c r="C965" s="955" t="s">
        <v>1611</v>
      </c>
      <c r="D965" s="1253"/>
      <c r="E965" s="1253"/>
      <c r="F965" s="975" t="s">
        <v>1291</v>
      </c>
      <c r="H965" s="957">
        <v>249593</v>
      </c>
      <c r="I965"/>
    </row>
    <row r="966" spans="1:9" x14ac:dyDescent="0.25">
      <c r="A966"/>
      <c r="B966"/>
      <c r="C966" s="955" t="s">
        <v>1612</v>
      </c>
      <c r="D966" s="1253"/>
      <c r="E966" s="1253"/>
      <c r="F966" s="976" t="s">
        <v>1297</v>
      </c>
      <c r="H966" s="957">
        <v>152881</v>
      </c>
      <c r="I966"/>
    </row>
    <row r="967" spans="1:9" x14ac:dyDescent="0.25">
      <c r="A967"/>
      <c r="B967"/>
      <c r="C967" s="955" t="s">
        <v>1613</v>
      </c>
      <c r="D967" s="1253"/>
      <c r="E967" s="1253"/>
      <c r="F967" s="976" t="s">
        <v>1299</v>
      </c>
      <c r="H967" s="957">
        <v>1538170</v>
      </c>
      <c r="I967"/>
    </row>
    <row r="968" spans="1:9" x14ac:dyDescent="0.25">
      <c r="A968"/>
      <c r="B968"/>
      <c r="C968" s="955" t="s">
        <v>1614</v>
      </c>
      <c r="D968" s="1253"/>
      <c r="E968" s="1253"/>
      <c r="F968" s="976" t="s">
        <v>1299</v>
      </c>
      <c r="H968" s="957">
        <v>336959</v>
      </c>
      <c r="I968"/>
    </row>
    <row r="969" spans="1:9" x14ac:dyDescent="0.25">
      <c r="A969"/>
      <c r="B969"/>
      <c r="C969" s="955" t="s">
        <v>1615</v>
      </c>
      <c r="D969" s="1253"/>
      <c r="E969" s="1253"/>
      <c r="F969" s="976" t="s">
        <v>1302</v>
      </c>
      <c r="H969" s="957">
        <v>3771040</v>
      </c>
      <c r="I969"/>
    </row>
    <row r="970" spans="1:9" x14ac:dyDescent="0.25">
      <c r="A970"/>
      <c r="B970"/>
      <c r="C970" s="955" t="s">
        <v>1616</v>
      </c>
      <c r="D970" s="1253"/>
      <c r="E970" s="1253"/>
      <c r="F970" s="976" t="s">
        <v>1302</v>
      </c>
      <c r="H970" s="957">
        <v>827358</v>
      </c>
      <c r="I970"/>
    </row>
    <row r="971" spans="1:9" x14ac:dyDescent="0.25">
      <c r="A971"/>
      <c r="B971"/>
      <c r="C971" s="955" t="s">
        <v>1612</v>
      </c>
      <c r="D971" s="1253"/>
      <c r="E971" s="1253"/>
      <c r="F971" s="976" t="s">
        <v>1303</v>
      </c>
      <c r="H971" s="957">
        <v>383767</v>
      </c>
      <c r="I971"/>
    </row>
    <row r="972" spans="1:9" x14ac:dyDescent="0.25">
      <c r="A972"/>
      <c r="B972"/>
      <c r="C972" s="955" t="s">
        <v>1617</v>
      </c>
      <c r="D972" s="1253"/>
      <c r="E972" s="1253"/>
      <c r="F972" s="976" t="s">
        <v>1306</v>
      </c>
      <c r="H972" s="957">
        <v>3093992</v>
      </c>
      <c r="I972"/>
    </row>
    <row r="973" spans="1:9" x14ac:dyDescent="0.25">
      <c r="A973"/>
      <c r="B973"/>
      <c r="C973" s="955" t="s">
        <v>1617</v>
      </c>
      <c r="D973" s="1253"/>
      <c r="E973" s="1253"/>
      <c r="F973" s="976" t="s">
        <v>1309</v>
      </c>
      <c r="H973" s="957">
        <v>4177163</v>
      </c>
      <c r="I973"/>
    </row>
    <row r="974" spans="1:9" x14ac:dyDescent="0.25">
      <c r="A974"/>
      <c r="B974"/>
      <c r="C974" s="955" t="s">
        <v>1618</v>
      </c>
      <c r="D974" s="1253"/>
      <c r="E974" s="1253"/>
      <c r="F974" s="976" t="s">
        <v>1310</v>
      </c>
      <c r="H974" s="957">
        <v>7453162</v>
      </c>
      <c r="I974"/>
    </row>
    <row r="975" spans="1:9" x14ac:dyDescent="0.25">
      <c r="A975"/>
      <c r="B975"/>
      <c r="C975" s="955" t="s">
        <v>1618</v>
      </c>
      <c r="D975" s="1253"/>
      <c r="E975" s="1253"/>
      <c r="F975" s="976" t="s">
        <v>1311</v>
      </c>
      <c r="H975" s="957">
        <v>6824991</v>
      </c>
      <c r="I975"/>
    </row>
    <row r="976" spans="1:9" x14ac:dyDescent="0.25">
      <c r="A976"/>
      <c r="B976"/>
      <c r="C976" s="955" t="s">
        <v>1618</v>
      </c>
      <c r="D976" s="1253"/>
      <c r="E976" s="1253"/>
      <c r="F976" s="976" t="s">
        <v>1305</v>
      </c>
      <c r="H976" s="957">
        <v>17237482</v>
      </c>
      <c r="I976"/>
    </row>
    <row r="977" spans="1:9" x14ac:dyDescent="0.25">
      <c r="A977"/>
      <c r="B977"/>
      <c r="C977" s="955" t="s">
        <v>1604</v>
      </c>
      <c r="D977" s="1253"/>
      <c r="E977" s="1253"/>
      <c r="F977" s="976">
        <v>717</v>
      </c>
      <c r="H977" s="957">
        <v>1159610</v>
      </c>
      <c r="I977"/>
    </row>
    <row r="978" spans="1:9" x14ac:dyDescent="0.25">
      <c r="A978"/>
      <c r="B978"/>
      <c r="C978" s="955" t="s">
        <v>1574</v>
      </c>
      <c r="D978" s="1253"/>
      <c r="E978" s="1253"/>
      <c r="F978" s="976">
        <v>718</v>
      </c>
      <c r="H978" s="957">
        <v>13795991</v>
      </c>
      <c r="I978"/>
    </row>
    <row r="979" spans="1:9" x14ac:dyDescent="0.25">
      <c r="C979" s="955" t="s">
        <v>1619</v>
      </c>
      <c r="D979" s="1253"/>
      <c r="E979" s="1253"/>
      <c r="F979" s="976">
        <v>762</v>
      </c>
      <c r="H979" s="957">
        <v>1143990</v>
      </c>
    </row>
    <row r="980" spans="1:9" x14ac:dyDescent="0.25">
      <c r="C980" s="955" t="s">
        <v>1581</v>
      </c>
      <c r="D980" s="1253"/>
      <c r="E980" s="1253"/>
      <c r="F980" s="976">
        <v>779</v>
      </c>
      <c r="H980" s="957">
        <v>389997</v>
      </c>
    </row>
    <row r="981" spans="1:9" x14ac:dyDescent="0.25">
      <c r="C981" s="955" t="s">
        <v>1577</v>
      </c>
      <c r="D981" s="1253"/>
      <c r="E981" s="1253"/>
      <c r="F981" s="976">
        <v>779</v>
      </c>
      <c r="H981" s="957">
        <v>1842925</v>
      </c>
    </row>
    <row r="982" spans="1:9" x14ac:dyDescent="0.25">
      <c r="C982" s="955" t="s">
        <v>1620</v>
      </c>
      <c r="D982" s="1253"/>
      <c r="E982" s="1253"/>
      <c r="F982" s="976" t="s">
        <v>1274</v>
      </c>
      <c r="H982" s="957">
        <v>1139307</v>
      </c>
    </row>
    <row r="983" spans="1:9" x14ac:dyDescent="0.25">
      <c r="C983" s="955" t="s">
        <v>1621</v>
      </c>
      <c r="D983" s="1253"/>
      <c r="E983" s="1253"/>
      <c r="F983" s="976" t="s">
        <v>1162</v>
      </c>
      <c r="H983" s="957">
        <v>32104800</v>
      </c>
    </row>
    <row r="984" spans="1:9" x14ac:dyDescent="0.25">
      <c r="C984" s="955" t="s">
        <v>1622</v>
      </c>
      <c r="D984" s="1253"/>
      <c r="E984" s="1253"/>
      <c r="F984" s="976" t="s">
        <v>1318</v>
      </c>
      <c r="H984" s="957">
        <v>3219139</v>
      </c>
    </row>
    <row r="985" spans="1:9" x14ac:dyDescent="0.25">
      <c r="C985" s="955" t="s">
        <v>1623</v>
      </c>
      <c r="D985" s="1253"/>
      <c r="E985" s="1253"/>
      <c r="F985" s="976" t="s">
        <v>1321</v>
      </c>
      <c r="H985" s="957">
        <v>12099309</v>
      </c>
    </row>
    <row r="986" spans="1:9" x14ac:dyDescent="0.25">
      <c r="C986" s="955" t="s">
        <v>1624</v>
      </c>
      <c r="D986" s="1253"/>
      <c r="E986" s="1253"/>
      <c r="F986" s="976" t="s">
        <v>914</v>
      </c>
      <c r="H986" s="957">
        <v>1377999</v>
      </c>
    </row>
    <row r="987" spans="1:9" x14ac:dyDescent="0.25">
      <c r="C987" s="955" t="s">
        <v>1625</v>
      </c>
      <c r="D987" s="1253"/>
      <c r="E987" s="1253"/>
      <c r="F987" s="975" t="s">
        <v>916</v>
      </c>
      <c r="H987" s="957">
        <v>425371</v>
      </c>
    </row>
    <row r="988" spans="1:9" x14ac:dyDescent="0.25">
      <c r="C988" s="955" t="s">
        <v>1626</v>
      </c>
      <c r="D988" s="1253"/>
      <c r="E988" s="1253"/>
      <c r="F988" s="976" t="s">
        <v>1323</v>
      </c>
      <c r="H988" s="957">
        <v>2984799</v>
      </c>
    </row>
    <row r="989" spans="1:9" x14ac:dyDescent="0.25">
      <c r="A989"/>
      <c r="B989"/>
      <c r="C989" s="955"/>
      <c r="D989" s="1253"/>
      <c r="E989" s="1253"/>
      <c r="F989" s="976"/>
      <c r="H989" s="957"/>
      <c r="I989"/>
    </row>
    <row r="990" spans="1:9" x14ac:dyDescent="0.25">
      <c r="A990" s="1369" t="s">
        <v>799</v>
      </c>
      <c r="B990" s="1369" t="s">
        <v>800</v>
      </c>
      <c r="C990" s="1369"/>
      <c r="D990" s="1369"/>
      <c r="E990" s="1369"/>
      <c r="F990" s="932"/>
      <c r="G990" s="1369" t="s">
        <v>990</v>
      </c>
      <c r="H990" s="1369"/>
      <c r="I990" s="1003"/>
    </row>
    <row r="991" spans="1:9" x14ac:dyDescent="0.25">
      <c r="A991" s="1369"/>
      <c r="B991" s="1369"/>
      <c r="C991" s="1369"/>
      <c r="D991" s="1369"/>
      <c r="E991" s="1369"/>
      <c r="F991" s="933"/>
      <c r="G991" s="1369"/>
      <c r="H991" s="1369"/>
      <c r="I991" s="1004"/>
    </row>
    <row r="992" spans="1:9" x14ac:dyDescent="0.25">
      <c r="A992" s="1015"/>
      <c r="B992" s="1015"/>
      <c r="C992" s="955" t="s">
        <v>1627</v>
      </c>
      <c r="D992" s="1253"/>
      <c r="E992" s="1253"/>
      <c r="F992" s="976" t="s">
        <v>1326</v>
      </c>
      <c r="H992" s="957">
        <v>31119254</v>
      </c>
      <c r="I992" s="1016"/>
    </row>
    <row r="993" spans="1:9" x14ac:dyDescent="0.25">
      <c r="A993"/>
      <c r="B993"/>
      <c r="C993" s="955" t="s">
        <v>1628</v>
      </c>
      <c r="D993" s="1253"/>
      <c r="E993" s="1253"/>
      <c r="F993" s="976" t="s">
        <v>1328</v>
      </c>
      <c r="H993" s="957">
        <v>2948401</v>
      </c>
      <c r="I993"/>
    </row>
    <row r="994" spans="1:9" x14ac:dyDescent="0.25">
      <c r="A994"/>
      <c r="B994"/>
      <c r="C994" s="955" t="s">
        <v>1629</v>
      </c>
      <c r="D994" s="1253"/>
      <c r="E994" s="1253"/>
      <c r="F994" s="976" t="s">
        <v>1332</v>
      </c>
      <c r="H994" s="957">
        <v>2931753</v>
      </c>
      <c r="I994"/>
    </row>
    <row r="995" spans="1:9" x14ac:dyDescent="0.25">
      <c r="A995"/>
      <c r="B995"/>
      <c r="C995" s="955" t="s">
        <v>1630</v>
      </c>
      <c r="D995" s="1253"/>
      <c r="E995" s="1253"/>
      <c r="F995" s="975" t="s">
        <v>1462</v>
      </c>
      <c r="H995" s="957">
        <v>67499</v>
      </c>
      <c r="I995"/>
    </row>
    <row r="996" spans="1:9" x14ac:dyDescent="0.25">
      <c r="A996"/>
      <c r="B996"/>
      <c r="C996" s="955" t="s">
        <v>1626</v>
      </c>
      <c r="D996" s="1253"/>
      <c r="E996" s="1253"/>
      <c r="F996" s="976" t="s">
        <v>1324</v>
      </c>
      <c r="H996" s="957">
        <v>2297882</v>
      </c>
      <c r="I996"/>
    </row>
    <row r="997" spans="1:9" x14ac:dyDescent="0.25">
      <c r="A997"/>
      <c r="B997"/>
      <c r="C997" s="955" t="s">
        <v>1628</v>
      </c>
      <c r="D997" s="1253"/>
      <c r="E997" s="1253"/>
      <c r="F997" s="976" t="s">
        <v>1330</v>
      </c>
      <c r="H997" s="957">
        <v>2380043</v>
      </c>
      <c r="I997"/>
    </row>
    <row r="998" spans="1:9" x14ac:dyDescent="0.25">
      <c r="A998"/>
      <c r="B998"/>
      <c r="C998" s="955" t="s">
        <v>1631</v>
      </c>
      <c r="D998" s="1253"/>
      <c r="E998" s="1253"/>
      <c r="F998" s="975" t="s">
        <v>1632</v>
      </c>
      <c r="H998" s="957">
        <v>3367003</v>
      </c>
      <c r="I998"/>
    </row>
    <row r="999" spans="1:9" x14ac:dyDescent="0.25">
      <c r="A999"/>
      <c r="B999"/>
      <c r="C999" s="955" t="s">
        <v>1633</v>
      </c>
      <c r="D999" s="1253"/>
      <c r="E999" s="1253"/>
      <c r="F999" s="976" t="s">
        <v>1334</v>
      </c>
      <c r="H999" s="957">
        <v>1175199</v>
      </c>
      <c r="I999"/>
    </row>
    <row r="1000" spans="1:9" x14ac:dyDescent="0.25">
      <c r="A1000"/>
      <c r="B1000"/>
      <c r="C1000" s="955" t="s">
        <v>1634</v>
      </c>
      <c r="D1000" s="1253"/>
      <c r="E1000" s="1253"/>
      <c r="F1000" s="976" t="s">
        <v>1336</v>
      </c>
      <c r="H1000" s="957">
        <v>1542841</v>
      </c>
      <c r="I1000"/>
    </row>
    <row r="1001" spans="1:9" x14ac:dyDescent="0.25">
      <c r="A1001"/>
      <c r="B1001"/>
      <c r="C1001" s="955" t="s">
        <v>1635</v>
      </c>
      <c r="D1001" s="1253"/>
      <c r="E1001" s="1253"/>
      <c r="F1001" s="976" t="s">
        <v>1338</v>
      </c>
      <c r="H1001" s="957">
        <v>2079989</v>
      </c>
      <c r="I1001"/>
    </row>
    <row r="1002" spans="1:9" x14ac:dyDescent="0.25">
      <c r="A1002"/>
      <c r="B1002"/>
      <c r="C1002" s="955" t="s">
        <v>1636</v>
      </c>
      <c r="D1002" s="1253"/>
      <c r="E1002" s="1253"/>
      <c r="F1002" s="976" t="s">
        <v>1164</v>
      </c>
      <c r="H1002" s="957">
        <v>1808164</v>
      </c>
      <c r="I1002"/>
    </row>
    <row r="1003" spans="1:9" x14ac:dyDescent="0.25">
      <c r="A1003"/>
      <c r="B1003"/>
      <c r="C1003" s="955" t="s">
        <v>1636</v>
      </c>
      <c r="D1003" s="1253"/>
      <c r="E1003" s="1253"/>
      <c r="F1003" s="976" t="s">
        <v>1344</v>
      </c>
      <c r="H1003" s="957">
        <v>4142482</v>
      </c>
      <c r="I1003"/>
    </row>
    <row r="1004" spans="1:9" x14ac:dyDescent="0.25">
      <c r="A1004"/>
      <c r="B1004"/>
      <c r="C1004" s="955" t="s">
        <v>1627</v>
      </c>
      <c r="D1004" s="1253"/>
      <c r="E1004" s="1253"/>
      <c r="F1004" s="976" t="s">
        <v>930</v>
      </c>
      <c r="H1004" s="957">
        <v>7238400</v>
      </c>
      <c r="I1004"/>
    </row>
    <row r="1005" spans="1:9" x14ac:dyDescent="0.25">
      <c r="A1005"/>
      <c r="B1005"/>
      <c r="C1005" s="955" t="s">
        <v>1635</v>
      </c>
      <c r="D1005" s="1253"/>
      <c r="E1005" s="1253"/>
      <c r="F1005" s="976" t="s">
        <v>1339</v>
      </c>
      <c r="H1005" s="957">
        <v>8451966</v>
      </c>
      <c r="I1005"/>
    </row>
    <row r="1006" spans="1:9" x14ac:dyDescent="0.25">
      <c r="A1006"/>
      <c r="B1006"/>
      <c r="C1006" s="955" t="s">
        <v>1637</v>
      </c>
      <c r="D1006" s="1253"/>
      <c r="E1006" s="1253"/>
      <c r="F1006" s="976" t="s">
        <v>1638</v>
      </c>
      <c r="H1006" s="957">
        <v>15436109</v>
      </c>
      <c r="I1006"/>
    </row>
    <row r="1007" spans="1:9" x14ac:dyDescent="0.25">
      <c r="A1007"/>
      <c r="B1007"/>
      <c r="C1007" s="955" t="s">
        <v>1639</v>
      </c>
      <c r="D1007" s="1253"/>
      <c r="E1007" s="1253"/>
      <c r="F1007" s="975" t="s">
        <v>1638</v>
      </c>
      <c r="H1007" s="957">
        <v>409749</v>
      </c>
      <c r="I1007"/>
    </row>
    <row r="1008" spans="1:9" x14ac:dyDescent="0.25">
      <c r="A1008"/>
      <c r="B1008"/>
      <c r="C1008" s="955" t="s">
        <v>1640</v>
      </c>
      <c r="D1008" s="1253"/>
      <c r="E1008" s="1253"/>
      <c r="F1008" s="976">
        <v>830</v>
      </c>
      <c r="H1008" s="957">
        <v>3890648</v>
      </c>
      <c r="I1008"/>
    </row>
    <row r="1009" spans="1:9" x14ac:dyDescent="0.25">
      <c r="A1009"/>
      <c r="B1009"/>
      <c r="C1009" s="955" t="s">
        <v>1641</v>
      </c>
      <c r="D1009" s="1253"/>
      <c r="E1009" s="1253"/>
      <c r="F1009" s="976" t="s">
        <v>1642</v>
      </c>
      <c r="H1009" s="957">
        <v>3890648</v>
      </c>
      <c r="I1009"/>
    </row>
    <row r="1010" spans="1:9" x14ac:dyDescent="0.25">
      <c r="A1010"/>
      <c r="B1010"/>
      <c r="C1010" s="955" t="s">
        <v>1643</v>
      </c>
      <c r="D1010" s="1253"/>
      <c r="E1010" s="1253"/>
      <c r="F1010" s="976" t="s">
        <v>934</v>
      </c>
      <c r="H1010" s="957">
        <v>6547273</v>
      </c>
      <c r="I1010"/>
    </row>
    <row r="1011" spans="1:9" x14ac:dyDescent="0.25">
      <c r="A1011"/>
      <c r="B1011"/>
      <c r="C1011" s="955" t="s">
        <v>1644</v>
      </c>
      <c r="D1011" s="1253"/>
      <c r="E1011" s="1253"/>
      <c r="F1011" s="976" t="s">
        <v>1353</v>
      </c>
      <c r="H1011" s="957">
        <v>277161</v>
      </c>
      <c r="I1011"/>
    </row>
    <row r="1012" spans="1:9" x14ac:dyDescent="0.25">
      <c r="A1012"/>
      <c r="B1012"/>
      <c r="C1012" s="955" t="s">
        <v>1645</v>
      </c>
      <c r="D1012" s="1253"/>
      <c r="E1012" s="1253"/>
      <c r="F1012" s="976" t="s">
        <v>1445</v>
      </c>
      <c r="H1012" s="957">
        <v>10039120</v>
      </c>
      <c r="I1012"/>
    </row>
    <row r="1013" spans="1:9" x14ac:dyDescent="0.25">
      <c r="A1013"/>
      <c r="B1013"/>
      <c r="C1013" s="955" t="s">
        <v>1644</v>
      </c>
      <c r="D1013" s="1253"/>
      <c r="E1013" s="1253"/>
      <c r="F1013" s="976" t="s">
        <v>1354</v>
      </c>
      <c r="H1013" s="957">
        <v>510121</v>
      </c>
      <c r="I1013"/>
    </row>
    <row r="1014" spans="1:9" x14ac:dyDescent="0.25">
      <c r="A1014"/>
      <c r="B1014"/>
      <c r="C1014" s="955" t="s">
        <v>1646</v>
      </c>
      <c r="D1014" s="1253"/>
      <c r="E1014" s="1253"/>
      <c r="F1014" s="976" t="s">
        <v>1371</v>
      </c>
      <c r="H1014" s="957">
        <v>9735025</v>
      </c>
      <c r="I1014"/>
    </row>
    <row r="1015" spans="1:9" x14ac:dyDescent="0.25">
      <c r="A1015"/>
      <c r="B1015"/>
      <c r="C1015" s="955" t="s">
        <v>1647</v>
      </c>
      <c r="D1015" s="1253"/>
      <c r="E1015" s="1253"/>
      <c r="F1015" s="976" t="s">
        <v>957</v>
      </c>
      <c r="H1015" s="957">
        <v>46609</v>
      </c>
      <c r="I1015"/>
    </row>
    <row r="1016" spans="1:9" x14ac:dyDescent="0.25">
      <c r="A1016"/>
      <c r="B1016"/>
      <c r="C1016" s="955" t="s">
        <v>1648</v>
      </c>
      <c r="D1016" s="1253"/>
      <c r="E1016" s="1253"/>
      <c r="F1016" s="976" t="s">
        <v>1649</v>
      </c>
      <c r="H1016" s="957">
        <v>44190</v>
      </c>
      <c r="I1016"/>
    </row>
    <row r="1017" spans="1:9" x14ac:dyDescent="0.25">
      <c r="A1017"/>
      <c r="B1017"/>
      <c r="C1017" s="955" t="s">
        <v>1645</v>
      </c>
      <c r="D1017" s="1253"/>
      <c r="E1017" s="1253"/>
      <c r="F1017" s="976" t="s">
        <v>1471</v>
      </c>
      <c r="H1017" s="957">
        <v>25646976</v>
      </c>
      <c r="I1017"/>
    </row>
    <row r="1018" spans="1:9" x14ac:dyDescent="0.25">
      <c r="A1018"/>
      <c r="B1018"/>
      <c r="C1018" s="955" t="s">
        <v>1607</v>
      </c>
      <c r="D1018" s="1253"/>
      <c r="E1018" s="1253"/>
      <c r="F1018" s="976" t="s">
        <v>1287</v>
      </c>
      <c r="H1018" s="957">
        <v>1172595</v>
      </c>
      <c r="I1018"/>
    </row>
    <row r="1019" spans="1:9" x14ac:dyDescent="0.25">
      <c r="A1019"/>
      <c r="B1019"/>
      <c r="C1019" s="955" t="s">
        <v>1650</v>
      </c>
      <c r="D1019" s="1253"/>
      <c r="E1019" s="1253"/>
      <c r="F1019" s="976" t="s">
        <v>1418</v>
      </c>
      <c r="H1019" s="957">
        <v>146828</v>
      </c>
      <c r="I1019"/>
    </row>
    <row r="1020" spans="1:9" x14ac:dyDescent="0.25">
      <c r="A1020"/>
      <c r="B1020"/>
      <c r="C1020" s="955" t="s">
        <v>1651</v>
      </c>
      <c r="D1020" s="1253"/>
      <c r="E1020" s="1253"/>
      <c r="F1020" s="975" t="s">
        <v>1425</v>
      </c>
      <c r="H1020" s="957">
        <v>34642</v>
      </c>
      <c r="I1020"/>
    </row>
    <row r="1021" spans="1:9" x14ac:dyDescent="0.25">
      <c r="A1021"/>
      <c r="B1021"/>
      <c r="C1021" s="955" t="s">
        <v>1652</v>
      </c>
      <c r="D1021" s="1253"/>
      <c r="E1021" s="1253"/>
      <c r="F1021" s="976" t="s">
        <v>922</v>
      </c>
      <c r="H1021" s="957">
        <v>488216</v>
      </c>
      <c r="I1021"/>
    </row>
    <row r="1022" spans="1:9" x14ac:dyDescent="0.25">
      <c r="A1022"/>
      <c r="B1022"/>
      <c r="C1022" s="955" t="s">
        <v>1653</v>
      </c>
      <c r="D1022" s="1253"/>
      <c r="E1022" s="1253"/>
      <c r="F1022" s="976"/>
      <c r="H1022" s="957">
        <v>183521</v>
      </c>
      <c r="I1022"/>
    </row>
    <row r="1023" spans="1:9" x14ac:dyDescent="0.25">
      <c r="A1023"/>
      <c r="B1023"/>
      <c r="C1023" s="955" t="s">
        <v>1654</v>
      </c>
      <c r="D1023" s="1253"/>
      <c r="E1023" s="1253"/>
      <c r="F1023" s="1001"/>
      <c r="H1023" s="957">
        <v>432971</v>
      </c>
      <c r="I1023"/>
    </row>
    <row r="1024" spans="1:9" x14ac:dyDescent="0.25">
      <c r="A1024"/>
      <c r="B1024"/>
      <c r="C1024" s="955" t="s">
        <v>1655</v>
      </c>
      <c r="D1024" s="1253"/>
      <c r="E1024" s="1253"/>
      <c r="F1024" s="1001"/>
      <c r="H1024" s="957">
        <v>593634</v>
      </c>
      <c r="I1024"/>
    </row>
    <row r="1025" spans="1:9" x14ac:dyDescent="0.25">
      <c r="A1025"/>
      <c r="B1025"/>
      <c r="C1025" s="955" t="s">
        <v>1656</v>
      </c>
      <c r="D1025" s="1253"/>
      <c r="E1025" s="1253"/>
      <c r="F1025" s="975" t="s">
        <v>1657</v>
      </c>
      <c r="H1025" s="957">
        <v>407357</v>
      </c>
      <c r="I1025"/>
    </row>
    <row r="1026" spans="1:9" x14ac:dyDescent="0.25">
      <c r="A1026"/>
      <c r="B1026"/>
      <c r="C1026" s="955" t="s">
        <v>1658</v>
      </c>
      <c r="D1026" s="1253"/>
      <c r="E1026" s="1253"/>
      <c r="F1026" s="976" t="s">
        <v>1332</v>
      </c>
      <c r="H1026" s="957">
        <v>191280</v>
      </c>
      <c r="I1026"/>
    </row>
    <row r="1027" spans="1:9" x14ac:dyDescent="0.25">
      <c r="A1027"/>
      <c r="B1027"/>
      <c r="C1027" s="955" t="s">
        <v>1659</v>
      </c>
      <c r="D1027" s="1253"/>
      <c r="E1027" s="1253"/>
      <c r="F1027" s="976" t="s">
        <v>1485</v>
      </c>
      <c r="H1027" s="957">
        <v>247999</v>
      </c>
      <c r="I1027"/>
    </row>
    <row r="1028" spans="1:9" x14ac:dyDescent="0.25">
      <c r="A1028"/>
      <c r="B1028"/>
      <c r="C1028" s="955" t="s">
        <v>1660</v>
      </c>
      <c r="D1028" s="1253"/>
      <c r="E1028" s="1253"/>
      <c r="F1028" s="975" t="s">
        <v>1661</v>
      </c>
      <c r="H1028" s="957">
        <v>286259</v>
      </c>
      <c r="I1028"/>
    </row>
    <row r="1029" spans="1:9" x14ac:dyDescent="0.25">
      <c r="A1029"/>
      <c r="B1029"/>
      <c r="C1029" s="955" t="s">
        <v>1662</v>
      </c>
      <c r="D1029" s="1253"/>
      <c r="E1029" s="1253"/>
      <c r="F1029" s="976" t="s">
        <v>1074</v>
      </c>
      <c r="H1029" s="957">
        <v>61380</v>
      </c>
      <c r="I1029"/>
    </row>
    <row r="1030" spans="1:9" x14ac:dyDescent="0.25">
      <c r="A1030"/>
      <c r="B1030"/>
      <c r="C1030" s="955" t="s">
        <v>1663</v>
      </c>
      <c r="D1030" s="1253"/>
      <c r="E1030" s="1253"/>
      <c r="F1030" s="976" t="s">
        <v>1485</v>
      </c>
      <c r="H1030" s="957">
        <v>405170</v>
      </c>
      <c r="I1030"/>
    </row>
    <row r="1031" spans="1:9" x14ac:dyDescent="0.25">
      <c r="A1031"/>
      <c r="B1031"/>
      <c r="C1031" s="955" t="s">
        <v>1664</v>
      </c>
      <c r="D1031" s="1253"/>
      <c r="E1031" s="1253"/>
      <c r="F1031" s="976" t="s">
        <v>1137</v>
      </c>
      <c r="H1031" s="957">
        <v>5692839</v>
      </c>
      <c r="I1031"/>
    </row>
    <row r="1032" spans="1:9" x14ac:dyDescent="0.25">
      <c r="A1032" s="1264"/>
      <c r="B1032" s="1264"/>
      <c r="C1032" s="955" t="s">
        <v>1665</v>
      </c>
      <c r="D1032" s="1253"/>
      <c r="E1032" s="1253"/>
      <c r="F1032" s="976" t="s">
        <v>1666</v>
      </c>
      <c r="G1032" s="1264"/>
      <c r="H1032" s="957">
        <v>2441880</v>
      </c>
      <c r="I1032" s="1264"/>
    </row>
    <row r="1033" spans="1:9" x14ac:dyDescent="0.25">
      <c r="A1033" s="1264"/>
      <c r="B1033" s="1264"/>
      <c r="C1033" s="955" t="s">
        <v>1667</v>
      </c>
      <c r="D1033" s="1253"/>
      <c r="E1033" s="1253"/>
      <c r="F1033" s="976" t="s">
        <v>1485</v>
      </c>
      <c r="G1033" s="1264"/>
      <c r="H1033" s="957">
        <v>3554699</v>
      </c>
      <c r="I1033" s="1264"/>
    </row>
    <row r="1034" spans="1:9" x14ac:dyDescent="0.25">
      <c r="A1034" s="1264"/>
      <c r="B1034" s="1264"/>
      <c r="C1034" s="955" t="s">
        <v>1662</v>
      </c>
      <c r="D1034" s="1253"/>
      <c r="E1034" s="1253"/>
      <c r="F1034" s="976" t="s">
        <v>1668</v>
      </c>
      <c r="G1034" s="1264"/>
      <c r="H1034" s="957">
        <v>1302704</v>
      </c>
      <c r="I1034" s="1264"/>
    </row>
    <row r="1035" spans="1:9" x14ac:dyDescent="0.25">
      <c r="A1035" s="1264"/>
      <c r="B1035" s="1264"/>
      <c r="C1035" s="955" t="s">
        <v>1648</v>
      </c>
      <c r="D1035" s="1253"/>
      <c r="E1035" s="1253"/>
      <c r="F1035" s="976" t="s">
        <v>1649</v>
      </c>
      <c r="G1035" s="1264"/>
      <c r="H1035" s="957">
        <v>476010</v>
      </c>
      <c r="I1035" s="1264"/>
    </row>
    <row r="1036" spans="1:9" x14ac:dyDescent="0.25">
      <c r="A1036" s="1264"/>
      <c r="B1036" s="1264"/>
      <c r="C1036" s="955" t="s">
        <v>1669</v>
      </c>
      <c r="D1036" s="1253"/>
      <c r="E1036" s="1253"/>
      <c r="F1036" s="976" t="s">
        <v>1670</v>
      </c>
      <c r="G1036" s="1264"/>
      <c r="H1036" s="957">
        <v>569839</v>
      </c>
      <c r="I1036" s="1264"/>
    </row>
    <row r="1037" spans="1:9" x14ac:dyDescent="0.25">
      <c r="A1037" s="1264"/>
      <c r="B1037" s="1264"/>
      <c r="C1037" s="955" t="s">
        <v>1671</v>
      </c>
      <c r="D1037" s="1253"/>
      <c r="E1037" s="1253"/>
      <c r="F1037" s="975" t="s">
        <v>1394</v>
      </c>
      <c r="G1037" s="1264"/>
      <c r="H1037" s="957">
        <v>114919</v>
      </c>
      <c r="I1037" s="1264"/>
    </row>
    <row r="1038" spans="1:9" x14ac:dyDescent="0.25">
      <c r="A1038" s="1264"/>
      <c r="B1038" s="1264"/>
      <c r="C1038" s="955" t="s">
        <v>1672</v>
      </c>
      <c r="D1038" s="1253"/>
      <c r="E1038" s="1253"/>
      <c r="F1038" s="975" t="s">
        <v>1673</v>
      </c>
      <c r="G1038" s="1264"/>
      <c r="H1038" s="957">
        <v>88733</v>
      </c>
      <c r="I1038" s="1264"/>
    </row>
    <row r="1039" spans="1:9" ht="15.75" customHeight="1" x14ac:dyDescent="0.25">
      <c r="A1039" s="1264"/>
      <c r="B1039" s="1264"/>
      <c r="C1039" s="955"/>
      <c r="D1039" s="1253"/>
      <c r="E1039" s="1253"/>
      <c r="F1039" s="976"/>
      <c r="G1039" s="1264"/>
      <c r="H1039" s="957"/>
      <c r="I1039" s="1264"/>
    </row>
    <row r="1040" spans="1:9" x14ac:dyDescent="0.25">
      <c r="A1040" s="1369" t="s">
        <v>799</v>
      </c>
      <c r="B1040" s="1369" t="s">
        <v>800</v>
      </c>
      <c r="C1040" s="1369"/>
      <c r="D1040" s="1369"/>
      <c r="E1040" s="1369"/>
      <c r="F1040" s="932"/>
      <c r="G1040" s="1369" t="s">
        <v>990</v>
      </c>
      <c r="H1040" s="1369"/>
      <c r="I1040" s="1003"/>
    </row>
    <row r="1041" spans="1:9" x14ac:dyDescent="0.25">
      <c r="A1041" s="1369"/>
      <c r="B1041" s="1369"/>
      <c r="C1041" s="1369"/>
      <c r="D1041" s="1369"/>
      <c r="E1041" s="1369"/>
      <c r="F1041" s="933"/>
      <c r="G1041" s="1369"/>
      <c r="H1041" s="1369"/>
      <c r="I1041" s="1004"/>
    </row>
    <row r="1042" spans="1:9" x14ac:dyDescent="0.25">
      <c r="A1042" s="1015"/>
      <c r="B1042" s="1015"/>
      <c r="C1042" s="955" t="s">
        <v>1674</v>
      </c>
      <c r="D1042" s="1253"/>
      <c r="E1042" s="1253"/>
      <c r="F1042" s="976" t="s">
        <v>1266</v>
      </c>
      <c r="G1042" s="1264"/>
      <c r="H1042" s="957">
        <v>203999</v>
      </c>
      <c r="I1042" s="1016"/>
    </row>
    <row r="1043" spans="1:9" x14ac:dyDescent="0.25">
      <c r="A1043" s="1015"/>
      <c r="B1043" s="1015"/>
      <c r="C1043" s="955" t="s">
        <v>1675</v>
      </c>
      <c r="D1043" s="1253"/>
      <c r="E1043" s="1253"/>
      <c r="F1043" s="976">
        <v>520</v>
      </c>
      <c r="G1043" s="1264"/>
      <c r="H1043" s="957">
        <v>217607</v>
      </c>
      <c r="I1043" s="1016"/>
    </row>
    <row r="1044" spans="1:9" x14ac:dyDescent="0.25">
      <c r="A1044" s="1264"/>
      <c r="B1044" s="1264"/>
      <c r="C1044" s="955" t="s">
        <v>1676</v>
      </c>
      <c r="D1044" s="1253"/>
      <c r="E1044" s="1253"/>
      <c r="F1044" s="976" t="s">
        <v>1677</v>
      </c>
      <c r="G1044" s="1264"/>
      <c r="H1044" s="957">
        <v>126493</v>
      </c>
      <c r="I1044" s="1264"/>
    </row>
    <row r="1045" spans="1:9" x14ac:dyDescent="0.25">
      <c r="A1045" s="1264"/>
      <c r="B1045" s="988"/>
      <c r="C1045" s="955" t="s">
        <v>1678</v>
      </c>
      <c r="D1045" s="989"/>
      <c r="E1045" s="989"/>
      <c r="F1045" s="976" t="s">
        <v>1399</v>
      </c>
      <c r="G1045" s="988"/>
      <c r="H1045" s="957">
        <v>420747</v>
      </c>
      <c r="I1045" s="988"/>
    </row>
    <row r="1046" spans="1:9" x14ac:dyDescent="0.25">
      <c r="A1046" s="1264"/>
      <c r="B1046" s="1264"/>
      <c r="C1046" s="955" t="s">
        <v>1679</v>
      </c>
      <c r="D1046" s="1253"/>
      <c r="E1046" s="1253"/>
      <c r="F1046" s="976" t="s">
        <v>1405</v>
      </c>
      <c r="G1046" s="1264"/>
      <c r="H1046" s="957">
        <v>10530655</v>
      </c>
      <c r="I1046" s="1264"/>
    </row>
    <row r="1047" spans="1:9" x14ac:dyDescent="0.25">
      <c r="A1047" s="1264"/>
      <c r="B1047" s="1264"/>
      <c r="C1047" s="955" t="s">
        <v>1647</v>
      </c>
      <c r="D1047" s="1256"/>
      <c r="E1047" s="1256"/>
      <c r="F1047" s="976" t="s">
        <v>1670</v>
      </c>
      <c r="G1047" s="1254"/>
      <c r="H1047" s="957">
        <v>130514</v>
      </c>
      <c r="I1047" s="1254"/>
    </row>
    <row r="1048" spans="1:9" x14ac:dyDescent="0.25">
      <c r="A1048" s="1264"/>
      <c r="B1048" s="1264"/>
      <c r="C1048" s="955" t="s">
        <v>1680</v>
      </c>
      <c r="D1048" s="1256"/>
      <c r="E1048" s="1256"/>
      <c r="F1048" s="976" t="s">
        <v>1681</v>
      </c>
      <c r="G1048" s="1254"/>
      <c r="H1048" s="957">
        <v>779027</v>
      </c>
      <c r="I1048" s="1254"/>
    </row>
    <row r="1049" spans="1:9" x14ac:dyDescent="0.25">
      <c r="A1049" s="1264"/>
      <c r="B1049" s="1264"/>
      <c r="C1049" s="955" t="s">
        <v>1682</v>
      </c>
      <c r="D1049" s="1253"/>
      <c r="E1049" s="1253"/>
      <c r="F1049" s="976" t="s">
        <v>1371</v>
      </c>
      <c r="G1049" s="1264"/>
      <c r="H1049" s="957">
        <v>1583838</v>
      </c>
      <c r="I1049" s="1264"/>
    </row>
    <row r="1050" spans="1:9" x14ac:dyDescent="0.25">
      <c r="A1050" s="1264"/>
      <c r="B1050" s="1264"/>
      <c r="C1050" s="955" t="s">
        <v>1683</v>
      </c>
      <c r="D1050" s="1253"/>
      <c r="E1050" s="1253"/>
      <c r="F1050" s="976" t="s">
        <v>1375</v>
      </c>
      <c r="G1050" s="1264"/>
      <c r="H1050" s="957">
        <v>1318244</v>
      </c>
      <c r="I1050" s="1264"/>
    </row>
    <row r="1051" spans="1:9" x14ac:dyDescent="0.25">
      <c r="A1051" s="1264"/>
      <c r="B1051" s="1264"/>
      <c r="C1051" s="955" t="s">
        <v>1684</v>
      </c>
      <c r="D1051" s="1253"/>
      <c r="E1051" s="1253"/>
      <c r="F1051" s="976" t="s">
        <v>1685</v>
      </c>
      <c r="G1051" s="1264"/>
      <c r="H1051" s="957">
        <v>1036337</v>
      </c>
      <c r="I1051" s="1264"/>
    </row>
    <row r="1052" spans="1:9" x14ac:dyDescent="0.25">
      <c r="A1052" s="1264"/>
      <c r="B1052" s="1264"/>
      <c r="C1052" s="955" t="s">
        <v>1686</v>
      </c>
      <c r="D1052" s="1253"/>
      <c r="E1052" s="1253"/>
      <c r="F1052" s="976" t="s">
        <v>1262</v>
      </c>
      <c r="G1052" s="1264"/>
      <c r="H1052" s="957">
        <v>791200</v>
      </c>
      <c r="I1052" s="1264"/>
    </row>
    <row r="1053" spans="1:9" x14ac:dyDescent="0.25">
      <c r="A1053" s="1264"/>
      <c r="B1053" s="1264"/>
      <c r="C1053" s="955" t="s">
        <v>1687</v>
      </c>
      <c r="D1053" s="1253"/>
      <c r="E1053" s="1253"/>
      <c r="F1053" s="975" t="s">
        <v>1286</v>
      </c>
      <c r="G1053" s="1264"/>
      <c r="H1053" s="957">
        <v>106929</v>
      </c>
      <c r="I1053" s="1264"/>
    </row>
    <row r="1054" spans="1:9" x14ac:dyDescent="0.25">
      <c r="A1054" s="1264"/>
      <c r="B1054" s="1264"/>
      <c r="C1054" s="955" t="s">
        <v>1688</v>
      </c>
      <c r="D1054" s="1253"/>
      <c r="E1054" s="1253"/>
      <c r="F1054" s="976" t="s">
        <v>1137</v>
      </c>
      <c r="G1054" s="1264"/>
      <c r="H1054" s="957">
        <v>3673731</v>
      </c>
      <c r="I1054" s="1264"/>
    </row>
    <row r="1055" spans="1:9" x14ac:dyDescent="0.25">
      <c r="A1055" s="1264"/>
      <c r="B1055" s="1264"/>
      <c r="C1055" s="955" t="s">
        <v>1608</v>
      </c>
      <c r="D1055" s="1253"/>
      <c r="E1055" s="1253"/>
      <c r="F1055" s="976" t="s">
        <v>1282</v>
      </c>
      <c r="G1055" s="1264"/>
      <c r="H1055" s="957">
        <v>69923</v>
      </c>
      <c r="I1055" s="1264"/>
    </row>
    <row r="1056" spans="1:9" x14ac:dyDescent="0.25">
      <c r="A1056" s="1264"/>
      <c r="B1056" s="1264"/>
      <c r="C1056" s="955" t="s">
        <v>1653</v>
      </c>
      <c r="D1056" s="1253"/>
      <c r="E1056" s="1253"/>
      <c r="F1056" s="976" t="s">
        <v>1160</v>
      </c>
      <c r="G1056" s="1264"/>
      <c r="H1056" s="957">
        <v>7160933</v>
      </c>
      <c r="I1056" s="1264"/>
    </row>
    <row r="1057" spans="1:9" x14ac:dyDescent="0.25">
      <c r="A1057" s="1264"/>
      <c r="B1057" s="1264"/>
      <c r="C1057" s="955" t="s">
        <v>1612</v>
      </c>
      <c r="D1057" s="1253"/>
      <c r="E1057" s="1253"/>
      <c r="F1057" s="976" t="s">
        <v>1302</v>
      </c>
      <c r="G1057" s="1264"/>
      <c r="H1057" s="957">
        <v>382368</v>
      </c>
      <c r="I1057" s="1264"/>
    </row>
    <row r="1058" spans="1:9" x14ac:dyDescent="0.25">
      <c r="A1058" s="1264"/>
      <c r="B1058" s="1264"/>
      <c r="C1058" s="955" t="s">
        <v>1689</v>
      </c>
      <c r="D1058" s="1253"/>
      <c r="E1058" s="1253"/>
      <c r="F1058" s="975" t="s">
        <v>1287</v>
      </c>
      <c r="G1058" s="1264"/>
      <c r="H1058" s="957">
        <v>515472</v>
      </c>
      <c r="I1058" s="1264"/>
    </row>
    <row r="1059" spans="1:9" x14ac:dyDescent="0.25">
      <c r="A1059" s="1264"/>
      <c r="B1059" s="1264"/>
      <c r="C1059" s="955" t="s">
        <v>1543</v>
      </c>
      <c r="D1059" s="1253"/>
      <c r="E1059" s="1253"/>
      <c r="F1059" s="976" t="s">
        <v>1690</v>
      </c>
      <c r="G1059" s="1264"/>
      <c r="H1059" s="957">
        <v>623475</v>
      </c>
      <c r="I1059" s="1264"/>
    </row>
    <row r="1060" spans="1:9" x14ac:dyDescent="0.25">
      <c r="A1060" s="1264"/>
      <c r="B1060" s="1264"/>
      <c r="C1060" s="955" t="s">
        <v>1691</v>
      </c>
      <c r="D1060" s="1253"/>
      <c r="E1060" s="1253"/>
      <c r="F1060" s="976" t="s">
        <v>1485</v>
      </c>
      <c r="G1060" s="1264"/>
      <c r="H1060" s="957">
        <v>1295000</v>
      </c>
      <c r="I1060" s="1257"/>
    </row>
    <row r="1061" spans="1:9" x14ac:dyDescent="0.25">
      <c r="A1061" s="1264"/>
      <c r="B1061" s="1264"/>
      <c r="C1061" s="955" t="s">
        <v>1692</v>
      </c>
      <c r="D1061" s="1253"/>
      <c r="E1061" s="1253"/>
      <c r="F1061" s="975" t="s">
        <v>1668</v>
      </c>
      <c r="G1061" s="1264"/>
      <c r="H1061" s="957">
        <v>2455210</v>
      </c>
      <c r="I1061" s="1257"/>
    </row>
    <row r="1062" spans="1:9" x14ac:dyDescent="0.25">
      <c r="A1062" s="1264"/>
      <c r="B1062" s="1264"/>
      <c r="C1062" s="955" t="s">
        <v>1693</v>
      </c>
      <c r="D1062" s="1253"/>
      <c r="E1062" s="1253"/>
      <c r="F1062" s="976" t="s">
        <v>1394</v>
      </c>
      <c r="G1062" s="1264"/>
      <c r="H1062" s="957">
        <v>613659</v>
      </c>
      <c r="I1062" s="1257"/>
    </row>
    <row r="1063" spans="1:9" x14ac:dyDescent="0.25">
      <c r="A1063" s="1264"/>
      <c r="B1063" s="1264"/>
      <c r="C1063" s="955" t="s">
        <v>1645</v>
      </c>
      <c r="D1063" s="1253"/>
      <c r="E1063" s="1253"/>
      <c r="F1063" s="976" t="s">
        <v>1694</v>
      </c>
      <c r="G1063" s="1264"/>
      <c r="H1063" s="957">
        <v>715006</v>
      </c>
      <c r="I1063" s="1257"/>
    </row>
    <row r="1064" spans="1:9" x14ac:dyDescent="0.25">
      <c r="A1064" s="1264"/>
      <c r="B1064" s="1264"/>
      <c r="C1064" s="955" t="s">
        <v>1695</v>
      </c>
      <c r="D1064" s="1253"/>
      <c r="E1064" s="1253"/>
      <c r="F1064" s="976" t="s">
        <v>1673</v>
      </c>
      <c r="G1064" s="1264"/>
      <c r="H1064" s="957">
        <v>512217</v>
      </c>
      <c r="I1064" s="1257"/>
    </row>
    <row r="1065" spans="1:9" x14ac:dyDescent="0.25">
      <c r="A1065" s="1264"/>
      <c r="B1065" s="1264"/>
      <c r="C1065" s="955" t="s">
        <v>1696</v>
      </c>
      <c r="D1065" s="1253"/>
      <c r="E1065" s="1253"/>
      <c r="F1065" s="976" t="s">
        <v>1378</v>
      </c>
      <c r="G1065" s="1264"/>
      <c r="H1065" s="957">
        <v>634055</v>
      </c>
      <c r="I1065" s="1257"/>
    </row>
    <row r="1066" spans="1:9" x14ac:dyDescent="0.25">
      <c r="A1066" s="1264"/>
      <c r="B1066" s="1264"/>
      <c r="C1066" s="955" t="s">
        <v>1697</v>
      </c>
      <c r="D1066" s="1253"/>
      <c r="E1066" s="1253"/>
      <c r="F1066" s="976" t="s">
        <v>1698</v>
      </c>
      <c r="G1066" s="1264"/>
      <c r="H1066" s="957">
        <v>1268460</v>
      </c>
      <c r="I1066" s="1257"/>
    </row>
    <row r="1067" spans="1:9" x14ac:dyDescent="0.25">
      <c r="A1067" s="1264"/>
      <c r="B1067" s="1264"/>
      <c r="C1067" s="955" t="s">
        <v>1699</v>
      </c>
      <c r="D1067" s="1253"/>
      <c r="E1067" s="1253"/>
      <c r="F1067" s="976" t="s">
        <v>1375</v>
      </c>
      <c r="G1067" s="1264"/>
      <c r="H1067" s="957">
        <v>1548801</v>
      </c>
      <c r="I1067" s="1257"/>
    </row>
    <row r="1068" spans="1:9" x14ac:dyDescent="0.25">
      <c r="A1068" s="1264"/>
      <c r="B1068" s="1264"/>
      <c r="C1068" s="955" t="s">
        <v>1525</v>
      </c>
      <c r="D1068" s="1253"/>
      <c r="E1068" s="1253"/>
      <c r="F1068" s="976" t="s">
        <v>1367</v>
      </c>
      <c r="G1068" s="1264"/>
      <c r="H1068" s="957">
        <v>613644</v>
      </c>
      <c r="I1068" s="1257"/>
    </row>
    <row r="1069" spans="1:9" x14ac:dyDescent="0.25">
      <c r="A1069" s="1264"/>
      <c r="B1069" s="1264"/>
      <c r="C1069" s="955" t="s">
        <v>1700</v>
      </c>
      <c r="D1069" s="1253"/>
      <c r="E1069" s="1253"/>
      <c r="F1069" s="976" t="s">
        <v>1701</v>
      </c>
      <c r="G1069" s="1264"/>
      <c r="H1069" s="957">
        <v>2282239</v>
      </c>
      <c r="I1069" s="1257"/>
    </row>
    <row r="1070" spans="1:9" x14ac:dyDescent="0.25">
      <c r="A1070" s="1264"/>
      <c r="B1070" s="1264"/>
      <c r="C1070" s="955" t="s">
        <v>1700</v>
      </c>
      <c r="D1070" s="1253"/>
      <c r="E1070" s="1253"/>
      <c r="F1070" s="975" t="s">
        <v>1701</v>
      </c>
      <c r="G1070" s="1264"/>
      <c r="H1070" s="957">
        <v>541749</v>
      </c>
      <c r="I1070" s="1257"/>
    </row>
    <row r="1071" spans="1:9" x14ac:dyDescent="0.25">
      <c r="A1071" s="1264"/>
      <c r="B1071" s="1264"/>
      <c r="C1071" s="955" t="s">
        <v>1523</v>
      </c>
      <c r="D1071" s="1253"/>
      <c r="E1071" s="1253"/>
      <c r="F1071" s="975" t="s">
        <v>1362</v>
      </c>
      <c r="G1071" s="1264"/>
      <c r="H1071" s="957">
        <v>340524</v>
      </c>
      <c r="I1071" s="1257"/>
    </row>
    <row r="1072" spans="1:9" x14ac:dyDescent="0.25">
      <c r="A1072" s="1264"/>
      <c r="B1072" s="1264"/>
      <c r="C1072" s="955" t="s">
        <v>1702</v>
      </c>
      <c r="D1072" s="1253"/>
      <c r="E1072" s="1253"/>
      <c r="F1072" s="976" t="s">
        <v>1295</v>
      </c>
      <c r="G1072" s="1264"/>
      <c r="H1072" s="957">
        <v>1957776</v>
      </c>
      <c r="I1072" s="1257"/>
    </row>
    <row r="1073" spans="1:9" x14ac:dyDescent="0.25">
      <c r="A1073" s="1264"/>
      <c r="B1073" s="1264"/>
      <c r="C1073" s="955" t="s">
        <v>1615</v>
      </c>
      <c r="D1073" s="1253"/>
      <c r="E1073" s="1253"/>
      <c r="F1073" s="976" t="s">
        <v>1703</v>
      </c>
      <c r="G1073" s="1264"/>
      <c r="H1073" s="957">
        <v>740950</v>
      </c>
      <c r="I1073" s="1257"/>
    </row>
    <row r="1074" spans="1:9" x14ac:dyDescent="0.25">
      <c r="A1074" s="1264"/>
      <c r="B1074" s="1264"/>
      <c r="C1074" s="955" t="s">
        <v>1704</v>
      </c>
      <c r="D1074" s="1253"/>
      <c r="E1074" s="1253"/>
      <c r="F1074" s="976" t="s">
        <v>1286</v>
      </c>
      <c r="G1074" s="1257"/>
      <c r="H1074" s="957">
        <v>1101023</v>
      </c>
      <c r="I1074" s="1257"/>
    </row>
    <row r="1075" spans="1:9" x14ac:dyDescent="0.25">
      <c r="A1075" s="1264"/>
      <c r="B1075" s="1264"/>
      <c r="C1075" s="955" t="s">
        <v>1705</v>
      </c>
      <c r="D1075" s="1253"/>
      <c r="E1075" s="1253"/>
      <c r="F1075" s="976" t="s">
        <v>1284</v>
      </c>
      <c r="G1075" s="1264"/>
      <c r="H1075" s="957">
        <v>993293</v>
      </c>
      <c r="I1075" s="1257"/>
    </row>
    <row r="1076" spans="1:9" x14ac:dyDescent="0.25">
      <c r="A1076" s="1264"/>
      <c r="B1076" s="1264"/>
      <c r="C1076" s="955" t="s">
        <v>1706</v>
      </c>
      <c r="D1076" s="1253"/>
      <c r="E1076" s="1253"/>
      <c r="F1076" s="976" t="s">
        <v>1707</v>
      </c>
      <c r="G1076" s="1264"/>
      <c r="H1076" s="957">
        <v>2002811</v>
      </c>
      <c r="I1076" s="1257"/>
    </row>
    <row r="1077" spans="1:9" x14ac:dyDescent="0.25">
      <c r="A1077" s="1264"/>
      <c r="B1077" s="1264"/>
      <c r="C1077" s="955" t="s">
        <v>1708</v>
      </c>
      <c r="D1077" s="1253"/>
      <c r="E1077" s="1253"/>
      <c r="F1077" s="976" t="s">
        <v>1709</v>
      </c>
      <c r="G1077" s="1264"/>
      <c r="H1077" s="957">
        <v>928028</v>
      </c>
      <c r="I1077" s="1257"/>
    </row>
    <row r="1078" spans="1:9" x14ac:dyDescent="0.25">
      <c r="A1078" s="1264"/>
      <c r="B1078" s="1264"/>
      <c r="C1078" s="955" t="s">
        <v>1710</v>
      </c>
      <c r="D1078" s="1253"/>
      <c r="E1078" s="1253"/>
      <c r="F1078" s="976" t="s">
        <v>1251</v>
      </c>
      <c r="G1078" s="1264"/>
      <c r="H1078" s="957">
        <v>3184628</v>
      </c>
      <c r="I1078" s="1257"/>
    </row>
    <row r="1079" spans="1:9" x14ac:dyDescent="0.25">
      <c r="A1079" s="1264"/>
      <c r="B1079" s="1264"/>
      <c r="C1079" s="955" t="s">
        <v>1711</v>
      </c>
      <c r="D1079" s="1253"/>
      <c r="E1079" s="1253"/>
      <c r="F1079" s="976" t="s">
        <v>1712</v>
      </c>
      <c r="G1079" s="1264"/>
      <c r="H1079" s="957">
        <v>781885</v>
      </c>
      <c r="I1079" s="1257"/>
    </row>
    <row r="1080" spans="1:9" x14ac:dyDescent="0.25">
      <c r="A1080" s="1264"/>
      <c r="B1080" s="1264"/>
      <c r="C1080" s="955" t="s">
        <v>1713</v>
      </c>
      <c r="D1080" s="1253"/>
      <c r="E1080" s="1253"/>
      <c r="F1080" s="976" t="s">
        <v>1714</v>
      </c>
      <c r="G1080" s="1264"/>
      <c r="H1080" s="957">
        <v>795445</v>
      </c>
      <c r="I1080" s="1257"/>
    </row>
    <row r="1081" spans="1:9" x14ac:dyDescent="0.25">
      <c r="A1081"/>
      <c r="B1081"/>
      <c r="C1081" s="955" t="s">
        <v>1715</v>
      </c>
      <c r="D1081" s="1253"/>
      <c r="E1081" s="1253"/>
      <c r="F1081" s="976" t="s">
        <v>1160</v>
      </c>
      <c r="H1081" s="957">
        <v>33189289</v>
      </c>
      <c r="I1081" s="927"/>
    </row>
    <row r="1082" spans="1:9" x14ac:dyDescent="0.25">
      <c r="A1082"/>
      <c r="B1082"/>
      <c r="C1082" s="955" t="s">
        <v>1716</v>
      </c>
      <c r="D1082" s="1253"/>
      <c r="E1082" s="1253"/>
      <c r="F1082" s="976" t="s">
        <v>1717</v>
      </c>
      <c r="H1082" s="957">
        <v>803236</v>
      </c>
      <c r="I1082" s="927"/>
    </row>
    <row r="1083" spans="1:9" x14ac:dyDescent="0.25">
      <c r="C1083" s="955" t="s">
        <v>1718</v>
      </c>
      <c r="D1083" s="1253"/>
      <c r="E1083" s="1253"/>
      <c r="F1083" s="975" t="s">
        <v>1649</v>
      </c>
      <c r="H1083" s="957">
        <v>835388</v>
      </c>
      <c r="I1083" s="927"/>
    </row>
    <row r="1084" spans="1:9" x14ac:dyDescent="0.25">
      <c r="C1084" s="955" t="s">
        <v>1719</v>
      </c>
      <c r="D1084" s="1253"/>
      <c r="E1084" s="1253"/>
      <c r="F1084" s="976" t="s">
        <v>1720</v>
      </c>
      <c r="H1084" s="957">
        <v>1101023</v>
      </c>
      <c r="I1084" s="927"/>
    </row>
    <row r="1085" spans="1:9" x14ac:dyDescent="0.25">
      <c r="C1085" s="955" t="s">
        <v>1721</v>
      </c>
      <c r="D1085" s="1253"/>
      <c r="E1085" s="1253"/>
      <c r="F1085" s="976" t="s">
        <v>1253</v>
      </c>
      <c r="H1085" s="957">
        <v>753695</v>
      </c>
      <c r="I1085" s="927"/>
    </row>
    <row r="1086" spans="1:9" x14ac:dyDescent="0.25">
      <c r="C1086" s="955" t="s">
        <v>1722</v>
      </c>
      <c r="D1086" s="1253"/>
      <c r="E1086" s="1253"/>
      <c r="F1086" s="976" t="s">
        <v>1255</v>
      </c>
      <c r="H1086" s="957">
        <v>901254</v>
      </c>
      <c r="I1086" s="927"/>
    </row>
    <row r="1087" spans="1:9" x14ac:dyDescent="0.25">
      <c r="C1087" s="955" t="s">
        <v>1723</v>
      </c>
      <c r="D1087" s="1253"/>
      <c r="E1087" s="1253"/>
      <c r="F1087" s="976" t="s">
        <v>1466</v>
      </c>
      <c r="H1087" s="957">
        <v>1028382</v>
      </c>
      <c r="I1087" s="927"/>
    </row>
    <row r="1088" spans="1:9" x14ac:dyDescent="0.25">
      <c r="C1088" s="955" t="s">
        <v>1532</v>
      </c>
      <c r="D1088" s="1253"/>
      <c r="E1088" s="1253"/>
      <c r="F1088" s="975" t="s">
        <v>1670</v>
      </c>
      <c r="H1088" s="957">
        <v>541461</v>
      </c>
      <c r="I1088" s="927"/>
    </row>
    <row r="1089" spans="1:9" x14ac:dyDescent="0.25">
      <c r="C1089" s="955"/>
      <c r="D1089" s="1253"/>
      <c r="E1089" s="1253"/>
      <c r="F1089" s="975"/>
      <c r="H1089" s="957"/>
      <c r="I1089" s="927"/>
    </row>
    <row r="1090" spans="1:9" x14ac:dyDescent="0.25">
      <c r="A1090" s="1369" t="s">
        <v>799</v>
      </c>
      <c r="B1090" s="1369" t="s">
        <v>800</v>
      </c>
      <c r="C1090" s="1369"/>
      <c r="D1090" s="1369"/>
      <c r="E1090" s="1369"/>
      <c r="F1090" s="932"/>
      <c r="G1090" s="1369" t="s">
        <v>990</v>
      </c>
      <c r="H1090" s="1369"/>
      <c r="I1090" s="1003"/>
    </row>
    <row r="1091" spans="1:9" x14ac:dyDescent="0.25">
      <c r="A1091" s="1369"/>
      <c r="B1091" s="1369"/>
      <c r="C1091" s="1369"/>
      <c r="D1091" s="1369"/>
      <c r="E1091" s="1369"/>
      <c r="F1091" s="933"/>
      <c r="G1091" s="1369"/>
      <c r="H1091" s="1369"/>
      <c r="I1091" s="1004"/>
    </row>
    <row r="1092" spans="1:9" ht="13.5" customHeight="1" x14ac:dyDescent="0.25">
      <c r="A1092" s="1015"/>
      <c r="B1092" s="1015"/>
      <c r="C1092" s="955" t="s">
        <v>1724</v>
      </c>
      <c r="D1092" s="1253"/>
      <c r="E1092" s="1253"/>
      <c r="F1092" s="976" t="s">
        <v>1381</v>
      </c>
      <c r="H1092" s="957">
        <v>1300686</v>
      </c>
      <c r="I1092" s="1016"/>
    </row>
    <row r="1093" spans="1:9" ht="13.5" customHeight="1" x14ac:dyDescent="0.25">
      <c r="A1093" s="1015"/>
      <c r="B1093" s="1015"/>
      <c r="C1093" s="955" t="s">
        <v>1536</v>
      </c>
      <c r="D1093" s="1253"/>
      <c r="E1093" s="1253"/>
      <c r="F1093" s="976" t="s">
        <v>1300</v>
      </c>
      <c r="H1093" s="957">
        <v>119968</v>
      </c>
      <c r="I1093" s="1016"/>
    </row>
    <row r="1094" spans="1:9" ht="13.5" customHeight="1" x14ac:dyDescent="0.25">
      <c r="A1094" s="1015"/>
      <c r="B1094" s="1015"/>
      <c r="C1094" s="955" t="s">
        <v>1725</v>
      </c>
      <c r="D1094" s="1253"/>
      <c r="E1094" s="1253"/>
      <c r="F1094" s="975" t="s">
        <v>1394</v>
      </c>
      <c r="H1094" s="957">
        <v>23189</v>
      </c>
      <c r="I1094" s="1016"/>
    </row>
    <row r="1095" spans="1:9" x14ac:dyDescent="0.25">
      <c r="C1095" s="955" t="s">
        <v>1726</v>
      </c>
      <c r="D1095" s="1253"/>
      <c r="E1095" s="1253"/>
      <c r="F1095" s="976" t="s">
        <v>1673</v>
      </c>
      <c r="H1095" s="957">
        <v>136761</v>
      </c>
      <c r="I1095" s="927"/>
    </row>
    <row r="1096" spans="1:9" x14ac:dyDescent="0.25">
      <c r="C1096" s="955" t="s">
        <v>1532</v>
      </c>
      <c r="D1096" s="1253"/>
      <c r="E1096" s="1253"/>
      <c r="F1096" s="976" t="s">
        <v>1670</v>
      </c>
      <c r="H1096" s="957">
        <v>5798790</v>
      </c>
      <c r="I1096" s="927"/>
    </row>
    <row r="1097" spans="1:9" x14ac:dyDescent="0.25">
      <c r="C1097" s="955" t="s">
        <v>1727</v>
      </c>
      <c r="D1097" s="1253"/>
      <c r="E1097" s="1253"/>
      <c r="F1097" s="976" t="s">
        <v>1365</v>
      </c>
      <c r="H1097" s="957">
        <v>1097161</v>
      </c>
      <c r="I1097" s="927"/>
    </row>
    <row r="1098" spans="1:9" x14ac:dyDescent="0.25">
      <c r="A1098"/>
      <c r="B1098"/>
      <c r="C1098" s="955" t="s">
        <v>1728</v>
      </c>
      <c r="D1098" s="1253"/>
      <c r="E1098" s="1253"/>
      <c r="F1098" s="976" t="s">
        <v>1729</v>
      </c>
      <c r="H1098" s="957">
        <v>1028869</v>
      </c>
      <c r="I1098" s="927"/>
    </row>
    <row r="1099" spans="1:9" x14ac:dyDescent="0.25">
      <c r="A1099"/>
      <c r="B1099"/>
      <c r="C1099" s="955" t="s">
        <v>1550</v>
      </c>
      <c r="D1099" s="1253"/>
      <c r="E1099" s="1253"/>
      <c r="F1099" s="976" t="s">
        <v>1160</v>
      </c>
      <c r="H1099" s="957">
        <v>647678</v>
      </c>
      <c r="I1099" s="927"/>
    </row>
    <row r="1100" spans="1:9" x14ac:dyDescent="0.25">
      <c r="A1100"/>
      <c r="B1100"/>
      <c r="C1100" s="955" t="s">
        <v>1596</v>
      </c>
      <c r="D1100" s="1253"/>
      <c r="E1100" s="1253"/>
      <c r="F1100" s="976" t="s">
        <v>1258</v>
      </c>
      <c r="H1100" s="957">
        <v>1049830</v>
      </c>
      <c r="I1100" s="927"/>
    </row>
    <row r="1101" spans="1:9" x14ac:dyDescent="0.25">
      <c r="A1101"/>
      <c r="B1101"/>
      <c r="C1101" s="955" t="s">
        <v>1552</v>
      </c>
      <c r="D1101" s="1253"/>
      <c r="E1101" s="1253"/>
      <c r="F1101" s="976" t="s">
        <v>1462</v>
      </c>
      <c r="H1101" s="957">
        <v>1197607</v>
      </c>
      <c r="I1101" s="927"/>
    </row>
    <row r="1102" spans="1:9" x14ac:dyDescent="0.25">
      <c r="A1102"/>
      <c r="B1102"/>
      <c r="C1102" s="955" t="s">
        <v>1730</v>
      </c>
      <c r="D1102" s="1253"/>
      <c r="E1102" s="1253"/>
      <c r="F1102" s="976" t="s">
        <v>1268</v>
      </c>
      <c r="H1102" s="957">
        <v>1070443</v>
      </c>
      <c r="I1102" s="927"/>
    </row>
    <row r="1103" spans="1:9" x14ac:dyDescent="0.25">
      <c r="A1103"/>
      <c r="B1103"/>
      <c r="C1103" s="955" t="s">
        <v>1731</v>
      </c>
      <c r="D1103" s="1253"/>
      <c r="E1103" s="1253"/>
      <c r="F1103" s="975" t="s">
        <v>1427</v>
      </c>
      <c r="H1103" s="957">
        <v>978887</v>
      </c>
      <c r="I1103" s="927"/>
    </row>
    <row r="1104" spans="1:9" x14ac:dyDescent="0.25">
      <c r="A1104"/>
      <c r="B1104"/>
      <c r="C1104" s="955" t="s">
        <v>1732</v>
      </c>
      <c r="D1104" s="1253"/>
      <c r="E1104" s="1253"/>
      <c r="F1104" s="975" t="s">
        <v>1733</v>
      </c>
      <c r="H1104" s="957">
        <v>566000</v>
      </c>
      <c r="I1104" s="927"/>
    </row>
    <row r="1105" spans="1:9" x14ac:dyDescent="0.25">
      <c r="A1105"/>
      <c r="B1105"/>
      <c r="C1105" s="955" t="s">
        <v>1555</v>
      </c>
      <c r="D1105" s="1253"/>
      <c r="E1105" s="1253"/>
      <c r="F1105" s="976" t="s">
        <v>1459</v>
      </c>
      <c r="H1105" s="957">
        <v>565199</v>
      </c>
      <c r="I1105" s="927"/>
    </row>
    <row r="1106" spans="1:9" x14ac:dyDescent="0.25">
      <c r="A1106"/>
      <c r="B1106"/>
      <c r="C1106" s="955" t="s">
        <v>1646</v>
      </c>
      <c r="D1106" s="1253"/>
      <c r="E1106" s="1253"/>
      <c r="F1106" s="976" t="s">
        <v>1371</v>
      </c>
      <c r="H1106" s="957">
        <v>710399</v>
      </c>
      <c r="I1106" s="927"/>
    </row>
    <row r="1107" spans="1:9" x14ac:dyDescent="0.25">
      <c r="A1107"/>
      <c r="B1107"/>
      <c r="C1107" s="955" t="s">
        <v>1734</v>
      </c>
      <c r="D1107" s="1253"/>
      <c r="E1107" s="1253"/>
      <c r="F1107" s="976" t="s">
        <v>1477</v>
      </c>
      <c r="H1107" s="957">
        <v>1832728</v>
      </c>
      <c r="I1107" s="927"/>
    </row>
    <row r="1108" spans="1:9" x14ac:dyDescent="0.25">
      <c r="A1108"/>
      <c r="B1108"/>
      <c r="C1108" s="955" t="s">
        <v>1735</v>
      </c>
      <c r="D1108" s="1253"/>
      <c r="E1108" s="1253"/>
      <c r="F1108" s="976" t="s">
        <v>1315</v>
      </c>
      <c r="H1108" s="957">
        <v>780809</v>
      </c>
      <c r="I1108" s="927"/>
    </row>
    <row r="1109" spans="1:9" x14ac:dyDescent="0.25">
      <c r="A1109"/>
      <c r="B1109"/>
      <c r="C1109" s="955" t="s">
        <v>1736</v>
      </c>
      <c r="D1109" s="1253"/>
      <c r="E1109" s="1253"/>
      <c r="F1109" s="976" t="s">
        <v>1737</v>
      </c>
      <c r="H1109" s="957">
        <v>265596</v>
      </c>
      <c r="I1109" s="927"/>
    </row>
    <row r="1110" spans="1:9" x14ac:dyDescent="0.25">
      <c r="A1110"/>
      <c r="B1110"/>
      <c r="C1110" s="955" t="s">
        <v>1738</v>
      </c>
      <c r="D1110" s="1253"/>
      <c r="E1110" s="1253"/>
      <c r="F1110" s="976" t="s">
        <v>1739</v>
      </c>
      <c r="H1110" s="957">
        <v>1510807</v>
      </c>
      <c r="I1110" s="927"/>
    </row>
    <row r="1111" spans="1:9" x14ac:dyDescent="0.25">
      <c r="A1111"/>
      <c r="B1111"/>
      <c r="C1111" s="955" t="s">
        <v>1740</v>
      </c>
      <c r="D1111" s="1253"/>
      <c r="E1111" s="1253"/>
      <c r="F1111" s="976" t="s">
        <v>1137</v>
      </c>
      <c r="H1111" s="957">
        <v>3991200</v>
      </c>
    </row>
    <row r="1112" spans="1:9" x14ac:dyDescent="0.25">
      <c r="A1112"/>
      <c r="B1112"/>
      <c r="C1112" s="955" t="s">
        <v>1741</v>
      </c>
      <c r="D1112" s="1253"/>
      <c r="E1112" s="1253"/>
      <c r="F1112" s="976" t="s">
        <v>1497</v>
      </c>
      <c r="H1112" s="957">
        <v>1510403</v>
      </c>
    </row>
    <row r="1113" spans="1:9" x14ac:dyDescent="0.25">
      <c r="A1113"/>
      <c r="B1113"/>
      <c r="C1113" s="955" t="s">
        <v>1742</v>
      </c>
      <c r="D1113" s="1253"/>
      <c r="E1113" s="1253"/>
      <c r="F1113" s="976" t="s">
        <v>1743</v>
      </c>
      <c r="H1113" s="957">
        <v>1000391</v>
      </c>
    </row>
    <row r="1114" spans="1:9" x14ac:dyDescent="0.25">
      <c r="A1114"/>
      <c r="B1114"/>
      <c r="C1114" s="955" t="s">
        <v>1744</v>
      </c>
      <c r="D1114" s="1255"/>
      <c r="E1114" s="1255"/>
      <c r="F1114" s="976" t="s">
        <v>1137</v>
      </c>
      <c r="H1114" s="957">
        <v>5792583</v>
      </c>
      <c r="I1114"/>
    </row>
    <row r="1115" spans="1:9" x14ac:dyDescent="0.25">
      <c r="A1115"/>
      <c r="B1115"/>
      <c r="C1115" s="955" t="s">
        <v>1745</v>
      </c>
      <c r="D1115" s="1253"/>
      <c r="E1115" s="1253"/>
      <c r="F1115" s="976" t="s">
        <v>851</v>
      </c>
      <c r="H1115" s="957">
        <v>472141</v>
      </c>
      <c r="I1115"/>
    </row>
    <row r="1116" spans="1:9" x14ac:dyDescent="0.25">
      <c r="A1116"/>
      <c r="B1116"/>
      <c r="C1116" s="955" t="s">
        <v>1746</v>
      </c>
      <c r="D1116" s="1253"/>
      <c r="E1116" s="1253"/>
      <c r="F1116" s="975" t="s">
        <v>1405</v>
      </c>
      <c r="H1116" s="957">
        <v>80833</v>
      </c>
      <c r="I1116"/>
    </row>
    <row r="1117" spans="1:9" x14ac:dyDescent="0.25">
      <c r="A1117"/>
      <c r="B1117"/>
      <c r="C1117" s="955" t="s">
        <v>1747</v>
      </c>
      <c r="D1117" s="1253"/>
      <c r="E1117" s="1253"/>
      <c r="F1117" s="976" t="s">
        <v>957</v>
      </c>
      <c r="H1117" s="957">
        <v>104646</v>
      </c>
      <c r="I1117"/>
    </row>
    <row r="1118" spans="1:9" x14ac:dyDescent="0.25">
      <c r="A1118"/>
      <c r="B1118"/>
      <c r="C1118" s="955" t="s">
        <v>1748</v>
      </c>
      <c r="D1118" s="1253"/>
      <c r="E1118" s="1253"/>
      <c r="F1118" s="976" t="s">
        <v>1344</v>
      </c>
      <c r="H1118" s="957">
        <v>158989</v>
      </c>
      <c r="I1118"/>
    </row>
    <row r="1119" spans="1:9" x14ac:dyDescent="0.25">
      <c r="A1119"/>
      <c r="B1119"/>
      <c r="C1119" s="955" t="s">
        <v>1749</v>
      </c>
      <c r="D1119" s="1253"/>
      <c r="E1119" s="1253"/>
      <c r="F1119" s="976" t="s">
        <v>1750</v>
      </c>
      <c r="H1119" s="957">
        <v>52992</v>
      </c>
      <c r="I1119"/>
    </row>
    <row r="1120" spans="1:9" x14ac:dyDescent="0.25">
      <c r="A1120"/>
      <c r="B1120"/>
      <c r="C1120" s="955" t="s">
        <v>1749</v>
      </c>
      <c r="D1120" s="1253"/>
      <c r="E1120" s="1253"/>
      <c r="F1120" s="976" t="s">
        <v>1750</v>
      </c>
      <c r="H1120" s="957">
        <v>60839</v>
      </c>
      <c r="I1120"/>
    </row>
    <row r="1121" spans="1:9" x14ac:dyDescent="0.25">
      <c r="A1121"/>
      <c r="B1121"/>
      <c r="C1121" s="955" t="s">
        <v>1751</v>
      </c>
      <c r="D1121" s="1253"/>
      <c r="E1121" s="1253"/>
      <c r="F1121" s="975" t="s">
        <v>957</v>
      </c>
      <c r="H1121" s="957">
        <v>179679</v>
      </c>
      <c r="I1121"/>
    </row>
    <row r="1122" spans="1:9" x14ac:dyDescent="0.25">
      <c r="A1122"/>
      <c r="B1122"/>
      <c r="C1122" s="955" t="s">
        <v>1752</v>
      </c>
      <c r="D1122" s="1253"/>
      <c r="E1122" s="1253"/>
      <c r="F1122" s="976" t="s">
        <v>1753</v>
      </c>
      <c r="H1122" s="957">
        <v>1852122</v>
      </c>
      <c r="I1122"/>
    </row>
    <row r="1123" spans="1:9" x14ac:dyDescent="0.25">
      <c r="A1123"/>
      <c r="B1123"/>
      <c r="C1123" s="955" t="s">
        <v>1754</v>
      </c>
      <c r="D1123" s="1253"/>
      <c r="E1123" s="1253"/>
      <c r="F1123" s="976" t="s">
        <v>1318</v>
      </c>
      <c r="H1123" s="957">
        <v>2173559</v>
      </c>
      <c r="I1123"/>
    </row>
    <row r="1124" spans="1:9" x14ac:dyDescent="0.25">
      <c r="A1124"/>
      <c r="B1124"/>
      <c r="C1124" s="955" t="s">
        <v>1511</v>
      </c>
      <c r="D1124" s="1253"/>
      <c r="E1124" s="1253"/>
      <c r="F1124" s="975" t="s">
        <v>1341</v>
      </c>
      <c r="H1124" s="957">
        <v>2660330</v>
      </c>
      <c r="I1124"/>
    </row>
    <row r="1125" spans="1:9" x14ac:dyDescent="0.25">
      <c r="A1125"/>
      <c r="B1125"/>
      <c r="C1125" s="955" t="s">
        <v>1085</v>
      </c>
      <c r="D1125" s="1255"/>
      <c r="E1125" s="1255"/>
      <c r="F1125" s="1255"/>
      <c r="H1125" s="908">
        <v>66446</v>
      </c>
      <c r="I1125"/>
    </row>
    <row r="1126" spans="1:9" x14ac:dyDescent="0.25">
      <c r="A1126"/>
      <c r="B1126"/>
      <c r="C1126" s="1379" t="s">
        <v>1755</v>
      </c>
      <c r="D1126" s="1379"/>
      <c r="E1126" s="1379"/>
      <c r="F1126" s="1255"/>
      <c r="H1126" s="908">
        <v>1786471</v>
      </c>
      <c r="I1126"/>
    </row>
    <row r="1127" spans="1:9" x14ac:dyDescent="0.25">
      <c r="A1127"/>
      <c r="B1127"/>
      <c r="C1127" s="1379" t="s">
        <v>1756</v>
      </c>
      <c r="D1127" s="1379"/>
      <c r="E1127" s="1379"/>
      <c r="F1127" s="1255"/>
      <c r="H1127" s="908">
        <v>3447041</v>
      </c>
      <c r="I1127"/>
    </row>
    <row r="1128" spans="1:9" x14ac:dyDescent="0.25">
      <c r="A1128"/>
      <c r="B1128"/>
      <c r="C1128" s="1379" t="s">
        <v>1757</v>
      </c>
      <c r="D1128" s="1379"/>
      <c r="E1128" s="1379"/>
      <c r="F1128" s="1017" t="s">
        <v>1012</v>
      </c>
      <c r="H1128" s="908">
        <v>561592</v>
      </c>
      <c r="I1128"/>
    </row>
    <row r="1129" spans="1:9" ht="13.5" customHeight="1" x14ac:dyDescent="0.25">
      <c r="A1129"/>
      <c r="B1129"/>
      <c r="C1129" s="1379" t="s">
        <v>1758</v>
      </c>
      <c r="D1129" s="1379"/>
      <c r="E1129" s="1379"/>
      <c r="F1129" s="1255"/>
      <c r="H1129" s="908">
        <v>4151476</v>
      </c>
      <c r="I1129"/>
    </row>
    <row r="1130" spans="1:9" ht="13.5" customHeight="1" x14ac:dyDescent="0.25">
      <c r="A1130"/>
      <c r="B1130"/>
      <c r="C1130" s="1379" t="s">
        <v>1759</v>
      </c>
      <c r="D1130" s="1379"/>
      <c r="E1130" s="1379"/>
      <c r="F1130" s="1255"/>
      <c r="H1130" s="908">
        <v>50027</v>
      </c>
      <c r="I1130"/>
    </row>
    <row r="1131" spans="1:9" ht="12.75" customHeight="1" x14ac:dyDescent="0.25">
      <c r="A1131"/>
      <c r="B1131"/>
      <c r="C1131" s="1379" t="s">
        <v>1760</v>
      </c>
      <c r="D1131" s="1379"/>
      <c r="E1131" s="1379"/>
      <c r="F1131" s="1255"/>
      <c r="H1131" s="908">
        <v>3250681</v>
      </c>
      <c r="I1131"/>
    </row>
    <row r="1132" spans="1:9" ht="13.5" customHeight="1" x14ac:dyDescent="0.25">
      <c r="A1132"/>
      <c r="B1132"/>
      <c r="C1132" s="1379" t="s">
        <v>1761</v>
      </c>
      <c r="D1132" s="1379"/>
      <c r="E1132" s="1379"/>
      <c r="F1132" s="1255"/>
      <c r="H1132" s="908">
        <v>8537485</v>
      </c>
      <c r="I1132"/>
    </row>
    <row r="1133" spans="1:9" ht="12.75" customHeight="1" x14ac:dyDescent="0.25">
      <c r="A1133"/>
      <c r="B1133"/>
      <c r="C1133" s="1259" t="s">
        <v>1762</v>
      </c>
      <c r="D1133" s="1259"/>
      <c r="E1133" s="1259"/>
      <c r="F1133" s="1255"/>
      <c r="H1133" s="908">
        <v>46273</v>
      </c>
      <c r="I1133"/>
    </row>
    <row r="1134" spans="1:9" ht="12.75" customHeight="1" x14ac:dyDescent="0.25">
      <c r="A1134"/>
      <c r="B1134"/>
      <c r="C1134" s="1259" t="s">
        <v>1763</v>
      </c>
      <c r="D1134" s="1259"/>
      <c r="E1134" s="1259"/>
      <c r="F1134" s="1255"/>
      <c r="H1134" s="908">
        <v>1530779</v>
      </c>
      <c r="I1134"/>
    </row>
    <row r="1135" spans="1:9" ht="12.75" customHeight="1" x14ac:dyDescent="0.25">
      <c r="A1135"/>
      <c r="B1135"/>
      <c r="C1135" s="1259" t="s">
        <v>1764</v>
      </c>
      <c r="D1135" s="1259"/>
      <c r="E1135" s="1259"/>
      <c r="F1135" s="1255"/>
      <c r="H1135" s="908">
        <v>326641</v>
      </c>
      <c r="I1135"/>
    </row>
    <row r="1136" spans="1:9" ht="12.75" customHeight="1" x14ac:dyDescent="0.25">
      <c r="A1136"/>
      <c r="B1136"/>
      <c r="C1136" s="1259" t="s">
        <v>1765</v>
      </c>
      <c r="D1136" s="1259"/>
      <c r="E1136" s="1259"/>
      <c r="F1136" s="1018"/>
      <c r="G1136" s="898" t="s">
        <v>1014</v>
      </c>
      <c r="H1136" s="908">
        <v>753571</v>
      </c>
      <c r="I1136"/>
    </row>
    <row r="1137" spans="1:9" ht="12.75" customHeight="1" x14ac:dyDescent="0.25">
      <c r="A1137"/>
      <c r="B1137"/>
      <c r="C1137" s="1259" t="s">
        <v>1766</v>
      </c>
      <c r="D1137" s="1259"/>
      <c r="E1137" s="1259"/>
      <c r="F1137" s="1018" t="s">
        <v>966</v>
      </c>
      <c r="H1137" s="908">
        <v>1650202</v>
      </c>
      <c r="I1137"/>
    </row>
    <row r="1138" spans="1:9" ht="13.5" customHeight="1" x14ac:dyDescent="0.25">
      <c r="A1138"/>
      <c r="B1138"/>
      <c r="C1138" s="1259" t="s">
        <v>1767</v>
      </c>
      <c r="D1138" s="1259"/>
      <c r="E1138" s="1259"/>
      <c r="F1138" s="1018" t="s">
        <v>1768</v>
      </c>
      <c r="H1138" s="908">
        <v>19203877</v>
      </c>
      <c r="I1138"/>
    </row>
    <row r="1139" spans="1:9" ht="13.5" customHeight="1" x14ac:dyDescent="0.25">
      <c r="A1139"/>
      <c r="B1139"/>
      <c r="C1139" s="1259" t="s">
        <v>1912</v>
      </c>
      <c r="D1139" s="1259"/>
      <c r="E1139" s="1259"/>
      <c r="F1139" s="1251"/>
      <c r="G1139" s="1252"/>
      <c r="H1139" s="908">
        <v>2413770</v>
      </c>
      <c r="I1139"/>
    </row>
    <row r="1140" spans="1:9" ht="13.5" customHeight="1" x14ac:dyDescent="0.25">
      <c r="A1140"/>
      <c r="B1140"/>
      <c r="C1140" s="1259" t="s">
        <v>1913</v>
      </c>
      <c r="D1140" s="1259"/>
      <c r="E1140" s="1259"/>
      <c r="F1140" s="1251"/>
      <c r="H1140" s="908">
        <v>10578121</v>
      </c>
      <c r="I1140"/>
    </row>
    <row r="1141" spans="1:9" ht="13.5" customHeight="1" x14ac:dyDescent="0.25">
      <c r="A1141"/>
      <c r="B1141"/>
      <c r="C1141" s="1259" t="s">
        <v>1914</v>
      </c>
      <c r="D1141" s="1259"/>
      <c r="E1141" s="1259"/>
      <c r="F1141" s="1251"/>
      <c r="G1141" s="898" t="s">
        <v>1416</v>
      </c>
      <c r="H1141" s="908">
        <v>2553003</v>
      </c>
      <c r="I1141"/>
    </row>
    <row r="1142" spans="1:9" ht="13.5" customHeight="1" x14ac:dyDescent="0.25">
      <c r="A1142"/>
      <c r="B1142"/>
      <c r="C1142" s="1259" t="s">
        <v>1912</v>
      </c>
      <c r="D1142" s="1259"/>
      <c r="E1142" s="1259"/>
      <c r="F1142" s="1251"/>
      <c r="G1142" s="898" t="s">
        <v>1915</v>
      </c>
      <c r="H1142" s="908">
        <v>5492375</v>
      </c>
      <c r="I1142"/>
    </row>
    <row r="1143" spans="1:9" ht="13.5" customHeight="1" x14ac:dyDescent="0.25">
      <c r="A1143"/>
      <c r="B1143"/>
      <c r="C1143" s="1259" t="s">
        <v>1912</v>
      </c>
      <c r="D1143" s="1259"/>
      <c r="E1143" s="1259"/>
      <c r="F1143" s="1251"/>
      <c r="G1143" s="1252" t="s">
        <v>1920</v>
      </c>
      <c r="H1143" s="908">
        <v>13548258</v>
      </c>
      <c r="I1143"/>
    </row>
    <row r="1144" spans="1:9" ht="13.5" customHeight="1" x14ac:dyDescent="0.25">
      <c r="A1144"/>
      <c r="B1144"/>
      <c r="C1144" s="1259" t="s">
        <v>1912</v>
      </c>
      <c r="D1144" s="1259"/>
      <c r="E1144" s="1259"/>
      <c r="F1144" s="1251"/>
      <c r="G1144" s="898" t="s">
        <v>1916</v>
      </c>
      <c r="H1144" s="908">
        <v>17513309</v>
      </c>
      <c r="I1144"/>
    </row>
    <row r="1145" spans="1:9" ht="13.5" customHeight="1" x14ac:dyDescent="0.25">
      <c r="A1145"/>
      <c r="B1145"/>
      <c r="C1145" s="1259" t="s">
        <v>1912</v>
      </c>
      <c r="D1145" s="1259"/>
      <c r="E1145" s="1259"/>
      <c r="F1145" s="1251"/>
      <c r="G1145" s="898" t="s">
        <v>1917</v>
      </c>
      <c r="H1145" s="908">
        <v>73011966</v>
      </c>
      <c r="I1145"/>
    </row>
    <row r="1146" spans="1:9" ht="13.5" customHeight="1" x14ac:dyDescent="0.25">
      <c r="A1146"/>
      <c r="B1146"/>
      <c r="C1146" s="1259" t="s">
        <v>1912</v>
      </c>
      <c r="D1146" s="1259"/>
      <c r="E1146" s="1259"/>
      <c r="F1146" s="1251"/>
      <c r="G1146" s="898" t="s">
        <v>1918</v>
      </c>
      <c r="H1146" s="908">
        <v>4738126</v>
      </c>
      <c r="I1146"/>
    </row>
    <row r="1147" spans="1:9" ht="13.5" customHeight="1" x14ac:dyDescent="0.25">
      <c r="A1147"/>
      <c r="B1147"/>
      <c r="C1147" s="1259" t="s">
        <v>1912</v>
      </c>
      <c r="D1147" s="1259"/>
      <c r="E1147" s="1259"/>
      <c r="F1147" s="1251"/>
      <c r="G1147" s="898" t="s">
        <v>1919</v>
      </c>
      <c r="H1147" s="908">
        <v>4304811</v>
      </c>
      <c r="I1147"/>
    </row>
    <row r="1148" spans="1:9" x14ac:dyDescent="0.25">
      <c r="A1148"/>
      <c r="B1148"/>
      <c r="C1148" s="1378"/>
      <c r="D1148" s="1378"/>
      <c r="E1148" s="1378"/>
      <c r="G1148" s="770" t="s">
        <v>389</v>
      </c>
      <c r="H1148" s="918">
        <f>SUM(H843:H1147)</f>
        <v>1049242093</v>
      </c>
      <c r="I1148"/>
    </row>
    <row r="1149" spans="1:9" x14ac:dyDescent="0.25">
      <c r="A1149"/>
      <c r="B1149"/>
      <c r="C1149" s="1380" t="s">
        <v>1769</v>
      </c>
      <c r="D1149" s="1380"/>
      <c r="E1149" s="1380"/>
      <c r="F1149" s="1253"/>
      <c r="H1149" s="918"/>
      <c r="I1149"/>
    </row>
    <row r="1150" spans="1:9" ht="12.75" customHeight="1" x14ac:dyDescent="0.25">
      <c r="A1150"/>
      <c r="B1150"/>
      <c r="C1150" s="1378" t="s">
        <v>1770</v>
      </c>
      <c r="D1150" s="1378"/>
      <c r="E1150" s="1378"/>
      <c r="H1150" s="908">
        <v>1273000</v>
      </c>
      <c r="I1150"/>
    </row>
    <row r="1151" spans="1:9" ht="12.75" customHeight="1" x14ac:dyDescent="0.25">
      <c r="A1151"/>
      <c r="B1151"/>
      <c r="C1151" s="1378" t="s">
        <v>1771</v>
      </c>
      <c r="D1151" s="1378"/>
      <c r="E1151" s="1378"/>
      <c r="H1151" s="908">
        <v>234000</v>
      </c>
      <c r="I1151"/>
    </row>
    <row r="1152" spans="1:9" x14ac:dyDescent="0.25">
      <c r="A1152"/>
      <c r="B1152"/>
      <c r="C1152" s="955" t="s">
        <v>1772</v>
      </c>
      <c r="D1152" s="955"/>
      <c r="E1152" s="955"/>
      <c r="F1152" s="955"/>
      <c r="H1152" s="957">
        <v>6327000</v>
      </c>
      <c r="I1152"/>
    </row>
    <row r="1153" spans="1:9" ht="12.75" customHeight="1" x14ac:dyDescent="0.25">
      <c r="A1153"/>
      <c r="B1153"/>
      <c r="C1153" s="955" t="s">
        <v>1773</v>
      </c>
      <c r="D1153" s="955"/>
      <c r="E1153" s="955"/>
      <c r="F1153" s="955"/>
      <c r="H1153" s="957">
        <v>154000</v>
      </c>
      <c r="I1153"/>
    </row>
    <row r="1154" spans="1:9" ht="12.75" customHeight="1" x14ac:dyDescent="0.25">
      <c r="A1154"/>
      <c r="B1154"/>
      <c r="C1154" s="955"/>
      <c r="D1154" s="955"/>
      <c r="E1154" s="955"/>
      <c r="F1154" s="955"/>
      <c r="G1154" s="770" t="s">
        <v>1774</v>
      </c>
      <c r="H1154" s="1019">
        <f>SUM(H1150:H1153)</f>
        <v>7988000</v>
      </c>
      <c r="I1154"/>
    </row>
    <row r="1155" spans="1:9" x14ac:dyDescent="0.25">
      <c r="A1155" s="1369" t="s">
        <v>799</v>
      </c>
      <c r="B1155" s="1369" t="s">
        <v>800</v>
      </c>
      <c r="C1155" s="1369"/>
      <c r="D1155" s="1369"/>
      <c r="E1155" s="1369"/>
      <c r="F1155" s="932"/>
      <c r="G1155" s="1369" t="s">
        <v>990</v>
      </c>
      <c r="H1155" s="1369"/>
      <c r="I1155" s="1003"/>
    </row>
    <row r="1156" spans="1:9" x14ac:dyDescent="0.25">
      <c r="A1156" s="1369"/>
      <c r="B1156" s="1369"/>
      <c r="C1156" s="1369"/>
      <c r="D1156" s="1369"/>
      <c r="E1156" s="1369"/>
      <c r="F1156" s="933"/>
      <c r="G1156" s="1369"/>
      <c r="H1156" s="1369"/>
      <c r="I1156" s="1004"/>
    </row>
    <row r="1157" spans="1:9" x14ac:dyDescent="0.25">
      <c r="A1157" s="1264"/>
      <c r="B1157" s="1264"/>
      <c r="C1157" s="1260" t="s">
        <v>1775</v>
      </c>
      <c r="D1157" s="1253"/>
      <c r="E1157" s="1253"/>
      <c r="F1157" s="976"/>
      <c r="G1157" s="1264"/>
      <c r="H1157" s="906"/>
      <c r="I1157" s="1264"/>
    </row>
    <row r="1158" spans="1:9" x14ac:dyDescent="0.25">
      <c r="A1158" s="1264"/>
      <c r="B1158" s="1264"/>
      <c r="C1158" s="955" t="s">
        <v>1776</v>
      </c>
      <c r="D1158" s="1253"/>
      <c r="E1158" s="1253"/>
      <c r="F1158" s="976" t="s">
        <v>1494</v>
      </c>
      <c r="G1158" s="1264"/>
      <c r="H1158" s="957">
        <v>10600500</v>
      </c>
      <c r="I1158" s="1264"/>
    </row>
    <row r="1159" spans="1:9" x14ac:dyDescent="0.25">
      <c r="A1159" s="1264"/>
      <c r="B1159" s="1264"/>
      <c r="C1159" s="955" t="s">
        <v>1777</v>
      </c>
      <c r="D1159" s="1253"/>
      <c r="E1159" s="1253"/>
      <c r="F1159" s="976" t="s">
        <v>1778</v>
      </c>
      <c r="G1159" s="1264"/>
      <c r="H1159" s="957">
        <v>59000</v>
      </c>
      <c r="I1159" s="1264"/>
    </row>
    <row r="1160" spans="1:9" x14ac:dyDescent="0.25">
      <c r="A1160" s="1264"/>
      <c r="B1160" s="1264"/>
      <c r="C1160" s="955" t="s">
        <v>1779</v>
      </c>
      <c r="D1160" s="1253"/>
      <c r="E1160" s="1253"/>
      <c r="F1160" s="976" t="s">
        <v>1780</v>
      </c>
      <c r="G1160" s="1264"/>
      <c r="H1160" s="957">
        <v>59000</v>
      </c>
      <c r="I1160" s="1264"/>
    </row>
    <row r="1161" spans="1:9" x14ac:dyDescent="0.25">
      <c r="A1161" s="1264"/>
      <c r="B1161" s="1264"/>
      <c r="C1161" s="955" t="s">
        <v>1777</v>
      </c>
      <c r="D1161" s="1253"/>
      <c r="E1161" s="1253"/>
      <c r="F1161" s="975" t="s">
        <v>1781</v>
      </c>
      <c r="G1161" s="1264"/>
      <c r="H1161" s="957">
        <v>59000</v>
      </c>
      <c r="I1161" s="1264"/>
    </row>
    <row r="1162" spans="1:9" x14ac:dyDescent="0.25">
      <c r="A1162" s="1264"/>
      <c r="B1162" s="1264"/>
      <c r="C1162" s="955" t="s">
        <v>1779</v>
      </c>
      <c r="D1162" s="1253"/>
      <c r="E1162" s="1253"/>
      <c r="F1162" s="976">
        <v>133</v>
      </c>
      <c r="G1162" s="1264"/>
      <c r="H1162" s="957">
        <v>59000</v>
      </c>
      <c r="I1162" s="1264"/>
    </row>
    <row r="1163" spans="1:9" x14ac:dyDescent="0.25">
      <c r="A1163" s="1264"/>
      <c r="B1163" s="1264"/>
      <c r="C1163" s="955" t="s">
        <v>1777</v>
      </c>
      <c r="D1163" s="1253"/>
      <c r="E1163" s="1253"/>
      <c r="F1163" s="976" t="s">
        <v>1782</v>
      </c>
      <c r="G1163" s="1264"/>
      <c r="H1163" s="957">
        <v>59000</v>
      </c>
      <c r="I1163" s="1264"/>
    </row>
    <row r="1164" spans="1:9" x14ac:dyDescent="0.25">
      <c r="A1164" s="1264"/>
      <c r="B1164" s="1264"/>
      <c r="C1164" s="955" t="s">
        <v>1783</v>
      </c>
      <c r="D1164" s="1253"/>
      <c r="E1164" s="1253"/>
      <c r="F1164" s="975" t="s">
        <v>1418</v>
      </c>
      <c r="G1164" s="1264"/>
      <c r="H1164" s="957">
        <v>33625000</v>
      </c>
      <c r="I1164" s="1264"/>
    </row>
    <row r="1165" spans="1:9" x14ac:dyDescent="0.25">
      <c r="A1165" s="1264"/>
      <c r="B1165" s="1264"/>
      <c r="C1165" s="1253"/>
      <c r="D1165" s="1253"/>
      <c r="E1165" s="1253"/>
      <c r="F1165" s="1253"/>
      <c r="G1165" s="998" t="s">
        <v>389</v>
      </c>
      <c r="H1165" s="910">
        <f>SUM(H1158:H1164)</f>
        <v>44520500</v>
      </c>
      <c r="I1165" s="1264"/>
    </row>
    <row r="1166" spans="1:9" x14ac:dyDescent="0.25">
      <c r="A1166" s="1264"/>
      <c r="B1166" s="1264"/>
      <c r="C1166" s="1253"/>
      <c r="D1166" s="1253"/>
      <c r="E1166" s="1253"/>
      <c r="F1166" s="1253"/>
      <c r="G1166" s="1264"/>
      <c r="H1166" s="906"/>
      <c r="I1166" s="1264"/>
    </row>
    <row r="1167" spans="1:9" x14ac:dyDescent="0.25">
      <c r="A1167" s="1264"/>
      <c r="B1167" s="1264"/>
      <c r="C1167" s="1253"/>
      <c r="D1167" s="1253"/>
      <c r="E1167" s="1253"/>
      <c r="F1167" s="1253"/>
      <c r="G1167" s="1264"/>
      <c r="H1167" s="906"/>
      <c r="I1167" s="1264"/>
    </row>
    <row r="1168" spans="1:9" ht="17.25" thickBot="1" x14ac:dyDescent="0.3">
      <c r="A1168" s="1375" t="s">
        <v>1784</v>
      </c>
      <c r="B1168" s="1375"/>
      <c r="C1168" s="1375"/>
      <c r="D1168" s="1375"/>
      <c r="E1168" s="1375"/>
      <c r="F1168" s="1375"/>
      <c r="G1168" s="940"/>
      <c r="H1168" s="941">
        <f>SUM(H836,H1148,H1154,H1165)</f>
        <v>2050124333</v>
      </c>
      <c r="I1168" s="913"/>
    </row>
    <row r="1169" spans="1:9" ht="17.25" thickTop="1" x14ac:dyDescent="0.25">
      <c r="B1169" s="934"/>
      <c r="C1169" s="934"/>
      <c r="D1169" s="934"/>
      <c r="E1169" s="934"/>
      <c r="F1169" s="934"/>
      <c r="G1169" s="934"/>
      <c r="H1169" s="935"/>
    </row>
    <row r="1170" spans="1:9" ht="15.75" x14ac:dyDescent="0.25">
      <c r="A1170" s="1264"/>
      <c r="B1170" s="1020" t="s">
        <v>1785</v>
      </c>
      <c r="C1170" s="1020"/>
      <c r="D1170" s="1020"/>
      <c r="E1170" s="1020"/>
      <c r="F1170" s="1020"/>
      <c r="G1170" s="1264"/>
      <c r="H1170" s="906"/>
      <c r="I1170" s="1264"/>
    </row>
    <row r="1171" spans="1:9" x14ac:dyDescent="0.25">
      <c r="A1171" s="988"/>
      <c r="B1171" s="988"/>
      <c r="C1171" s="989"/>
      <c r="D1171" s="989"/>
      <c r="E1171" s="989"/>
      <c r="F1171" s="989"/>
      <c r="G1171" s="988"/>
      <c r="H1171" s="992"/>
      <c r="I1171" s="988"/>
    </row>
    <row r="1172" spans="1:9" x14ac:dyDescent="0.25">
      <c r="A1172" s="1264"/>
      <c r="B1172" s="1264"/>
      <c r="C1172" s="993" t="s">
        <v>824</v>
      </c>
      <c r="D1172" s="989"/>
      <c r="E1172" s="989"/>
      <c r="F1172" s="989"/>
      <c r="G1172" s="988"/>
      <c r="H1172" s="992"/>
      <c r="I1172" s="1264"/>
    </row>
    <row r="1173" spans="1:9" x14ac:dyDescent="0.25">
      <c r="A1173" s="1264"/>
      <c r="B1173" s="1264"/>
      <c r="C1173" s="1253" t="s">
        <v>1786</v>
      </c>
      <c r="D1173" s="1253"/>
      <c r="E1173" s="1253"/>
      <c r="F1173" s="1253"/>
      <c r="G1173" s="1264"/>
      <c r="H1173" s="906">
        <v>1160000</v>
      </c>
      <c r="I1173" s="1264"/>
    </row>
    <row r="1174" spans="1:9" x14ac:dyDescent="0.25">
      <c r="A1174" s="1264"/>
      <c r="B1174" s="1264"/>
      <c r="C1174" s="1253" t="s">
        <v>1787</v>
      </c>
      <c r="D1174" s="1253"/>
      <c r="E1174" s="1253"/>
      <c r="F1174" s="1253"/>
      <c r="G1174" s="1264"/>
      <c r="H1174" s="906">
        <v>5451500</v>
      </c>
      <c r="I1174" s="1264"/>
    </row>
    <row r="1175" spans="1:9" x14ac:dyDescent="0.25">
      <c r="A1175" s="1264"/>
      <c r="B1175" s="1264"/>
      <c r="C1175" s="1253" t="s">
        <v>1788</v>
      </c>
      <c r="D1175" s="1253"/>
      <c r="E1175" s="1253"/>
      <c r="F1175" s="1253"/>
      <c r="G1175" s="1264"/>
      <c r="H1175" s="906">
        <v>1883600</v>
      </c>
      <c r="I1175" s="1264"/>
    </row>
    <row r="1176" spans="1:9" x14ac:dyDescent="0.25">
      <c r="A1176" s="1264"/>
      <c r="B1176" s="1264"/>
      <c r="C1176" s="1253" t="s">
        <v>1789</v>
      </c>
      <c r="D1176" s="1253"/>
      <c r="E1176" s="1253"/>
      <c r="F1176" s="1253"/>
      <c r="G1176" s="1264"/>
      <c r="H1176" s="906">
        <v>888986127</v>
      </c>
      <c r="I1176" s="1264"/>
    </row>
    <row r="1177" spans="1:9" x14ac:dyDescent="0.25">
      <c r="A1177" s="1264"/>
      <c r="B1177" s="1264"/>
      <c r="C1177" s="1253"/>
      <c r="D1177" s="1253"/>
      <c r="E1177" s="1253"/>
      <c r="F1177" s="1253"/>
      <c r="G1177" s="998" t="s">
        <v>1790</v>
      </c>
      <c r="H1177" s="910">
        <f>SUM(H1173:H1176)</f>
        <v>897481227</v>
      </c>
      <c r="I1177" s="1264"/>
    </row>
    <row r="1178" spans="1:9" x14ac:dyDescent="0.25">
      <c r="A1178" s="1264"/>
      <c r="B1178" s="1264"/>
      <c r="C1178" s="1253"/>
      <c r="D1178" s="1253"/>
      <c r="E1178" s="1253"/>
      <c r="F1178" s="1253"/>
      <c r="G1178" s="1264"/>
      <c r="H1178" s="906"/>
      <c r="I1178" s="1264"/>
    </row>
    <row r="1179" spans="1:9" x14ac:dyDescent="0.25">
      <c r="A1179" s="1264"/>
      <c r="B1179" s="1264"/>
      <c r="C1179" s="1260" t="s">
        <v>1791</v>
      </c>
      <c r="D1179" s="1253"/>
      <c r="E1179" s="1253"/>
      <c r="F1179" s="1253"/>
      <c r="G1179" s="1264"/>
      <c r="H1179" s="906"/>
      <c r="I1179" s="1264"/>
    </row>
    <row r="1180" spans="1:9" x14ac:dyDescent="0.25">
      <c r="A1180" s="1264"/>
      <c r="B1180" s="1264"/>
      <c r="C1180" s="1253" t="s">
        <v>1792</v>
      </c>
      <c r="D1180" s="1253"/>
      <c r="E1180" s="1253"/>
      <c r="F1180" s="1253"/>
      <c r="G1180" s="1264"/>
      <c r="H1180" s="906">
        <v>34541401</v>
      </c>
      <c r="I1180" s="1264"/>
    </row>
    <row r="1181" spans="1:9" x14ac:dyDescent="0.25">
      <c r="A1181" s="1264"/>
      <c r="B1181" s="1264"/>
      <c r="C1181" s="1253"/>
      <c r="D1181" s="1253"/>
      <c r="E1181" s="1253"/>
      <c r="F1181" s="1253"/>
      <c r="G1181" s="998" t="s">
        <v>389</v>
      </c>
      <c r="H1181" s="906">
        <f>SUM(H1180)</f>
        <v>34541401</v>
      </c>
      <c r="I1181" s="1264"/>
    </row>
    <row r="1182" spans="1:9" x14ac:dyDescent="0.25">
      <c r="A1182"/>
      <c r="B1182"/>
      <c r="C1182" s="1253"/>
      <c r="D1182" s="1253"/>
      <c r="E1182" s="1253"/>
      <c r="F1182" s="1253"/>
      <c r="H1182" s="908"/>
      <c r="I1182"/>
    </row>
    <row r="1183" spans="1:9" ht="17.25" thickBot="1" x14ac:dyDescent="0.3">
      <c r="A1183" s="1375" t="s">
        <v>1793</v>
      </c>
      <c r="B1183" s="1375"/>
      <c r="C1183" s="1375"/>
      <c r="D1183" s="1375"/>
      <c r="E1183" s="1375"/>
      <c r="F1183" s="1375"/>
      <c r="G1183" s="940"/>
      <c r="H1183" s="941">
        <f>SUM(H1177,H1181)</f>
        <v>932022628</v>
      </c>
      <c r="I1183" s="913"/>
    </row>
    <row r="1184" spans="1:9" ht="16.5" thickTop="1" x14ac:dyDescent="0.25">
      <c r="A1184"/>
      <c r="B1184" s="1021" t="s">
        <v>1794</v>
      </c>
      <c r="C1184" s="1022"/>
      <c r="D1184" s="1022"/>
      <c r="E1184" s="1022"/>
      <c r="F1184" s="1023"/>
      <c r="G1184" s="1024"/>
      <c r="H1184" s="908"/>
      <c r="I1184"/>
    </row>
    <row r="1185" spans="1:9" x14ac:dyDescent="0.25">
      <c r="A1185"/>
      <c r="B1185"/>
      <c r="C1185" s="1253"/>
      <c r="D1185" s="1253"/>
      <c r="E1185" s="1253"/>
      <c r="F1185" s="1253"/>
      <c r="H1185" s="908"/>
      <c r="I1185"/>
    </row>
    <row r="1186" spans="1:9" x14ac:dyDescent="0.25">
      <c r="A1186"/>
      <c r="B1186"/>
      <c r="C1186" s="1260" t="s">
        <v>735</v>
      </c>
      <c r="D1186" s="1253"/>
      <c r="E1186" s="1253"/>
      <c r="F1186" s="1253"/>
      <c r="H1186" s="908"/>
      <c r="I1186"/>
    </row>
    <row r="1187" spans="1:9" x14ac:dyDescent="0.25">
      <c r="A1187"/>
      <c r="B1187"/>
      <c r="C1187" s="1253" t="s">
        <v>1795</v>
      </c>
      <c r="D1187" s="1253"/>
      <c r="E1187" s="1253"/>
      <c r="F1187" s="1253"/>
      <c r="H1187" s="908">
        <v>0</v>
      </c>
      <c r="I1187"/>
    </row>
    <row r="1188" spans="1:9" x14ac:dyDescent="0.25">
      <c r="A1188"/>
      <c r="B1188"/>
      <c r="C1188" s="1253"/>
      <c r="D1188" s="1253"/>
      <c r="E1188" s="1253"/>
      <c r="F1188" s="1253"/>
      <c r="G1188" s="770" t="s">
        <v>389</v>
      </c>
      <c r="H1188" s="918">
        <v>0</v>
      </c>
      <c r="I1188"/>
    </row>
    <row r="1189" spans="1:9" x14ac:dyDescent="0.25">
      <c r="A1189"/>
      <c r="B1189"/>
      <c r="C1189" s="1253"/>
      <c r="D1189" s="1253"/>
      <c r="E1189" s="1253"/>
      <c r="F1189" s="1253"/>
      <c r="H1189" s="908"/>
      <c r="I1189"/>
    </row>
    <row r="1190" spans="1:9" x14ac:dyDescent="0.25">
      <c r="A1190"/>
      <c r="B1190"/>
      <c r="C1190" s="1260" t="s">
        <v>824</v>
      </c>
      <c r="D1190" s="1253"/>
      <c r="E1190" s="1253"/>
      <c r="F1190" s="1253"/>
      <c r="H1190" s="908"/>
      <c r="I1190"/>
    </row>
    <row r="1191" spans="1:9" x14ac:dyDescent="0.25">
      <c r="A1191"/>
      <c r="B1191"/>
      <c r="C1191" s="1253" t="s">
        <v>1787</v>
      </c>
      <c r="D1191" s="1253"/>
      <c r="E1191" s="1253"/>
      <c r="F1191" s="1253"/>
      <c r="H1191" s="908">
        <v>3828000</v>
      </c>
      <c r="I1191"/>
    </row>
    <row r="1192" spans="1:9" x14ac:dyDescent="0.25">
      <c r="A1192"/>
      <c r="B1192"/>
      <c r="C1192" s="1253" t="s">
        <v>1796</v>
      </c>
      <c r="D1192" s="1253"/>
      <c r="E1192" s="1253"/>
      <c r="F1192" s="1253"/>
      <c r="H1192" s="908">
        <v>108116328</v>
      </c>
      <c r="I1192"/>
    </row>
    <row r="1193" spans="1:9" x14ac:dyDescent="0.25">
      <c r="A1193"/>
      <c r="B1193"/>
      <c r="C1193" s="1253" t="s">
        <v>1797</v>
      </c>
      <c r="D1193" s="1253"/>
      <c r="E1193" s="1253"/>
      <c r="F1193" s="1253"/>
      <c r="H1193" s="908">
        <v>37338580</v>
      </c>
      <c r="I1193"/>
    </row>
    <row r="1194" spans="1:9" x14ac:dyDescent="0.25">
      <c r="A1194"/>
      <c r="B1194"/>
      <c r="C1194" s="1253"/>
      <c r="D1194" s="1253"/>
      <c r="E1194" s="1253"/>
      <c r="F1194" s="1253"/>
      <c r="G1194" s="770" t="s">
        <v>389</v>
      </c>
      <c r="H1194" s="918">
        <f>SUM(H1191:H1193)</f>
        <v>149282908</v>
      </c>
      <c r="I1194"/>
    </row>
    <row r="1195" spans="1:9" x14ac:dyDescent="0.25">
      <c r="A1195"/>
      <c r="B1195"/>
      <c r="C1195" s="1253"/>
      <c r="D1195" s="1253"/>
      <c r="E1195" s="1253"/>
      <c r="F1195" s="1253"/>
      <c r="H1195" s="908"/>
      <c r="I1195"/>
    </row>
    <row r="1196" spans="1:9" x14ac:dyDescent="0.25">
      <c r="A1196"/>
      <c r="B1196"/>
      <c r="C1196" s="1260" t="s">
        <v>1791</v>
      </c>
      <c r="D1196" s="1253"/>
      <c r="E1196" s="1253"/>
      <c r="F1196" s="1253"/>
      <c r="H1196" s="908"/>
      <c r="I1196"/>
    </row>
    <row r="1197" spans="1:9" x14ac:dyDescent="0.25">
      <c r="A1197"/>
      <c r="B1197"/>
      <c r="C1197" s="1253" t="s">
        <v>1792</v>
      </c>
      <c r="D1197" s="1253"/>
      <c r="E1197" s="1253"/>
      <c r="F1197" s="1253"/>
      <c r="H1197" s="908">
        <v>0</v>
      </c>
      <c r="I1197"/>
    </row>
    <row r="1198" spans="1:9" ht="16.5" x14ac:dyDescent="0.25">
      <c r="A1198" s="1025"/>
      <c r="B1198" s="1025"/>
      <c r="C1198" s="1025"/>
      <c r="D1198" s="1025"/>
      <c r="E1198" s="1025"/>
      <c r="F1198" s="1025"/>
      <c r="G1198" s="960" t="s">
        <v>389</v>
      </c>
      <c r="H1198" s="1026">
        <v>0</v>
      </c>
      <c r="I1198" s="1264"/>
    </row>
    <row r="1199" spans="1:9" ht="16.5" x14ac:dyDescent="0.25">
      <c r="A1199" s="1264"/>
      <c r="B1199" s="938"/>
      <c r="C1199" s="938"/>
      <c r="D1199" s="938"/>
      <c r="E1199" s="938"/>
      <c r="F1199" s="938"/>
      <c r="G1199" s="960"/>
      <c r="H1199" s="1026"/>
      <c r="I1199" s="1264"/>
    </row>
    <row r="1200" spans="1:9" ht="17.25" thickBot="1" x14ac:dyDescent="0.3">
      <c r="A1200" s="1375" t="s">
        <v>1798</v>
      </c>
      <c r="B1200" s="1375"/>
      <c r="C1200" s="1375"/>
      <c r="D1200" s="1375"/>
      <c r="E1200" s="1375"/>
      <c r="F1200" s="1375"/>
      <c r="G1200" s="940"/>
      <c r="H1200" s="941">
        <v>149282908</v>
      </c>
      <c r="I1200" s="913"/>
    </row>
    <row r="1201" spans="1:9" ht="17.25" thickTop="1" x14ac:dyDescent="0.25">
      <c r="A1201" s="1264"/>
      <c r="B1201" s="938"/>
      <c r="C1201" s="938"/>
      <c r="D1201" s="938"/>
      <c r="E1201" s="938"/>
      <c r="F1201" s="938"/>
      <c r="G1201" s="960"/>
      <c r="H1201" s="1026"/>
      <c r="I1201" s="1264"/>
    </row>
    <row r="1202" spans="1:9" ht="17.25" thickBot="1" x14ac:dyDescent="0.3">
      <c r="A1202" s="1375" t="s">
        <v>1799</v>
      </c>
      <c r="B1202" s="1375"/>
      <c r="C1202" s="1375"/>
      <c r="D1202" s="1375"/>
      <c r="E1202" s="1375"/>
      <c r="F1202" s="1375"/>
      <c r="G1202" s="940"/>
      <c r="H1202" s="941">
        <f>SUM(H269,H638,H1168,H1183,H1200)</f>
        <v>6038843529</v>
      </c>
      <c r="I1202" s="913"/>
    </row>
    <row r="1203" spans="1:9" ht="17.25" thickTop="1" x14ac:dyDescent="0.25">
      <c r="A1203" s="1025"/>
      <c r="B1203" s="1025"/>
      <c r="C1203" s="1025"/>
      <c r="D1203" s="1025"/>
      <c r="E1203" s="1025"/>
      <c r="F1203" s="1025"/>
      <c r="G1203" s="938"/>
      <c r="H1203" s="930"/>
      <c r="I1203" s="1264"/>
    </row>
    <row r="1204" spans="1:9" x14ac:dyDescent="0.25">
      <c r="A1204" s="1369" t="s">
        <v>799</v>
      </c>
      <c r="B1204" s="1369" t="s">
        <v>800</v>
      </c>
      <c r="C1204" s="1369"/>
      <c r="D1204" s="1369"/>
      <c r="E1204" s="1369"/>
      <c r="F1204" s="932"/>
      <c r="G1204" s="1369" t="s">
        <v>990</v>
      </c>
      <c r="H1204" s="1369"/>
      <c r="I1204" s="1003"/>
    </row>
    <row r="1205" spans="1:9" x14ac:dyDescent="0.25">
      <c r="A1205" s="1369"/>
      <c r="B1205" s="1369"/>
      <c r="C1205" s="1369"/>
      <c r="D1205" s="1369"/>
      <c r="E1205" s="1369"/>
      <c r="F1205" s="933"/>
      <c r="G1205" s="1369"/>
      <c r="H1205" s="1369"/>
      <c r="I1205" s="1004"/>
    </row>
    <row r="1206" spans="1:9" x14ac:dyDescent="0.25">
      <c r="A1206"/>
      <c r="B1206"/>
      <c r="C1206" s="1253"/>
      <c r="D1206" s="1253"/>
      <c r="E1206" s="1253"/>
      <c r="F1206" s="1253"/>
      <c r="H1206" s="908"/>
      <c r="I1206"/>
    </row>
    <row r="1207" spans="1:9" x14ac:dyDescent="0.25">
      <c r="A1207"/>
      <c r="B1207"/>
      <c r="C1207" s="1253"/>
      <c r="D1207" s="1253"/>
      <c r="E1207" s="1253"/>
      <c r="F1207" s="1253"/>
      <c r="H1207" s="908"/>
      <c r="I1207"/>
    </row>
    <row r="1208" spans="1:9" ht="20.25" x14ac:dyDescent="0.3">
      <c r="A1208" s="1376" t="s">
        <v>1800</v>
      </c>
      <c r="B1208" s="1376"/>
      <c r="C1208" s="1376"/>
      <c r="D1208" s="1376"/>
      <c r="E1208" s="1376"/>
      <c r="F1208" s="1376"/>
      <c r="H1208" s="1027">
        <f>SUM(H1211:H1215)</f>
        <v>6059023208</v>
      </c>
      <c r="I1208"/>
    </row>
    <row r="1209" spans="1:9" x14ac:dyDescent="0.25">
      <c r="A1209"/>
      <c r="B1209"/>
      <c r="C1209" s="1253"/>
      <c r="D1209" s="1253"/>
      <c r="E1209" s="1253"/>
      <c r="F1209" s="1253"/>
      <c r="H1209" s="908"/>
      <c r="I1209"/>
    </row>
    <row r="1210" spans="1:9" x14ac:dyDescent="0.25">
      <c r="A1210" s="898" t="s">
        <v>1801</v>
      </c>
      <c r="B1210"/>
      <c r="C1210" s="1253"/>
      <c r="D1210" s="1253"/>
      <c r="E1210" s="1253"/>
      <c r="F1210" s="1253"/>
      <c r="H1210" s="908"/>
      <c r="I1210"/>
    </row>
    <row r="1211" spans="1:9" ht="16.5" x14ac:dyDescent="0.25">
      <c r="B1211" s="1377" t="s">
        <v>1802</v>
      </c>
      <c r="C1211" s="1377"/>
      <c r="D1211" s="1377"/>
      <c r="E1211" s="1377"/>
      <c r="F1211" s="1377"/>
      <c r="H1211" s="1028">
        <v>349211353</v>
      </c>
    </row>
    <row r="1212" spans="1:9" x14ac:dyDescent="0.25">
      <c r="C1212" s="1253"/>
      <c r="D1212" s="1253"/>
      <c r="E1212" s="1253"/>
      <c r="F1212" s="1253"/>
      <c r="H1212" s="908"/>
    </row>
    <row r="1213" spans="1:9" ht="16.5" x14ac:dyDescent="0.25">
      <c r="B1213" s="1377" t="s">
        <v>1803</v>
      </c>
      <c r="C1213" s="1377"/>
      <c r="D1213" s="1377"/>
      <c r="E1213" s="1377"/>
      <c r="F1213" s="1377"/>
      <c r="H1213" s="1028">
        <v>3659687522</v>
      </c>
    </row>
    <row r="1214" spans="1:9" x14ac:dyDescent="0.25">
      <c r="C1214" s="1367"/>
      <c r="D1214" s="1367"/>
      <c r="E1214" s="1367"/>
      <c r="F1214" s="1367"/>
      <c r="H1214" s="908"/>
    </row>
    <row r="1215" spans="1:9" ht="16.5" x14ac:dyDescent="0.25">
      <c r="B1215" s="1377" t="s">
        <v>1804</v>
      </c>
      <c r="C1215" s="1377"/>
      <c r="D1215" s="1377"/>
      <c r="E1215" s="1377"/>
      <c r="F1215" s="1377"/>
      <c r="H1215" s="930">
        <v>2050124333</v>
      </c>
    </row>
    <row r="1216" spans="1:9" x14ac:dyDescent="0.25">
      <c r="C1216" s="1367"/>
      <c r="D1216" s="1367"/>
      <c r="E1216" s="1367"/>
      <c r="F1216" s="1367"/>
      <c r="H1216" s="908"/>
    </row>
    <row r="1217" spans="1:9" ht="18.75" x14ac:dyDescent="0.3">
      <c r="A1217" s="1374" t="s">
        <v>1805</v>
      </c>
      <c r="B1217" s="1374"/>
      <c r="C1217" s="1374"/>
      <c r="D1217" s="1374"/>
      <c r="E1217" s="1374"/>
      <c r="F1217" s="1374"/>
      <c r="H1217" s="908"/>
    </row>
    <row r="1218" spans="1:9" x14ac:dyDescent="0.25">
      <c r="C1218" s="1367" t="s">
        <v>1806</v>
      </c>
      <c r="D1218" s="1367"/>
      <c r="E1218" s="1367"/>
      <c r="F1218" s="1367"/>
      <c r="H1218" s="908">
        <v>0</v>
      </c>
    </row>
    <row r="1219" spans="1:9" x14ac:dyDescent="0.25">
      <c r="C1219" s="1367" t="s">
        <v>1807</v>
      </c>
      <c r="D1219" s="1367"/>
      <c r="E1219" s="1367"/>
      <c r="F1219" s="1367"/>
      <c r="H1219" s="908">
        <v>0</v>
      </c>
    </row>
    <row r="1220" spans="1:9" x14ac:dyDescent="0.25">
      <c r="C1220" s="1367"/>
      <c r="D1220" s="1367"/>
      <c r="E1220" s="1367"/>
      <c r="F1220" s="1367"/>
      <c r="G1220" s="1026" t="s">
        <v>389</v>
      </c>
      <c r="H1220" s="1026">
        <f>SUM(H1218:H1219)</f>
        <v>0</v>
      </c>
    </row>
    <row r="1221" spans="1:9" ht="18.75" x14ac:dyDescent="0.3">
      <c r="C1221" s="1253"/>
      <c r="D1221" s="1253"/>
      <c r="E1221" s="1253"/>
      <c r="F1221" s="1253"/>
      <c r="G1221" s="1026"/>
      <c r="H1221" s="1029"/>
    </row>
    <row r="1222" spans="1:9" ht="17.25" thickBot="1" x14ac:dyDescent="0.3">
      <c r="A1222" s="1375" t="s">
        <v>1808</v>
      </c>
      <c r="B1222" s="1375"/>
      <c r="C1222" s="1375"/>
      <c r="D1222" s="1375"/>
      <c r="E1222" s="1375"/>
      <c r="F1222" s="1375"/>
      <c r="G1222" s="1267"/>
      <c r="H1222" s="941"/>
      <c r="I1222" s="1267"/>
    </row>
    <row r="1223" spans="1:9" ht="15.75" thickTop="1" x14ac:dyDescent="0.25">
      <c r="A1223"/>
      <c r="B1223"/>
      <c r="C1223" s="1367"/>
      <c r="D1223" s="1367"/>
      <c r="E1223" s="1367"/>
      <c r="F1223" s="1367"/>
      <c r="H1223" s="908"/>
      <c r="I1223"/>
    </row>
    <row r="1224" spans="1:9" ht="19.5" thickBot="1" x14ac:dyDescent="0.35">
      <c r="A1224"/>
      <c r="B1224"/>
      <c r="C1224" s="1373" t="s">
        <v>1809</v>
      </c>
      <c r="D1224" s="1373"/>
      <c r="E1224" s="1373"/>
      <c r="F1224" s="1373"/>
      <c r="H1224" s="908"/>
      <c r="I1224"/>
    </row>
    <row r="1225" spans="1:9" ht="15.75" thickTop="1" x14ac:dyDescent="0.25">
      <c r="A1225"/>
      <c r="B1225"/>
      <c r="C1225" s="1371"/>
      <c r="D1225" s="1371"/>
      <c r="E1225" s="1371"/>
      <c r="F1225" s="1371"/>
      <c r="H1225" s="908"/>
      <c r="I1225"/>
    </row>
    <row r="1226" spans="1:9" x14ac:dyDescent="0.25">
      <c r="A1226"/>
      <c r="B1226"/>
      <c r="C1226" s="1367" t="s">
        <v>1810</v>
      </c>
      <c r="D1226" s="1367"/>
      <c r="E1226" s="1367"/>
      <c r="F1226" s="1367"/>
      <c r="H1226" s="908">
        <v>76317933</v>
      </c>
      <c r="I1226"/>
    </row>
    <row r="1227" spans="1:9" x14ac:dyDescent="0.25">
      <c r="A1227"/>
      <c r="B1227"/>
      <c r="C1227" s="1367"/>
      <c r="D1227" s="1367"/>
      <c r="E1227" s="1367"/>
      <c r="F1227" s="1367"/>
      <c r="H1227" s="908"/>
      <c r="I1227"/>
    </row>
    <row r="1228" spans="1:9" x14ac:dyDescent="0.25">
      <c r="A1228"/>
      <c r="B1228"/>
      <c r="C1228" s="1367" t="s">
        <v>1811</v>
      </c>
      <c r="D1228" s="1367"/>
      <c r="E1228" s="1367"/>
      <c r="F1228" s="1367"/>
      <c r="H1228" s="908">
        <v>3467089</v>
      </c>
      <c r="I1228"/>
    </row>
    <row r="1229" spans="1:9" x14ac:dyDescent="0.25">
      <c r="A1229"/>
      <c r="B1229"/>
      <c r="C1229" s="1367"/>
      <c r="D1229" s="1367"/>
      <c r="E1229" s="1367"/>
      <c r="F1229" s="1367"/>
      <c r="H1229" s="908"/>
      <c r="I1229"/>
    </row>
    <row r="1230" spans="1:9" ht="15" customHeight="1" x14ac:dyDescent="0.25">
      <c r="A1230"/>
      <c r="B1230"/>
      <c r="C1230" s="1372" t="s">
        <v>1812</v>
      </c>
      <c r="D1230" s="1372"/>
      <c r="E1230" s="1372"/>
      <c r="F1230" s="1372"/>
      <c r="H1230" s="908">
        <v>362060436</v>
      </c>
      <c r="I1230"/>
    </row>
    <row r="1231" spans="1:9" x14ac:dyDescent="0.25">
      <c r="A1231"/>
      <c r="B1231"/>
      <c r="C1231" s="1367"/>
      <c r="D1231" s="1367"/>
      <c r="E1231" s="1367"/>
      <c r="F1231" s="1367"/>
      <c r="H1231" s="908"/>
      <c r="I1231"/>
    </row>
    <row r="1232" spans="1:9" ht="15" customHeight="1" x14ac:dyDescent="0.25">
      <c r="A1232"/>
      <c r="B1232"/>
      <c r="C1232" s="1372"/>
      <c r="D1232" s="1372"/>
      <c r="E1232" s="1372"/>
      <c r="F1232" s="1372"/>
      <c r="H1232" s="908"/>
      <c r="I1232"/>
    </row>
    <row r="1233" spans="1:9" x14ac:dyDescent="0.25">
      <c r="A1233"/>
      <c r="B1233"/>
      <c r="C1233" s="1367"/>
      <c r="D1233" s="1367"/>
      <c r="E1233" s="1367"/>
      <c r="F1233" s="1367"/>
      <c r="H1233" s="908"/>
      <c r="I1233"/>
    </row>
    <row r="1234" spans="1:9" x14ac:dyDescent="0.25">
      <c r="A1234"/>
      <c r="B1234"/>
      <c r="C1234" s="1367"/>
      <c r="D1234" s="1367"/>
      <c r="E1234" s="1367"/>
      <c r="F1234" s="1367"/>
      <c r="H1234" s="908"/>
      <c r="I1234"/>
    </row>
    <row r="1235" spans="1:9" x14ac:dyDescent="0.25">
      <c r="A1235"/>
      <c r="B1235"/>
      <c r="C1235" s="1367"/>
      <c r="D1235" s="1367"/>
      <c r="E1235" s="1367"/>
      <c r="F1235" s="1367"/>
      <c r="H1235" s="908"/>
      <c r="I1235"/>
    </row>
    <row r="1236" spans="1:9" x14ac:dyDescent="0.25">
      <c r="A1236"/>
      <c r="C1236" s="1367"/>
      <c r="D1236" s="1367"/>
      <c r="E1236" s="1367"/>
      <c r="F1236" s="1367"/>
      <c r="H1236" s="908"/>
      <c r="I1236"/>
    </row>
    <row r="1237" spans="1:9" x14ac:dyDescent="0.25">
      <c r="A1237"/>
      <c r="C1237" s="1367"/>
      <c r="D1237" s="1367"/>
      <c r="E1237" s="1367"/>
      <c r="F1237" s="1367"/>
      <c r="H1237" s="908"/>
      <c r="I1237"/>
    </row>
    <row r="1238" spans="1:9" x14ac:dyDescent="0.25">
      <c r="A1238"/>
      <c r="C1238" s="1371"/>
      <c r="D1238" s="1371"/>
      <c r="E1238" s="1371"/>
      <c r="F1238" s="1371"/>
      <c r="H1238" s="908"/>
      <c r="I1238"/>
    </row>
    <row r="1239" spans="1:9" x14ac:dyDescent="0.25">
      <c r="A1239"/>
      <c r="C1239" s="1367"/>
      <c r="D1239" s="1367"/>
      <c r="E1239" s="1367"/>
      <c r="F1239" s="1367"/>
      <c r="H1239" s="908"/>
      <c r="I1239"/>
    </row>
    <row r="1240" spans="1:9" x14ac:dyDescent="0.25">
      <c r="A1240"/>
      <c r="C1240" s="1367"/>
      <c r="D1240" s="1367"/>
      <c r="E1240" s="1367"/>
      <c r="F1240" s="1367"/>
      <c r="H1240" s="908"/>
      <c r="I1240"/>
    </row>
    <row r="1241" spans="1:9" x14ac:dyDescent="0.25">
      <c r="A1241"/>
      <c r="C1241" s="1367"/>
      <c r="D1241" s="1367"/>
      <c r="E1241" s="1367"/>
      <c r="F1241" s="1367"/>
      <c r="H1241" s="908"/>
      <c r="I1241"/>
    </row>
    <row r="1242" spans="1:9" x14ac:dyDescent="0.25">
      <c r="A1242"/>
      <c r="C1242" s="1367"/>
      <c r="D1242" s="1367"/>
      <c r="E1242" s="1367"/>
      <c r="F1242" s="1367"/>
      <c r="H1242" s="908"/>
      <c r="I1242"/>
    </row>
    <row r="1243" spans="1:9" x14ac:dyDescent="0.25">
      <c r="A1243"/>
      <c r="C1243" s="1367"/>
      <c r="D1243" s="1367"/>
      <c r="E1243" s="1367"/>
      <c r="F1243" s="1367"/>
      <c r="H1243" s="908"/>
      <c r="I1243"/>
    </row>
    <row r="1244" spans="1:9" x14ac:dyDescent="0.25">
      <c r="A1244"/>
      <c r="C1244" s="1367"/>
      <c r="D1244" s="1367"/>
      <c r="E1244" s="1367"/>
      <c r="F1244" s="1367"/>
      <c r="H1244" s="908"/>
      <c r="I1244"/>
    </row>
    <row r="1245" spans="1:9" x14ac:dyDescent="0.25">
      <c r="A1245"/>
      <c r="C1245" s="1367"/>
      <c r="D1245" s="1367"/>
      <c r="E1245" s="1367"/>
      <c r="F1245" s="1367"/>
      <c r="H1245" s="908"/>
      <c r="I1245"/>
    </row>
    <row r="1246" spans="1:9" x14ac:dyDescent="0.25">
      <c r="A1246"/>
      <c r="C1246" s="1367"/>
      <c r="D1246" s="1367"/>
      <c r="E1246" s="1367"/>
      <c r="F1246" s="1367"/>
      <c r="G1246" s="1264"/>
      <c r="H1246" s="906"/>
      <c r="I1246"/>
    </row>
    <row r="1247" spans="1:9" x14ac:dyDescent="0.25">
      <c r="A1247"/>
      <c r="C1247" s="1257"/>
      <c r="D1247" s="1257"/>
      <c r="E1247" s="1257"/>
      <c r="F1247" s="1030"/>
      <c r="G1247" s="1264"/>
      <c r="H1247" s="973"/>
      <c r="I1247"/>
    </row>
    <row r="1248" spans="1:9" x14ac:dyDescent="0.25">
      <c r="A1248"/>
      <c r="C1248" s="927"/>
      <c r="D1248" s="927"/>
      <c r="E1248" s="927"/>
      <c r="F1248" s="927"/>
      <c r="I1248"/>
    </row>
    <row r="1249" spans="1:9" x14ac:dyDescent="0.25">
      <c r="A1249"/>
      <c r="B1249" s="1370"/>
      <c r="C1249" s="1370"/>
      <c r="D1249" s="1370"/>
      <c r="E1249" s="1370"/>
      <c r="F1249" s="1370"/>
      <c r="I1249"/>
    </row>
    <row r="1250" spans="1:9" x14ac:dyDescent="0.25">
      <c r="A1250" s="1264"/>
      <c r="B1250" s="1264"/>
      <c r="C1250" s="1366"/>
      <c r="D1250" s="1366"/>
      <c r="E1250" s="1366"/>
      <c r="F1250" s="1366"/>
      <c r="G1250" s="1264"/>
      <c r="H1250" s="972"/>
      <c r="I1250" s="1264"/>
    </row>
    <row r="1251" spans="1:9" x14ac:dyDescent="0.25">
      <c r="A1251" s="1264"/>
      <c r="B1251" s="1264"/>
      <c r="C1251" s="1254"/>
      <c r="D1251" s="1254"/>
      <c r="E1251" s="1254"/>
      <c r="F1251" s="1254"/>
      <c r="G1251" s="1264"/>
      <c r="H1251" s="972"/>
      <c r="I1251" s="1264"/>
    </row>
    <row r="1252" spans="1:9" x14ac:dyDescent="0.25">
      <c r="A1252" s="1264"/>
      <c r="B1252" s="1264"/>
      <c r="C1252" s="1367"/>
      <c r="D1252" s="1367"/>
      <c r="E1252" s="1367"/>
      <c r="F1252" s="1254"/>
      <c r="G1252" s="1264"/>
      <c r="H1252" s="972"/>
      <c r="I1252" s="1264"/>
    </row>
    <row r="1253" spans="1:9" x14ac:dyDescent="0.25">
      <c r="A1253" s="1264"/>
      <c r="C1253" s="1264"/>
      <c r="D1253" s="1254"/>
      <c r="E1253" s="1254"/>
      <c r="F1253" s="1254"/>
      <c r="G1253" s="1264"/>
      <c r="H1253" s="972"/>
      <c r="I1253" s="1264"/>
    </row>
    <row r="1254" spans="1:9" x14ac:dyDescent="0.25">
      <c r="A1254" s="1264"/>
      <c r="C1254" s="1264"/>
      <c r="D1254" s="1254"/>
      <c r="E1254" s="1254"/>
      <c r="F1254" s="1254"/>
      <c r="G1254" s="1264"/>
      <c r="H1254" s="972"/>
      <c r="I1254" s="1264"/>
    </row>
    <row r="1255" spans="1:9" x14ac:dyDescent="0.25">
      <c r="A1255" s="1264"/>
      <c r="C1255" s="1264"/>
      <c r="D1255" s="1254"/>
      <c r="E1255" s="1254"/>
      <c r="F1255" s="1254"/>
      <c r="G1255" s="1264"/>
      <c r="H1255" s="972"/>
      <c r="I1255" s="1264"/>
    </row>
    <row r="1256" spans="1:9" x14ac:dyDescent="0.25">
      <c r="A1256" s="1264"/>
      <c r="C1256" s="1264"/>
      <c r="D1256" s="1257"/>
      <c r="E1256" s="1257"/>
      <c r="F1256" s="1030"/>
      <c r="G1256" s="1264"/>
      <c r="H1256" s="972"/>
      <c r="I1256" s="1264"/>
    </row>
    <row r="1257" spans="1:9" x14ac:dyDescent="0.25">
      <c r="C1257" s="1368"/>
      <c r="D1257" s="1368"/>
      <c r="E1257" s="1368"/>
      <c r="F1257" s="1368"/>
      <c r="H1257" s="916"/>
    </row>
    <row r="1258" spans="1:9" x14ac:dyDescent="0.25">
      <c r="C1258" s="1031"/>
      <c r="D1258" s="1031"/>
      <c r="E1258" s="1031"/>
      <c r="F1258" s="1031"/>
      <c r="H1258" s="916"/>
    </row>
    <row r="1259" spans="1:9" x14ac:dyDescent="0.25">
      <c r="C1259" s="1031"/>
      <c r="D1259" s="1031"/>
      <c r="E1259" s="1031"/>
      <c r="F1259" s="1031"/>
      <c r="H1259" s="916"/>
    </row>
    <row r="1260" spans="1:9" x14ac:dyDescent="0.25">
      <c r="C1260" s="1031"/>
      <c r="D1260" s="1031"/>
      <c r="E1260" s="1031"/>
      <c r="F1260" s="1031"/>
      <c r="H1260" s="916"/>
    </row>
    <row r="1261" spans="1:9" x14ac:dyDescent="0.25">
      <c r="C1261" s="927"/>
      <c r="D1261" s="927"/>
      <c r="E1261" s="927"/>
      <c r="F1261" s="927"/>
    </row>
    <row r="1262" spans="1:9" ht="16.5" x14ac:dyDescent="0.25">
      <c r="A1262" s="963"/>
      <c r="B1262" s="963"/>
      <c r="C1262" s="963"/>
      <c r="D1262" s="963"/>
      <c r="E1262" s="963"/>
      <c r="F1262" s="963"/>
      <c r="G1262" s="963"/>
      <c r="H1262" s="1032"/>
      <c r="I1262" s="939"/>
    </row>
    <row r="1263" spans="1:9" x14ac:dyDescent="0.25">
      <c r="A1263" s="1264"/>
      <c r="B1263" s="1264"/>
      <c r="C1263" s="1254"/>
      <c r="D1263" s="1254"/>
      <c r="E1263" s="1254"/>
      <c r="F1263" s="1254"/>
      <c r="G1263" s="1264"/>
      <c r="H1263" s="1264"/>
      <c r="I1263" s="1264"/>
    </row>
    <row r="1264" spans="1:9" ht="16.5" x14ac:dyDescent="0.25">
      <c r="A1264" s="963"/>
      <c r="B1264" s="963"/>
      <c r="C1264" s="963"/>
      <c r="D1264" s="963"/>
      <c r="E1264" s="963"/>
      <c r="F1264" s="963"/>
      <c r="G1264" s="963"/>
      <c r="H1264" s="1032"/>
      <c r="I1264" s="939"/>
    </row>
    <row r="1265" spans="1:9" x14ac:dyDescent="0.25">
      <c r="A1265" s="1264"/>
      <c r="B1265" s="1264"/>
      <c r="C1265" s="1254"/>
      <c r="D1265" s="1254"/>
      <c r="E1265" s="1254"/>
      <c r="F1265" s="1254"/>
      <c r="G1265" s="1264"/>
      <c r="H1265" s="1264"/>
    </row>
    <row r="1266" spans="1:9" x14ac:dyDescent="0.25">
      <c r="A1266" s="1264"/>
      <c r="B1266" s="1264"/>
      <c r="C1266" s="1264"/>
      <c r="D1266" s="1264"/>
      <c r="E1266" s="1264"/>
      <c r="F1266" s="1264"/>
      <c r="G1266" s="1264"/>
      <c r="H1266" s="1264"/>
      <c r="I1266"/>
    </row>
    <row r="1267" spans="1:9" ht="15.75" x14ac:dyDescent="0.25">
      <c r="B1267" s="1033"/>
      <c r="C1267" s="1033"/>
      <c r="D1267" s="1033"/>
      <c r="E1267" s="1033"/>
      <c r="F1267" s="1033"/>
    </row>
    <row r="1268" spans="1:9" x14ac:dyDescent="0.25">
      <c r="A1268"/>
      <c r="B1268"/>
      <c r="C1268"/>
      <c r="D1268"/>
      <c r="E1268"/>
      <c r="F1268"/>
      <c r="G1268"/>
      <c r="H1268"/>
      <c r="I1268"/>
    </row>
    <row r="1269" spans="1:9" ht="15.75" x14ac:dyDescent="0.25">
      <c r="B1269" s="1034"/>
      <c r="C1269" s="1034"/>
      <c r="D1269" s="1034"/>
      <c r="E1269" s="1034"/>
      <c r="F1269" s="1034"/>
      <c r="H1269" s="908"/>
    </row>
    <row r="1270" spans="1:9" x14ac:dyDescent="0.25">
      <c r="B1270" s="937"/>
      <c r="C1270" s="937"/>
      <c r="D1270" s="937"/>
      <c r="E1270" s="937"/>
      <c r="F1270" s="937"/>
    </row>
    <row r="1271" spans="1:9" ht="15.75" x14ac:dyDescent="0.25">
      <c r="B1271" s="1034"/>
      <c r="C1271" s="1034"/>
      <c r="D1271" s="1034"/>
      <c r="E1271" s="1034"/>
      <c r="F1271" s="1034"/>
      <c r="H1271" s="908"/>
    </row>
    <row r="1272" spans="1:9" x14ac:dyDescent="0.25">
      <c r="B1272" s="937"/>
      <c r="C1272" s="937"/>
      <c r="D1272" s="937"/>
      <c r="E1272" s="937"/>
      <c r="F1272" s="937"/>
    </row>
    <row r="1273" spans="1:9" ht="15.75" x14ac:dyDescent="0.25">
      <c r="B1273" s="1261"/>
      <c r="C1273" s="1261"/>
      <c r="D1273" s="1261"/>
      <c r="E1273" s="1261"/>
      <c r="F1273" s="1261"/>
      <c r="G1273" s="1264"/>
      <c r="H1273" s="906"/>
    </row>
    <row r="1274" spans="1:9" x14ac:dyDescent="0.25">
      <c r="A1274"/>
      <c r="B1274"/>
      <c r="C1274"/>
      <c r="D1274"/>
      <c r="E1274"/>
      <c r="F1274"/>
      <c r="G1274"/>
      <c r="H1274"/>
      <c r="I1274"/>
    </row>
    <row r="1275" spans="1:9" x14ac:dyDescent="0.25">
      <c r="A1275"/>
      <c r="B1275"/>
      <c r="C1275"/>
      <c r="D1275" s="1264"/>
      <c r="E1275" s="1264"/>
      <c r="F1275" s="1264"/>
      <c r="G1275" s="1264"/>
      <c r="H1275" s="1264"/>
      <c r="I1275"/>
    </row>
    <row r="1276" spans="1:9" ht="16.5" x14ac:dyDescent="0.25">
      <c r="A1276" s="949"/>
      <c r="B1276" s="949"/>
      <c r="C1276" s="949"/>
      <c r="D1276" s="999"/>
      <c r="E1276" s="999"/>
      <c r="F1276" s="999"/>
      <c r="G1276" s="1035"/>
      <c r="H1276" s="1035"/>
      <c r="I1276" s="1257"/>
    </row>
    <row r="1277" spans="1:9" x14ac:dyDescent="0.25">
      <c r="A1277"/>
      <c r="B1277"/>
      <c r="C1277"/>
      <c r="D1277"/>
      <c r="E1277"/>
      <c r="F1277"/>
      <c r="G1277"/>
      <c r="H1277"/>
      <c r="I1277"/>
    </row>
    <row r="1278" spans="1:9" x14ac:dyDescent="0.25">
      <c r="A1278"/>
      <c r="B1278"/>
      <c r="C1278"/>
      <c r="D1278"/>
      <c r="E1278"/>
      <c r="F1278"/>
      <c r="G1278"/>
      <c r="H1278"/>
      <c r="I1278"/>
    </row>
    <row r="1279" spans="1:9" x14ac:dyDescent="0.25">
      <c r="A1279"/>
      <c r="B1279"/>
      <c r="C1279"/>
      <c r="D1279"/>
      <c r="E1279"/>
      <c r="F1279"/>
      <c r="G1279"/>
      <c r="H1279"/>
      <c r="I1279"/>
    </row>
    <row r="1280" spans="1:9" x14ac:dyDescent="0.25">
      <c r="A1280" s="1264"/>
      <c r="B1280" s="1264"/>
      <c r="C1280" s="1264"/>
      <c r="D1280" s="1264"/>
      <c r="E1280" s="1264"/>
      <c r="F1280" s="1264"/>
      <c r="G1280" s="1264"/>
      <c r="H1280" s="1264"/>
      <c r="I1280" s="1264"/>
    </row>
    <row r="1281" spans="1:9" ht="16.5" x14ac:dyDescent="0.25">
      <c r="A1281" s="1036"/>
      <c r="B1281" s="1036"/>
      <c r="C1281" s="1036"/>
      <c r="D1281" s="1036"/>
      <c r="E1281" s="1036"/>
      <c r="F1281" s="1036"/>
      <c r="G1281" s="1035"/>
      <c r="H1281" s="1035"/>
      <c r="I1281" s="1037"/>
    </row>
    <row r="1282" spans="1:9" x14ac:dyDescent="0.25">
      <c r="A1282" s="1264"/>
      <c r="B1282" s="1264"/>
      <c r="C1282" s="1264"/>
      <c r="D1282" s="1264"/>
      <c r="E1282" s="1264"/>
      <c r="F1282" s="1264"/>
      <c r="G1282" s="1264"/>
      <c r="H1282" s="1264"/>
      <c r="I1282" s="1264"/>
    </row>
    <row r="1283" spans="1:9" x14ac:dyDescent="0.25">
      <c r="A1283" s="1264"/>
      <c r="B1283" s="1264"/>
      <c r="C1283" s="1264"/>
      <c r="D1283" s="1264"/>
      <c r="E1283" s="1264"/>
      <c r="F1283" s="1264"/>
      <c r="G1283" s="1264"/>
      <c r="H1283" s="1264"/>
      <c r="I1283" s="1264"/>
    </row>
    <row r="1284" spans="1:9" ht="16.5" x14ac:dyDescent="0.25">
      <c r="A1284" s="1036"/>
      <c r="B1284" s="1036"/>
      <c r="C1284" s="1036"/>
      <c r="D1284" s="1036"/>
      <c r="E1284" s="1036"/>
      <c r="F1284" s="1036"/>
      <c r="G1284" s="1035"/>
      <c r="H1284" s="1035"/>
      <c r="I1284" s="1038"/>
    </row>
    <row r="1285" spans="1:9" x14ac:dyDescent="0.25">
      <c r="A1285" s="1264"/>
      <c r="B1285" s="1264"/>
      <c r="C1285" s="1264"/>
      <c r="D1285" s="1264"/>
      <c r="E1285" s="1264"/>
      <c r="F1285" s="1264"/>
      <c r="G1285" s="1264"/>
      <c r="H1285" s="1264"/>
      <c r="I1285" s="1264"/>
    </row>
    <row r="1286" spans="1:9" x14ac:dyDescent="0.25">
      <c r="A1286" s="1264"/>
      <c r="B1286" s="1264"/>
      <c r="C1286" s="1264"/>
      <c r="D1286" s="1264"/>
      <c r="E1286" s="1264"/>
      <c r="F1286" s="1264"/>
      <c r="G1286" s="1264"/>
      <c r="H1286" s="1264"/>
      <c r="I1286" s="1264"/>
    </row>
    <row r="1287" spans="1:9" x14ac:dyDescent="0.25">
      <c r="A1287"/>
      <c r="B1287"/>
      <c r="C1287"/>
      <c r="D1287"/>
      <c r="E1287"/>
      <c r="F1287"/>
      <c r="G1287"/>
      <c r="H1287"/>
      <c r="I1287"/>
    </row>
    <row r="1288" spans="1:9" x14ac:dyDescent="0.25">
      <c r="A1288"/>
      <c r="B1288"/>
      <c r="C1288"/>
      <c r="D1288"/>
      <c r="E1288"/>
      <c r="F1288"/>
      <c r="G1288"/>
      <c r="H1288"/>
      <c r="I1288"/>
    </row>
    <row r="1289" spans="1:9" x14ac:dyDescent="0.25">
      <c r="A1289"/>
      <c r="B1289"/>
      <c r="C1289"/>
      <c r="D1289"/>
      <c r="E1289"/>
      <c r="F1289"/>
      <c r="G1289"/>
      <c r="H1289"/>
      <c r="I1289"/>
    </row>
    <row r="1290" spans="1:9" x14ac:dyDescent="0.25">
      <c r="A1290" s="1369" t="s">
        <v>799</v>
      </c>
      <c r="B1290" s="1369" t="s">
        <v>800</v>
      </c>
      <c r="C1290" s="1369"/>
      <c r="D1290" s="1369"/>
      <c r="E1290" s="1369"/>
      <c r="F1290" s="932"/>
      <c r="G1290" s="1369" t="s">
        <v>990</v>
      </c>
      <c r="H1290" s="1369"/>
      <c r="I1290" s="1003"/>
    </row>
    <row r="1291" spans="1:9" x14ac:dyDescent="0.25">
      <c r="A1291" s="1369"/>
      <c r="B1291" s="1369"/>
      <c r="C1291" s="1369"/>
      <c r="D1291" s="1369"/>
      <c r="E1291" s="1369"/>
      <c r="F1291" s="933"/>
      <c r="G1291" s="1369"/>
      <c r="H1291" s="1369"/>
      <c r="I1291" s="1004"/>
    </row>
  </sheetData>
  <mergeCells count="233">
    <mergeCell ref="A3:A4"/>
    <mergeCell ref="B3:E4"/>
    <mergeCell ref="G3:H4"/>
    <mergeCell ref="A6:A7"/>
    <mergeCell ref="B6:H7"/>
    <mergeCell ref="A9:G10"/>
    <mergeCell ref="C20:D20"/>
    <mergeCell ref="C21:D21"/>
    <mergeCell ref="C23:D23"/>
    <mergeCell ref="A26:F26"/>
    <mergeCell ref="A28:F28"/>
    <mergeCell ref="A49:A50"/>
    <mergeCell ref="B49:E50"/>
    <mergeCell ref="B12:F12"/>
    <mergeCell ref="C14:D14"/>
    <mergeCell ref="B16:F16"/>
    <mergeCell ref="C17:F17"/>
    <mergeCell ref="C18:F18"/>
    <mergeCell ref="C19:D19"/>
    <mergeCell ref="B60:D60"/>
    <mergeCell ref="C63:E63"/>
    <mergeCell ref="C65:E65"/>
    <mergeCell ref="C66:E66"/>
    <mergeCell ref="A68:F68"/>
    <mergeCell ref="A70:G70"/>
    <mergeCell ref="G49:H50"/>
    <mergeCell ref="A52:A53"/>
    <mergeCell ref="B52:H53"/>
    <mergeCell ref="B55:F55"/>
    <mergeCell ref="B57:D57"/>
    <mergeCell ref="B58:D58"/>
    <mergeCell ref="G98:H99"/>
    <mergeCell ref="A101:A102"/>
    <mergeCell ref="B101:H102"/>
    <mergeCell ref="B104:C104"/>
    <mergeCell ref="B106:F106"/>
    <mergeCell ref="B108:F108"/>
    <mergeCell ref="B74:F74"/>
    <mergeCell ref="C78:F78"/>
    <mergeCell ref="A84:F84"/>
    <mergeCell ref="A86:F86"/>
    <mergeCell ref="A98:A99"/>
    <mergeCell ref="B98:E99"/>
    <mergeCell ref="A150:A151"/>
    <mergeCell ref="B150:F151"/>
    <mergeCell ref="B155:E155"/>
    <mergeCell ref="C156:G156"/>
    <mergeCell ref="C157:D157"/>
    <mergeCell ref="B160:E160"/>
    <mergeCell ref="F110:G110"/>
    <mergeCell ref="B111:E111"/>
    <mergeCell ref="B113:F113"/>
    <mergeCell ref="A116:F116"/>
    <mergeCell ref="A118:F118"/>
    <mergeCell ref="A147:A148"/>
    <mergeCell ref="B147:E148"/>
    <mergeCell ref="G147:H148"/>
    <mergeCell ref="A198:A199"/>
    <mergeCell ref="B198:H199"/>
    <mergeCell ref="B201:F201"/>
    <mergeCell ref="B203:C203"/>
    <mergeCell ref="C204:E204"/>
    <mergeCell ref="C247:D247"/>
    <mergeCell ref="C161:G161"/>
    <mergeCell ref="C162:G162"/>
    <mergeCell ref="C163:E163"/>
    <mergeCell ref="C164:D164"/>
    <mergeCell ref="A195:A196"/>
    <mergeCell ref="B195:E196"/>
    <mergeCell ref="G195:H196"/>
    <mergeCell ref="C259:D259"/>
    <mergeCell ref="C260:E260"/>
    <mergeCell ref="C261:E261"/>
    <mergeCell ref="F261:G261"/>
    <mergeCell ref="C262:E262"/>
    <mergeCell ref="F262:G262"/>
    <mergeCell ref="C249:E249"/>
    <mergeCell ref="C250:E250"/>
    <mergeCell ref="B251:C251"/>
    <mergeCell ref="C255:E255"/>
    <mergeCell ref="C257:E257"/>
    <mergeCell ref="C258:E258"/>
    <mergeCell ref="G296:H297"/>
    <mergeCell ref="B299:F299"/>
    <mergeCell ref="B300:F300"/>
    <mergeCell ref="C302:F302"/>
    <mergeCell ref="C265:E265"/>
    <mergeCell ref="C266:E266"/>
    <mergeCell ref="C267:E267"/>
    <mergeCell ref="F267:G267"/>
    <mergeCell ref="A269:F269"/>
    <mergeCell ref="C293:E293"/>
    <mergeCell ref="C303:F303"/>
    <mergeCell ref="C304:F304"/>
    <mergeCell ref="C305:F305"/>
    <mergeCell ref="C308:F308"/>
    <mergeCell ref="C309:F309"/>
    <mergeCell ref="A345:A346"/>
    <mergeCell ref="B345:E346"/>
    <mergeCell ref="A296:A297"/>
    <mergeCell ref="B296:E297"/>
    <mergeCell ref="G489:H490"/>
    <mergeCell ref="A538:A539"/>
    <mergeCell ref="B538:E539"/>
    <mergeCell ref="G538:H539"/>
    <mergeCell ref="G345:H346"/>
    <mergeCell ref="A395:A396"/>
    <mergeCell ref="B395:E396"/>
    <mergeCell ref="G395:H396"/>
    <mergeCell ref="A442:A443"/>
    <mergeCell ref="B442:E443"/>
    <mergeCell ref="G442:H443"/>
    <mergeCell ref="C558:E558"/>
    <mergeCell ref="C559:E559"/>
    <mergeCell ref="C560:E560"/>
    <mergeCell ref="C561:E561"/>
    <mergeCell ref="C562:E562"/>
    <mergeCell ref="C564:E564"/>
    <mergeCell ref="C488:E488"/>
    <mergeCell ref="A489:A490"/>
    <mergeCell ref="B489:E490"/>
    <mergeCell ref="C571:E571"/>
    <mergeCell ref="C572:E572"/>
    <mergeCell ref="C573:E573"/>
    <mergeCell ref="C574:E574"/>
    <mergeCell ref="C575:E575"/>
    <mergeCell ref="C576:E576"/>
    <mergeCell ref="C565:E565"/>
    <mergeCell ref="C566:E566"/>
    <mergeCell ref="C567:E567"/>
    <mergeCell ref="C568:E568"/>
    <mergeCell ref="C569:E569"/>
    <mergeCell ref="C570:E570"/>
    <mergeCell ref="B643:F643"/>
    <mergeCell ref="A690:A691"/>
    <mergeCell ref="B690:E691"/>
    <mergeCell ref="G690:H691"/>
    <mergeCell ref="A740:A741"/>
    <mergeCell ref="B740:E741"/>
    <mergeCell ref="G740:H741"/>
    <mergeCell ref="C577:E577"/>
    <mergeCell ref="A597:A598"/>
    <mergeCell ref="B597:E598"/>
    <mergeCell ref="G597:H598"/>
    <mergeCell ref="A638:F638"/>
    <mergeCell ref="A640:A641"/>
    <mergeCell ref="B640:E641"/>
    <mergeCell ref="G640:H641"/>
    <mergeCell ref="A890:A891"/>
    <mergeCell ref="C890:F891"/>
    <mergeCell ref="G890:H891"/>
    <mergeCell ref="A940:A941"/>
    <mergeCell ref="B940:E941"/>
    <mergeCell ref="G940:H941"/>
    <mergeCell ref="A790:A791"/>
    <mergeCell ref="B790:E791"/>
    <mergeCell ref="G790:H791"/>
    <mergeCell ref="C792:F792"/>
    <mergeCell ref="A840:A841"/>
    <mergeCell ref="B840:E841"/>
    <mergeCell ref="G840:H841"/>
    <mergeCell ref="A1090:A1091"/>
    <mergeCell ref="B1090:E1091"/>
    <mergeCell ref="G1090:H1091"/>
    <mergeCell ref="C1126:E1126"/>
    <mergeCell ref="C1127:E1127"/>
    <mergeCell ref="C1128:E1128"/>
    <mergeCell ref="A990:A991"/>
    <mergeCell ref="B990:E991"/>
    <mergeCell ref="G990:H991"/>
    <mergeCell ref="A1040:A1041"/>
    <mergeCell ref="B1040:E1041"/>
    <mergeCell ref="G1040:H1041"/>
    <mergeCell ref="G1204:H1205"/>
    <mergeCell ref="C1150:E1150"/>
    <mergeCell ref="C1151:E1151"/>
    <mergeCell ref="A1155:A1156"/>
    <mergeCell ref="B1155:E1156"/>
    <mergeCell ref="G1155:H1156"/>
    <mergeCell ref="A1168:F1168"/>
    <mergeCell ref="C1129:E1129"/>
    <mergeCell ref="C1130:E1130"/>
    <mergeCell ref="C1131:E1131"/>
    <mergeCell ref="C1132:E1132"/>
    <mergeCell ref="C1148:E1148"/>
    <mergeCell ref="C1149:E1149"/>
    <mergeCell ref="A1208:F1208"/>
    <mergeCell ref="B1211:F1211"/>
    <mergeCell ref="B1213:F1213"/>
    <mergeCell ref="C1214:F1214"/>
    <mergeCell ref="B1215:F1215"/>
    <mergeCell ref="C1216:F1216"/>
    <mergeCell ref="A1183:F1183"/>
    <mergeCell ref="A1200:F1200"/>
    <mergeCell ref="A1202:F1202"/>
    <mergeCell ref="A1204:A1205"/>
    <mergeCell ref="B1204:E1205"/>
    <mergeCell ref="C1224:F1224"/>
    <mergeCell ref="C1225:F1225"/>
    <mergeCell ref="C1226:F1226"/>
    <mergeCell ref="C1227:F1227"/>
    <mergeCell ref="C1228:F1228"/>
    <mergeCell ref="C1229:F1229"/>
    <mergeCell ref="A1217:F1217"/>
    <mergeCell ref="C1218:F1218"/>
    <mergeCell ref="C1219:F1219"/>
    <mergeCell ref="C1220:F1220"/>
    <mergeCell ref="A1222:F1222"/>
    <mergeCell ref="C1223:F1223"/>
    <mergeCell ref="C1236:F1236"/>
    <mergeCell ref="C1237:F1237"/>
    <mergeCell ref="C1238:F1238"/>
    <mergeCell ref="C1239:F1239"/>
    <mergeCell ref="C1240:F1240"/>
    <mergeCell ref="C1241:F1241"/>
    <mergeCell ref="C1230:F1230"/>
    <mergeCell ref="C1231:F1231"/>
    <mergeCell ref="C1232:F1232"/>
    <mergeCell ref="C1233:F1233"/>
    <mergeCell ref="C1234:F1234"/>
    <mergeCell ref="C1235:F1235"/>
    <mergeCell ref="C1250:F1250"/>
    <mergeCell ref="C1252:E1252"/>
    <mergeCell ref="C1257:F1257"/>
    <mergeCell ref="A1290:A1291"/>
    <mergeCell ref="B1290:E1291"/>
    <mergeCell ref="G1290:H1291"/>
    <mergeCell ref="C1242:F1242"/>
    <mergeCell ref="C1243:F1243"/>
    <mergeCell ref="C1244:F1244"/>
    <mergeCell ref="C1245:F1245"/>
    <mergeCell ref="C1246:F1246"/>
    <mergeCell ref="B1249:F1249"/>
  </mergeCells>
  <pageMargins left="0.51181102362204722" right="0.51181102362204722" top="0.74803149606299213" bottom="0.74803149606299213" header="0.31496062992125984" footer="0.51181102362204722"/>
  <pageSetup paperSize="9" scale="81" firstPageNumber="0" orientation="portrait" r:id="rId1"/>
  <headerFooter>
    <oddHeader>&amp;R19.melléklet a .../2019.(...) önkormányzati rendelethez /&amp;P.oldal</oddHeader>
  </headerFooter>
  <rowBreaks count="24" manualBreakCount="24">
    <brk id="48" max="16383" man="1"/>
    <brk id="97" max="16383" man="1"/>
    <brk id="146" max="16383" man="1"/>
    <brk id="194" max="16383" man="1"/>
    <brk id="244" max="8" man="1"/>
    <brk id="295" max="16383" man="1"/>
    <brk id="344" max="16383" man="1"/>
    <brk id="394" max="16383" man="1"/>
    <brk id="441" max="16383" man="1"/>
    <brk id="488" max="16383" man="1"/>
    <brk id="537" max="16383" man="1"/>
    <brk id="596" max="16383" man="1"/>
    <brk id="639" max="16383" man="1"/>
    <brk id="689" max="16383" man="1"/>
    <brk id="739" max="16383" man="1"/>
    <brk id="789" max="16383" man="1"/>
    <brk id="839" max="16383" man="1"/>
    <brk id="889" max="16383" man="1"/>
    <brk id="939" max="16383" man="1"/>
    <brk id="989" max="16383" man="1"/>
    <brk id="1039" max="16383" man="1"/>
    <brk id="1089" max="16383" man="1"/>
    <brk id="1154" max="16383" man="1"/>
    <brk id="12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zoomScaleNormal="100" workbookViewId="0">
      <selection activeCell="L14" sqref="L14"/>
    </sheetView>
  </sheetViews>
  <sheetFormatPr defaultRowHeight="12.75" x14ac:dyDescent="0.2"/>
  <cols>
    <col min="1" max="1" width="4.85546875" style="1106" customWidth="1"/>
    <col min="2" max="2" width="21" style="1106" customWidth="1"/>
    <col min="3" max="3" width="29" style="1106" customWidth="1"/>
    <col min="4" max="4" width="16.5703125" style="1106" bestFit="1" customWidth="1"/>
    <col min="5" max="5" width="11.140625" style="1106" customWidth="1"/>
    <col min="6" max="6" width="12.5703125" style="1106" customWidth="1"/>
    <col min="7" max="7" width="13.28515625" style="1106" customWidth="1"/>
    <col min="8" max="8" width="13.85546875" style="1106" customWidth="1"/>
    <col min="9" max="9" width="3.5703125" style="1106" customWidth="1"/>
    <col min="10" max="256" width="9.140625" style="1106"/>
    <col min="257" max="257" width="4.85546875" style="1106" customWidth="1"/>
    <col min="258" max="258" width="21" style="1106" customWidth="1"/>
    <col min="259" max="259" width="28.28515625" style="1106" customWidth="1"/>
    <col min="260" max="260" width="11.42578125" style="1106" customWidth="1"/>
    <col min="261" max="261" width="11.140625" style="1106" customWidth="1"/>
    <col min="262" max="262" width="12.5703125" style="1106" customWidth="1"/>
    <col min="263" max="263" width="13.28515625" style="1106" customWidth="1"/>
    <col min="264" max="264" width="13.85546875" style="1106" customWidth="1"/>
    <col min="265" max="265" width="3.5703125" style="1106" customWidth="1"/>
    <col min="266" max="512" width="9.140625" style="1106"/>
    <col min="513" max="513" width="4.85546875" style="1106" customWidth="1"/>
    <col min="514" max="514" width="21" style="1106" customWidth="1"/>
    <col min="515" max="515" width="28.28515625" style="1106" customWidth="1"/>
    <col min="516" max="516" width="11.42578125" style="1106" customWidth="1"/>
    <col min="517" max="517" width="11.140625" style="1106" customWidth="1"/>
    <col min="518" max="518" width="12.5703125" style="1106" customWidth="1"/>
    <col min="519" max="519" width="13.28515625" style="1106" customWidth="1"/>
    <col min="520" max="520" width="13.85546875" style="1106" customWidth="1"/>
    <col min="521" max="521" width="3.5703125" style="1106" customWidth="1"/>
    <col min="522" max="768" width="9.140625" style="1106"/>
    <col min="769" max="769" width="4.85546875" style="1106" customWidth="1"/>
    <col min="770" max="770" width="21" style="1106" customWidth="1"/>
    <col min="771" max="771" width="28.28515625" style="1106" customWidth="1"/>
    <col min="772" max="772" width="11.42578125" style="1106" customWidth="1"/>
    <col min="773" max="773" width="11.140625" style="1106" customWidth="1"/>
    <col min="774" max="774" width="12.5703125" style="1106" customWidth="1"/>
    <col min="775" max="775" width="13.28515625" style="1106" customWidth="1"/>
    <col min="776" max="776" width="13.85546875" style="1106" customWidth="1"/>
    <col min="777" max="777" width="3.5703125" style="1106" customWidth="1"/>
    <col min="778" max="1024" width="9.140625" style="1106"/>
    <col min="1025" max="1025" width="4.85546875" style="1106" customWidth="1"/>
    <col min="1026" max="1026" width="21" style="1106" customWidth="1"/>
    <col min="1027" max="1027" width="28.28515625" style="1106" customWidth="1"/>
    <col min="1028" max="1028" width="11.42578125" style="1106" customWidth="1"/>
    <col min="1029" max="1029" width="11.140625" style="1106" customWidth="1"/>
    <col min="1030" max="1030" width="12.5703125" style="1106" customWidth="1"/>
    <col min="1031" max="1031" width="13.28515625" style="1106" customWidth="1"/>
    <col min="1032" max="1032" width="13.85546875" style="1106" customWidth="1"/>
    <col min="1033" max="1033" width="3.5703125" style="1106" customWidth="1"/>
    <col min="1034" max="1280" width="9.140625" style="1106"/>
    <col min="1281" max="1281" width="4.85546875" style="1106" customWidth="1"/>
    <col min="1282" max="1282" width="21" style="1106" customWidth="1"/>
    <col min="1283" max="1283" width="28.28515625" style="1106" customWidth="1"/>
    <col min="1284" max="1284" width="11.42578125" style="1106" customWidth="1"/>
    <col min="1285" max="1285" width="11.140625" style="1106" customWidth="1"/>
    <col min="1286" max="1286" width="12.5703125" style="1106" customWidth="1"/>
    <col min="1287" max="1287" width="13.28515625" style="1106" customWidth="1"/>
    <col min="1288" max="1288" width="13.85546875" style="1106" customWidth="1"/>
    <col min="1289" max="1289" width="3.5703125" style="1106" customWidth="1"/>
    <col min="1290" max="1536" width="9.140625" style="1106"/>
    <col min="1537" max="1537" width="4.85546875" style="1106" customWidth="1"/>
    <col min="1538" max="1538" width="21" style="1106" customWidth="1"/>
    <col min="1539" max="1539" width="28.28515625" style="1106" customWidth="1"/>
    <col min="1540" max="1540" width="11.42578125" style="1106" customWidth="1"/>
    <col min="1541" max="1541" width="11.140625" style="1106" customWidth="1"/>
    <col min="1542" max="1542" width="12.5703125" style="1106" customWidth="1"/>
    <col min="1543" max="1543" width="13.28515625" style="1106" customWidth="1"/>
    <col min="1544" max="1544" width="13.85546875" style="1106" customWidth="1"/>
    <col min="1545" max="1545" width="3.5703125" style="1106" customWidth="1"/>
    <col min="1546" max="1792" width="9.140625" style="1106"/>
    <col min="1793" max="1793" width="4.85546875" style="1106" customWidth="1"/>
    <col min="1794" max="1794" width="21" style="1106" customWidth="1"/>
    <col min="1795" max="1795" width="28.28515625" style="1106" customWidth="1"/>
    <col min="1796" max="1796" width="11.42578125" style="1106" customWidth="1"/>
    <col min="1797" max="1797" width="11.140625" style="1106" customWidth="1"/>
    <col min="1798" max="1798" width="12.5703125" style="1106" customWidth="1"/>
    <col min="1799" max="1799" width="13.28515625" style="1106" customWidth="1"/>
    <col min="1800" max="1800" width="13.85546875" style="1106" customWidth="1"/>
    <col min="1801" max="1801" width="3.5703125" style="1106" customWidth="1"/>
    <col min="1802" max="2048" width="9.140625" style="1106"/>
    <col min="2049" max="2049" width="4.85546875" style="1106" customWidth="1"/>
    <col min="2050" max="2050" width="21" style="1106" customWidth="1"/>
    <col min="2051" max="2051" width="28.28515625" style="1106" customWidth="1"/>
    <col min="2052" max="2052" width="11.42578125" style="1106" customWidth="1"/>
    <col min="2053" max="2053" width="11.140625" style="1106" customWidth="1"/>
    <col min="2054" max="2054" width="12.5703125" style="1106" customWidth="1"/>
    <col min="2055" max="2055" width="13.28515625" style="1106" customWidth="1"/>
    <col min="2056" max="2056" width="13.85546875" style="1106" customWidth="1"/>
    <col min="2057" max="2057" width="3.5703125" style="1106" customWidth="1"/>
    <col min="2058" max="2304" width="9.140625" style="1106"/>
    <col min="2305" max="2305" width="4.85546875" style="1106" customWidth="1"/>
    <col min="2306" max="2306" width="21" style="1106" customWidth="1"/>
    <col min="2307" max="2307" width="28.28515625" style="1106" customWidth="1"/>
    <col min="2308" max="2308" width="11.42578125" style="1106" customWidth="1"/>
    <col min="2309" max="2309" width="11.140625" style="1106" customWidth="1"/>
    <col min="2310" max="2310" width="12.5703125" style="1106" customWidth="1"/>
    <col min="2311" max="2311" width="13.28515625" style="1106" customWidth="1"/>
    <col min="2312" max="2312" width="13.85546875" style="1106" customWidth="1"/>
    <col min="2313" max="2313" width="3.5703125" style="1106" customWidth="1"/>
    <col min="2314" max="2560" width="9.140625" style="1106"/>
    <col min="2561" max="2561" width="4.85546875" style="1106" customWidth="1"/>
    <col min="2562" max="2562" width="21" style="1106" customWidth="1"/>
    <col min="2563" max="2563" width="28.28515625" style="1106" customWidth="1"/>
    <col min="2564" max="2564" width="11.42578125" style="1106" customWidth="1"/>
    <col min="2565" max="2565" width="11.140625" style="1106" customWidth="1"/>
    <col min="2566" max="2566" width="12.5703125" style="1106" customWidth="1"/>
    <col min="2567" max="2567" width="13.28515625" style="1106" customWidth="1"/>
    <col min="2568" max="2568" width="13.85546875" style="1106" customWidth="1"/>
    <col min="2569" max="2569" width="3.5703125" style="1106" customWidth="1"/>
    <col min="2570" max="2816" width="9.140625" style="1106"/>
    <col min="2817" max="2817" width="4.85546875" style="1106" customWidth="1"/>
    <col min="2818" max="2818" width="21" style="1106" customWidth="1"/>
    <col min="2819" max="2819" width="28.28515625" style="1106" customWidth="1"/>
    <col min="2820" max="2820" width="11.42578125" style="1106" customWidth="1"/>
    <col min="2821" max="2821" width="11.140625" style="1106" customWidth="1"/>
    <col min="2822" max="2822" width="12.5703125" style="1106" customWidth="1"/>
    <col min="2823" max="2823" width="13.28515625" style="1106" customWidth="1"/>
    <col min="2824" max="2824" width="13.85546875" style="1106" customWidth="1"/>
    <col min="2825" max="2825" width="3.5703125" style="1106" customWidth="1"/>
    <col min="2826" max="3072" width="9.140625" style="1106"/>
    <col min="3073" max="3073" width="4.85546875" style="1106" customWidth="1"/>
    <col min="3074" max="3074" width="21" style="1106" customWidth="1"/>
    <col min="3075" max="3075" width="28.28515625" style="1106" customWidth="1"/>
    <col min="3076" max="3076" width="11.42578125" style="1106" customWidth="1"/>
    <col min="3077" max="3077" width="11.140625" style="1106" customWidth="1"/>
    <col min="3078" max="3078" width="12.5703125" style="1106" customWidth="1"/>
    <col min="3079" max="3079" width="13.28515625" style="1106" customWidth="1"/>
    <col min="3080" max="3080" width="13.85546875" style="1106" customWidth="1"/>
    <col min="3081" max="3081" width="3.5703125" style="1106" customWidth="1"/>
    <col min="3082" max="3328" width="9.140625" style="1106"/>
    <col min="3329" max="3329" width="4.85546875" style="1106" customWidth="1"/>
    <col min="3330" max="3330" width="21" style="1106" customWidth="1"/>
    <col min="3331" max="3331" width="28.28515625" style="1106" customWidth="1"/>
    <col min="3332" max="3332" width="11.42578125" style="1106" customWidth="1"/>
    <col min="3333" max="3333" width="11.140625" style="1106" customWidth="1"/>
    <col min="3334" max="3334" width="12.5703125" style="1106" customWidth="1"/>
    <col min="3335" max="3335" width="13.28515625" style="1106" customWidth="1"/>
    <col min="3336" max="3336" width="13.85546875" style="1106" customWidth="1"/>
    <col min="3337" max="3337" width="3.5703125" style="1106" customWidth="1"/>
    <col min="3338" max="3584" width="9.140625" style="1106"/>
    <col min="3585" max="3585" width="4.85546875" style="1106" customWidth="1"/>
    <col min="3586" max="3586" width="21" style="1106" customWidth="1"/>
    <col min="3587" max="3587" width="28.28515625" style="1106" customWidth="1"/>
    <col min="3588" max="3588" width="11.42578125" style="1106" customWidth="1"/>
    <col min="3589" max="3589" width="11.140625" style="1106" customWidth="1"/>
    <col min="3590" max="3590" width="12.5703125" style="1106" customWidth="1"/>
    <col min="3591" max="3591" width="13.28515625" style="1106" customWidth="1"/>
    <col min="3592" max="3592" width="13.85546875" style="1106" customWidth="1"/>
    <col min="3593" max="3593" width="3.5703125" style="1106" customWidth="1"/>
    <col min="3594" max="3840" width="9.140625" style="1106"/>
    <col min="3841" max="3841" width="4.85546875" style="1106" customWidth="1"/>
    <col min="3842" max="3842" width="21" style="1106" customWidth="1"/>
    <col min="3843" max="3843" width="28.28515625" style="1106" customWidth="1"/>
    <col min="3844" max="3844" width="11.42578125" style="1106" customWidth="1"/>
    <col min="3845" max="3845" width="11.140625" style="1106" customWidth="1"/>
    <col min="3846" max="3846" width="12.5703125" style="1106" customWidth="1"/>
    <col min="3847" max="3847" width="13.28515625" style="1106" customWidth="1"/>
    <col min="3848" max="3848" width="13.85546875" style="1106" customWidth="1"/>
    <col min="3849" max="3849" width="3.5703125" style="1106" customWidth="1"/>
    <col min="3850" max="4096" width="9.140625" style="1106"/>
    <col min="4097" max="4097" width="4.85546875" style="1106" customWidth="1"/>
    <col min="4098" max="4098" width="21" style="1106" customWidth="1"/>
    <col min="4099" max="4099" width="28.28515625" style="1106" customWidth="1"/>
    <col min="4100" max="4100" width="11.42578125" style="1106" customWidth="1"/>
    <col min="4101" max="4101" width="11.140625" style="1106" customWidth="1"/>
    <col min="4102" max="4102" width="12.5703125" style="1106" customWidth="1"/>
    <col min="4103" max="4103" width="13.28515625" style="1106" customWidth="1"/>
    <col min="4104" max="4104" width="13.85546875" style="1106" customWidth="1"/>
    <col min="4105" max="4105" width="3.5703125" style="1106" customWidth="1"/>
    <col min="4106" max="4352" width="9.140625" style="1106"/>
    <col min="4353" max="4353" width="4.85546875" style="1106" customWidth="1"/>
    <col min="4354" max="4354" width="21" style="1106" customWidth="1"/>
    <col min="4355" max="4355" width="28.28515625" style="1106" customWidth="1"/>
    <col min="4356" max="4356" width="11.42578125" style="1106" customWidth="1"/>
    <col min="4357" max="4357" width="11.140625" style="1106" customWidth="1"/>
    <col min="4358" max="4358" width="12.5703125" style="1106" customWidth="1"/>
    <col min="4359" max="4359" width="13.28515625" style="1106" customWidth="1"/>
    <col min="4360" max="4360" width="13.85546875" style="1106" customWidth="1"/>
    <col min="4361" max="4361" width="3.5703125" style="1106" customWidth="1"/>
    <col min="4362" max="4608" width="9.140625" style="1106"/>
    <col min="4609" max="4609" width="4.85546875" style="1106" customWidth="1"/>
    <col min="4610" max="4610" width="21" style="1106" customWidth="1"/>
    <col min="4611" max="4611" width="28.28515625" style="1106" customWidth="1"/>
    <col min="4612" max="4612" width="11.42578125" style="1106" customWidth="1"/>
    <col min="4613" max="4613" width="11.140625" style="1106" customWidth="1"/>
    <col min="4614" max="4614" width="12.5703125" style="1106" customWidth="1"/>
    <col min="4615" max="4615" width="13.28515625" style="1106" customWidth="1"/>
    <col min="4616" max="4616" width="13.85546875" style="1106" customWidth="1"/>
    <col min="4617" max="4617" width="3.5703125" style="1106" customWidth="1"/>
    <col min="4618" max="4864" width="9.140625" style="1106"/>
    <col min="4865" max="4865" width="4.85546875" style="1106" customWidth="1"/>
    <col min="4866" max="4866" width="21" style="1106" customWidth="1"/>
    <col min="4867" max="4867" width="28.28515625" style="1106" customWidth="1"/>
    <col min="4868" max="4868" width="11.42578125" style="1106" customWidth="1"/>
    <col min="4869" max="4869" width="11.140625" style="1106" customWidth="1"/>
    <col min="4870" max="4870" width="12.5703125" style="1106" customWidth="1"/>
    <col min="4871" max="4871" width="13.28515625" style="1106" customWidth="1"/>
    <col min="4872" max="4872" width="13.85546875" style="1106" customWidth="1"/>
    <col min="4873" max="4873" width="3.5703125" style="1106" customWidth="1"/>
    <col min="4874" max="5120" width="9.140625" style="1106"/>
    <col min="5121" max="5121" width="4.85546875" style="1106" customWidth="1"/>
    <col min="5122" max="5122" width="21" style="1106" customWidth="1"/>
    <col min="5123" max="5123" width="28.28515625" style="1106" customWidth="1"/>
    <col min="5124" max="5124" width="11.42578125" style="1106" customWidth="1"/>
    <col min="5125" max="5125" width="11.140625" style="1106" customWidth="1"/>
    <col min="5126" max="5126" width="12.5703125" style="1106" customWidth="1"/>
    <col min="5127" max="5127" width="13.28515625" style="1106" customWidth="1"/>
    <col min="5128" max="5128" width="13.85546875" style="1106" customWidth="1"/>
    <col min="5129" max="5129" width="3.5703125" style="1106" customWidth="1"/>
    <col min="5130" max="5376" width="9.140625" style="1106"/>
    <col min="5377" max="5377" width="4.85546875" style="1106" customWidth="1"/>
    <col min="5378" max="5378" width="21" style="1106" customWidth="1"/>
    <col min="5379" max="5379" width="28.28515625" style="1106" customWidth="1"/>
    <col min="5380" max="5380" width="11.42578125" style="1106" customWidth="1"/>
    <col min="5381" max="5381" width="11.140625" style="1106" customWidth="1"/>
    <col min="5382" max="5382" width="12.5703125" style="1106" customWidth="1"/>
    <col min="5383" max="5383" width="13.28515625" style="1106" customWidth="1"/>
    <col min="5384" max="5384" width="13.85546875" style="1106" customWidth="1"/>
    <col min="5385" max="5385" width="3.5703125" style="1106" customWidth="1"/>
    <col min="5386" max="5632" width="9.140625" style="1106"/>
    <col min="5633" max="5633" width="4.85546875" style="1106" customWidth="1"/>
    <col min="5634" max="5634" width="21" style="1106" customWidth="1"/>
    <col min="5635" max="5635" width="28.28515625" style="1106" customWidth="1"/>
    <col min="5636" max="5636" width="11.42578125" style="1106" customWidth="1"/>
    <col min="5637" max="5637" width="11.140625" style="1106" customWidth="1"/>
    <col min="5638" max="5638" width="12.5703125" style="1106" customWidth="1"/>
    <col min="5639" max="5639" width="13.28515625" style="1106" customWidth="1"/>
    <col min="5640" max="5640" width="13.85546875" style="1106" customWidth="1"/>
    <col min="5641" max="5641" width="3.5703125" style="1106" customWidth="1"/>
    <col min="5642" max="5888" width="9.140625" style="1106"/>
    <col min="5889" max="5889" width="4.85546875" style="1106" customWidth="1"/>
    <col min="5890" max="5890" width="21" style="1106" customWidth="1"/>
    <col min="5891" max="5891" width="28.28515625" style="1106" customWidth="1"/>
    <col min="5892" max="5892" width="11.42578125" style="1106" customWidth="1"/>
    <col min="5893" max="5893" width="11.140625" style="1106" customWidth="1"/>
    <col min="5894" max="5894" width="12.5703125" style="1106" customWidth="1"/>
    <col min="5895" max="5895" width="13.28515625" style="1106" customWidth="1"/>
    <col min="5896" max="5896" width="13.85546875" style="1106" customWidth="1"/>
    <col min="5897" max="5897" width="3.5703125" style="1106" customWidth="1"/>
    <col min="5898" max="6144" width="9.140625" style="1106"/>
    <col min="6145" max="6145" width="4.85546875" style="1106" customWidth="1"/>
    <col min="6146" max="6146" width="21" style="1106" customWidth="1"/>
    <col min="6147" max="6147" width="28.28515625" style="1106" customWidth="1"/>
    <col min="6148" max="6148" width="11.42578125" style="1106" customWidth="1"/>
    <col min="6149" max="6149" width="11.140625" style="1106" customWidth="1"/>
    <col min="6150" max="6150" width="12.5703125" style="1106" customWidth="1"/>
    <col min="6151" max="6151" width="13.28515625" style="1106" customWidth="1"/>
    <col min="6152" max="6152" width="13.85546875" style="1106" customWidth="1"/>
    <col min="6153" max="6153" width="3.5703125" style="1106" customWidth="1"/>
    <col min="6154" max="6400" width="9.140625" style="1106"/>
    <col min="6401" max="6401" width="4.85546875" style="1106" customWidth="1"/>
    <col min="6402" max="6402" width="21" style="1106" customWidth="1"/>
    <col min="6403" max="6403" width="28.28515625" style="1106" customWidth="1"/>
    <col min="6404" max="6404" width="11.42578125" style="1106" customWidth="1"/>
    <col min="6405" max="6405" width="11.140625" style="1106" customWidth="1"/>
    <col min="6406" max="6406" width="12.5703125" style="1106" customWidth="1"/>
    <col min="6407" max="6407" width="13.28515625" style="1106" customWidth="1"/>
    <col min="6408" max="6408" width="13.85546875" style="1106" customWidth="1"/>
    <col min="6409" max="6409" width="3.5703125" style="1106" customWidth="1"/>
    <col min="6410" max="6656" width="9.140625" style="1106"/>
    <col min="6657" max="6657" width="4.85546875" style="1106" customWidth="1"/>
    <col min="6658" max="6658" width="21" style="1106" customWidth="1"/>
    <col min="6659" max="6659" width="28.28515625" style="1106" customWidth="1"/>
    <col min="6660" max="6660" width="11.42578125" style="1106" customWidth="1"/>
    <col min="6661" max="6661" width="11.140625" style="1106" customWidth="1"/>
    <col min="6662" max="6662" width="12.5703125" style="1106" customWidth="1"/>
    <col min="6663" max="6663" width="13.28515625" style="1106" customWidth="1"/>
    <col min="6664" max="6664" width="13.85546875" style="1106" customWidth="1"/>
    <col min="6665" max="6665" width="3.5703125" style="1106" customWidth="1"/>
    <col min="6666" max="6912" width="9.140625" style="1106"/>
    <col min="6913" max="6913" width="4.85546875" style="1106" customWidth="1"/>
    <col min="6914" max="6914" width="21" style="1106" customWidth="1"/>
    <col min="6915" max="6915" width="28.28515625" style="1106" customWidth="1"/>
    <col min="6916" max="6916" width="11.42578125" style="1106" customWidth="1"/>
    <col min="6917" max="6917" width="11.140625" style="1106" customWidth="1"/>
    <col min="6918" max="6918" width="12.5703125" style="1106" customWidth="1"/>
    <col min="6919" max="6919" width="13.28515625" style="1106" customWidth="1"/>
    <col min="6920" max="6920" width="13.85546875" style="1106" customWidth="1"/>
    <col min="6921" max="6921" width="3.5703125" style="1106" customWidth="1"/>
    <col min="6922" max="7168" width="9.140625" style="1106"/>
    <col min="7169" max="7169" width="4.85546875" style="1106" customWidth="1"/>
    <col min="7170" max="7170" width="21" style="1106" customWidth="1"/>
    <col min="7171" max="7171" width="28.28515625" style="1106" customWidth="1"/>
    <col min="7172" max="7172" width="11.42578125" style="1106" customWidth="1"/>
    <col min="7173" max="7173" width="11.140625" style="1106" customWidth="1"/>
    <col min="7174" max="7174" width="12.5703125" style="1106" customWidth="1"/>
    <col min="7175" max="7175" width="13.28515625" style="1106" customWidth="1"/>
    <col min="7176" max="7176" width="13.85546875" style="1106" customWidth="1"/>
    <col min="7177" max="7177" width="3.5703125" style="1106" customWidth="1"/>
    <col min="7178" max="7424" width="9.140625" style="1106"/>
    <col min="7425" max="7425" width="4.85546875" style="1106" customWidth="1"/>
    <col min="7426" max="7426" width="21" style="1106" customWidth="1"/>
    <col min="7427" max="7427" width="28.28515625" style="1106" customWidth="1"/>
    <col min="7428" max="7428" width="11.42578125" style="1106" customWidth="1"/>
    <col min="7429" max="7429" width="11.140625" style="1106" customWidth="1"/>
    <col min="7430" max="7430" width="12.5703125" style="1106" customWidth="1"/>
    <col min="7431" max="7431" width="13.28515625" style="1106" customWidth="1"/>
    <col min="7432" max="7432" width="13.85546875" style="1106" customWidth="1"/>
    <col min="7433" max="7433" width="3.5703125" style="1106" customWidth="1"/>
    <col min="7434" max="7680" width="9.140625" style="1106"/>
    <col min="7681" max="7681" width="4.85546875" style="1106" customWidth="1"/>
    <col min="7682" max="7682" width="21" style="1106" customWidth="1"/>
    <col min="7683" max="7683" width="28.28515625" style="1106" customWidth="1"/>
    <col min="7684" max="7684" width="11.42578125" style="1106" customWidth="1"/>
    <col min="7685" max="7685" width="11.140625" style="1106" customWidth="1"/>
    <col min="7686" max="7686" width="12.5703125" style="1106" customWidth="1"/>
    <col min="7687" max="7687" width="13.28515625" style="1106" customWidth="1"/>
    <col min="7688" max="7688" width="13.85546875" style="1106" customWidth="1"/>
    <col min="7689" max="7689" width="3.5703125" style="1106" customWidth="1"/>
    <col min="7690" max="7936" width="9.140625" style="1106"/>
    <col min="7937" max="7937" width="4.85546875" style="1106" customWidth="1"/>
    <col min="7938" max="7938" width="21" style="1106" customWidth="1"/>
    <col min="7939" max="7939" width="28.28515625" style="1106" customWidth="1"/>
    <col min="7940" max="7940" width="11.42578125" style="1106" customWidth="1"/>
    <col min="7941" max="7941" width="11.140625" style="1106" customWidth="1"/>
    <col min="7942" max="7942" width="12.5703125" style="1106" customWidth="1"/>
    <col min="7943" max="7943" width="13.28515625" style="1106" customWidth="1"/>
    <col min="7944" max="7944" width="13.85546875" style="1106" customWidth="1"/>
    <col min="7945" max="7945" width="3.5703125" style="1106" customWidth="1"/>
    <col min="7946" max="8192" width="9.140625" style="1106"/>
    <col min="8193" max="8193" width="4.85546875" style="1106" customWidth="1"/>
    <col min="8194" max="8194" width="21" style="1106" customWidth="1"/>
    <col min="8195" max="8195" width="28.28515625" style="1106" customWidth="1"/>
    <col min="8196" max="8196" width="11.42578125" style="1106" customWidth="1"/>
    <col min="8197" max="8197" width="11.140625" style="1106" customWidth="1"/>
    <col min="8198" max="8198" width="12.5703125" style="1106" customWidth="1"/>
    <col min="8199" max="8199" width="13.28515625" style="1106" customWidth="1"/>
    <col min="8200" max="8200" width="13.85546875" style="1106" customWidth="1"/>
    <col min="8201" max="8201" width="3.5703125" style="1106" customWidth="1"/>
    <col min="8202" max="8448" width="9.140625" style="1106"/>
    <col min="8449" max="8449" width="4.85546875" style="1106" customWidth="1"/>
    <col min="8450" max="8450" width="21" style="1106" customWidth="1"/>
    <col min="8451" max="8451" width="28.28515625" style="1106" customWidth="1"/>
    <col min="8452" max="8452" width="11.42578125" style="1106" customWidth="1"/>
    <col min="8453" max="8453" width="11.140625" style="1106" customWidth="1"/>
    <col min="8454" max="8454" width="12.5703125" style="1106" customWidth="1"/>
    <col min="8455" max="8455" width="13.28515625" style="1106" customWidth="1"/>
    <col min="8456" max="8456" width="13.85546875" style="1106" customWidth="1"/>
    <col min="8457" max="8457" width="3.5703125" style="1106" customWidth="1"/>
    <col min="8458" max="8704" width="9.140625" style="1106"/>
    <col min="8705" max="8705" width="4.85546875" style="1106" customWidth="1"/>
    <col min="8706" max="8706" width="21" style="1106" customWidth="1"/>
    <col min="8707" max="8707" width="28.28515625" style="1106" customWidth="1"/>
    <col min="8708" max="8708" width="11.42578125" style="1106" customWidth="1"/>
    <col min="8709" max="8709" width="11.140625" style="1106" customWidth="1"/>
    <col min="8710" max="8710" width="12.5703125" style="1106" customWidth="1"/>
    <col min="8711" max="8711" width="13.28515625" style="1106" customWidth="1"/>
    <col min="8712" max="8712" width="13.85546875" style="1106" customWidth="1"/>
    <col min="8713" max="8713" width="3.5703125" style="1106" customWidth="1"/>
    <col min="8714" max="8960" width="9.140625" style="1106"/>
    <col min="8961" max="8961" width="4.85546875" style="1106" customWidth="1"/>
    <col min="8962" max="8962" width="21" style="1106" customWidth="1"/>
    <col min="8963" max="8963" width="28.28515625" style="1106" customWidth="1"/>
    <col min="8964" max="8964" width="11.42578125" style="1106" customWidth="1"/>
    <col min="8965" max="8965" width="11.140625" style="1106" customWidth="1"/>
    <col min="8966" max="8966" width="12.5703125" style="1106" customWidth="1"/>
    <col min="8967" max="8967" width="13.28515625" style="1106" customWidth="1"/>
    <col min="8968" max="8968" width="13.85546875" style="1106" customWidth="1"/>
    <col min="8969" max="8969" width="3.5703125" style="1106" customWidth="1"/>
    <col min="8970" max="9216" width="9.140625" style="1106"/>
    <col min="9217" max="9217" width="4.85546875" style="1106" customWidth="1"/>
    <col min="9218" max="9218" width="21" style="1106" customWidth="1"/>
    <col min="9219" max="9219" width="28.28515625" style="1106" customWidth="1"/>
    <col min="9220" max="9220" width="11.42578125" style="1106" customWidth="1"/>
    <col min="9221" max="9221" width="11.140625" style="1106" customWidth="1"/>
    <col min="9222" max="9222" width="12.5703125" style="1106" customWidth="1"/>
    <col min="9223" max="9223" width="13.28515625" style="1106" customWidth="1"/>
    <col min="9224" max="9224" width="13.85546875" style="1106" customWidth="1"/>
    <col min="9225" max="9225" width="3.5703125" style="1106" customWidth="1"/>
    <col min="9226" max="9472" width="9.140625" style="1106"/>
    <col min="9473" max="9473" width="4.85546875" style="1106" customWidth="1"/>
    <col min="9474" max="9474" width="21" style="1106" customWidth="1"/>
    <col min="9475" max="9475" width="28.28515625" style="1106" customWidth="1"/>
    <col min="9476" max="9476" width="11.42578125" style="1106" customWidth="1"/>
    <col min="9477" max="9477" width="11.140625" style="1106" customWidth="1"/>
    <col min="9478" max="9478" width="12.5703125" style="1106" customWidth="1"/>
    <col min="9479" max="9479" width="13.28515625" style="1106" customWidth="1"/>
    <col min="9480" max="9480" width="13.85546875" style="1106" customWidth="1"/>
    <col min="9481" max="9481" width="3.5703125" style="1106" customWidth="1"/>
    <col min="9482" max="9728" width="9.140625" style="1106"/>
    <col min="9729" max="9729" width="4.85546875" style="1106" customWidth="1"/>
    <col min="9730" max="9730" width="21" style="1106" customWidth="1"/>
    <col min="9731" max="9731" width="28.28515625" style="1106" customWidth="1"/>
    <col min="9732" max="9732" width="11.42578125" style="1106" customWidth="1"/>
    <col min="9733" max="9733" width="11.140625" style="1106" customWidth="1"/>
    <col min="9734" max="9734" width="12.5703125" style="1106" customWidth="1"/>
    <col min="9735" max="9735" width="13.28515625" style="1106" customWidth="1"/>
    <col min="9736" max="9736" width="13.85546875" style="1106" customWidth="1"/>
    <col min="9737" max="9737" width="3.5703125" style="1106" customWidth="1"/>
    <col min="9738" max="9984" width="9.140625" style="1106"/>
    <col min="9985" max="9985" width="4.85546875" style="1106" customWidth="1"/>
    <col min="9986" max="9986" width="21" style="1106" customWidth="1"/>
    <col min="9987" max="9987" width="28.28515625" style="1106" customWidth="1"/>
    <col min="9988" max="9988" width="11.42578125" style="1106" customWidth="1"/>
    <col min="9989" max="9989" width="11.140625" style="1106" customWidth="1"/>
    <col min="9990" max="9990" width="12.5703125" style="1106" customWidth="1"/>
    <col min="9991" max="9991" width="13.28515625" style="1106" customWidth="1"/>
    <col min="9992" max="9992" width="13.85546875" style="1106" customWidth="1"/>
    <col min="9993" max="9993" width="3.5703125" style="1106" customWidth="1"/>
    <col min="9994" max="10240" width="9.140625" style="1106"/>
    <col min="10241" max="10241" width="4.85546875" style="1106" customWidth="1"/>
    <col min="10242" max="10242" width="21" style="1106" customWidth="1"/>
    <col min="10243" max="10243" width="28.28515625" style="1106" customWidth="1"/>
    <col min="10244" max="10244" width="11.42578125" style="1106" customWidth="1"/>
    <col min="10245" max="10245" width="11.140625" style="1106" customWidth="1"/>
    <col min="10246" max="10246" width="12.5703125" style="1106" customWidth="1"/>
    <col min="10247" max="10247" width="13.28515625" style="1106" customWidth="1"/>
    <col min="10248" max="10248" width="13.85546875" style="1106" customWidth="1"/>
    <col min="10249" max="10249" width="3.5703125" style="1106" customWidth="1"/>
    <col min="10250" max="10496" width="9.140625" style="1106"/>
    <col min="10497" max="10497" width="4.85546875" style="1106" customWidth="1"/>
    <col min="10498" max="10498" width="21" style="1106" customWidth="1"/>
    <col min="10499" max="10499" width="28.28515625" style="1106" customWidth="1"/>
    <col min="10500" max="10500" width="11.42578125" style="1106" customWidth="1"/>
    <col min="10501" max="10501" width="11.140625" style="1106" customWidth="1"/>
    <col min="10502" max="10502" width="12.5703125" style="1106" customWidth="1"/>
    <col min="10503" max="10503" width="13.28515625" style="1106" customWidth="1"/>
    <col min="10504" max="10504" width="13.85546875" style="1106" customWidth="1"/>
    <col min="10505" max="10505" width="3.5703125" style="1106" customWidth="1"/>
    <col min="10506" max="10752" width="9.140625" style="1106"/>
    <col min="10753" max="10753" width="4.85546875" style="1106" customWidth="1"/>
    <col min="10754" max="10754" width="21" style="1106" customWidth="1"/>
    <col min="10755" max="10755" width="28.28515625" style="1106" customWidth="1"/>
    <col min="10756" max="10756" width="11.42578125" style="1106" customWidth="1"/>
    <col min="10757" max="10757" width="11.140625" style="1106" customWidth="1"/>
    <col min="10758" max="10758" width="12.5703125" style="1106" customWidth="1"/>
    <col min="10759" max="10759" width="13.28515625" style="1106" customWidth="1"/>
    <col min="10760" max="10760" width="13.85546875" style="1106" customWidth="1"/>
    <col min="10761" max="10761" width="3.5703125" style="1106" customWidth="1"/>
    <col min="10762" max="11008" width="9.140625" style="1106"/>
    <col min="11009" max="11009" width="4.85546875" style="1106" customWidth="1"/>
    <col min="11010" max="11010" width="21" style="1106" customWidth="1"/>
    <col min="11011" max="11011" width="28.28515625" style="1106" customWidth="1"/>
    <col min="11012" max="11012" width="11.42578125" style="1106" customWidth="1"/>
    <col min="11013" max="11013" width="11.140625" style="1106" customWidth="1"/>
    <col min="11014" max="11014" width="12.5703125" style="1106" customWidth="1"/>
    <col min="11015" max="11015" width="13.28515625" style="1106" customWidth="1"/>
    <col min="11016" max="11016" width="13.85546875" style="1106" customWidth="1"/>
    <col min="11017" max="11017" width="3.5703125" style="1106" customWidth="1"/>
    <col min="11018" max="11264" width="9.140625" style="1106"/>
    <col min="11265" max="11265" width="4.85546875" style="1106" customWidth="1"/>
    <col min="11266" max="11266" width="21" style="1106" customWidth="1"/>
    <col min="11267" max="11267" width="28.28515625" style="1106" customWidth="1"/>
    <col min="11268" max="11268" width="11.42578125" style="1106" customWidth="1"/>
    <col min="11269" max="11269" width="11.140625" style="1106" customWidth="1"/>
    <col min="11270" max="11270" width="12.5703125" style="1106" customWidth="1"/>
    <col min="11271" max="11271" width="13.28515625" style="1106" customWidth="1"/>
    <col min="11272" max="11272" width="13.85546875" style="1106" customWidth="1"/>
    <col min="11273" max="11273" width="3.5703125" style="1106" customWidth="1"/>
    <col min="11274" max="11520" width="9.140625" style="1106"/>
    <col min="11521" max="11521" width="4.85546875" style="1106" customWidth="1"/>
    <col min="11522" max="11522" width="21" style="1106" customWidth="1"/>
    <col min="11523" max="11523" width="28.28515625" style="1106" customWidth="1"/>
    <col min="11524" max="11524" width="11.42578125" style="1106" customWidth="1"/>
    <col min="11525" max="11525" width="11.140625" style="1106" customWidth="1"/>
    <col min="11526" max="11526" width="12.5703125" style="1106" customWidth="1"/>
    <col min="11527" max="11527" width="13.28515625" style="1106" customWidth="1"/>
    <col min="11528" max="11528" width="13.85546875" style="1106" customWidth="1"/>
    <col min="11529" max="11529" width="3.5703125" style="1106" customWidth="1"/>
    <col min="11530" max="11776" width="9.140625" style="1106"/>
    <col min="11777" max="11777" width="4.85546875" style="1106" customWidth="1"/>
    <col min="11778" max="11778" width="21" style="1106" customWidth="1"/>
    <col min="11779" max="11779" width="28.28515625" style="1106" customWidth="1"/>
    <col min="11780" max="11780" width="11.42578125" style="1106" customWidth="1"/>
    <col min="11781" max="11781" width="11.140625" style="1106" customWidth="1"/>
    <col min="11782" max="11782" width="12.5703125" style="1106" customWidth="1"/>
    <col min="11783" max="11783" width="13.28515625" style="1106" customWidth="1"/>
    <col min="11784" max="11784" width="13.85546875" style="1106" customWidth="1"/>
    <col min="11785" max="11785" width="3.5703125" style="1106" customWidth="1"/>
    <col min="11786" max="12032" width="9.140625" style="1106"/>
    <col min="12033" max="12033" width="4.85546875" style="1106" customWidth="1"/>
    <col min="12034" max="12034" width="21" style="1106" customWidth="1"/>
    <col min="12035" max="12035" width="28.28515625" style="1106" customWidth="1"/>
    <col min="12036" max="12036" width="11.42578125" style="1106" customWidth="1"/>
    <col min="12037" max="12037" width="11.140625" style="1106" customWidth="1"/>
    <col min="12038" max="12038" width="12.5703125" style="1106" customWidth="1"/>
    <col min="12039" max="12039" width="13.28515625" style="1106" customWidth="1"/>
    <col min="12040" max="12040" width="13.85546875" style="1106" customWidth="1"/>
    <col min="12041" max="12041" width="3.5703125" style="1106" customWidth="1"/>
    <col min="12042" max="12288" width="9.140625" style="1106"/>
    <col min="12289" max="12289" width="4.85546875" style="1106" customWidth="1"/>
    <col min="12290" max="12290" width="21" style="1106" customWidth="1"/>
    <col min="12291" max="12291" width="28.28515625" style="1106" customWidth="1"/>
    <col min="12292" max="12292" width="11.42578125" style="1106" customWidth="1"/>
    <col min="12293" max="12293" width="11.140625" style="1106" customWidth="1"/>
    <col min="12294" max="12294" width="12.5703125" style="1106" customWidth="1"/>
    <col min="12295" max="12295" width="13.28515625" style="1106" customWidth="1"/>
    <col min="12296" max="12296" width="13.85546875" style="1106" customWidth="1"/>
    <col min="12297" max="12297" width="3.5703125" style="1106" customWidth="1"/>
    <col min="12298" max="12544" width="9.140625" style="1106"/>
    <col min="12545" max="12545" width="4.85546875" style="1106" customWidth="1"/>
    <col min="12546" max="12546" width="21" style="1106" customWidth="1"/>
    <col min="12547" max="12547" width="28.28515625" style="1106" customWidth="1"/>
    <col min="12548" max="12548" width="11.42578125" style="1106" customWidth="1"/>
    <col min="12549" max="12549" width="11.140625" style="1106" customWidth="1"/>
    <col min="12550" max="12550" width="12.5703125" style="1106" customWidth="1"/>
    <col min="12551" max="12551" width="13.28515625" style="1106" customWidth="1"/>
    <col min="12552" max="12552" width="13.85546875" style="1106" customWidth="1"/>
    <col min="12553" max="12553" width="3.5703125" style="1106" customWidth="1"/>
    <col min="12554" max="12800" width="9.140625" style="1106"/>
    <col min="12801" max="12801" width="4.85546875" style="1106" customWidth="1"/>
    <col min="12802" max="12802" width="21" style="1106" customWidth="1"/>
    <col min="12803" max="12803" width="28.28515625" style="1106" customWidth="1"/>
    <col min="12804" max="12804" width="11.42578125" style="1106" customWidth="1"/>
    <col min="12805" max="12805" width="11.140625" style="1106" customWidth="1"/>
    <col min="12806" max="12806" width="12.5703125" style="1106" customWidth="1"/>
    <col min="12807" max="12807" width="13.28515625" style="1106" customWidth="1"/>
    <col min="12808" max="12808" width="13.85546875" style="1106" customWidth="1"/>
    <col min="12809" max="12809" width="3.5703125" style="1106" customWidth="1"/>
    <col min="12810" max="13056" width="9.140625" style="1106"/>
    <col min="13057" max="13057" width="4.85546875" style="1106" customWidth="1"/>
    <col min="13058" max="13058" width="21" style="1106" customWidth="1"/>
    <col min="13059" max="13059" width="28.28515625" style="1106" customWidth="1"/>
    <col min="13060" max="13060" width="11.42578125" style="1106" customWidth="1"/>
    <col min="13061" max="13061" width="11.140625" style="1106" customWidth="1"/>
    <col min="13062" max="13062" width="12.5703125" style="1106" customWidth="1"/>
    <col min="13063" max="13063" width="13.28515625" style="1106" customWidth="1"/>
    <col min="13064" max="13064" width="13.85546875" style="1106" customWidth="1"/>
    <col min="13065" max="13065" width="3.5703125" style="1106" customWidth="1"/>
    <col min="13066" max="13312" width="9.140625" style="1106"/>
    <col min="13313" max="13313" width="4.85546875" style="1106" customWidth="1"/>
    <col min="13314" max="13314" width="21" style="1106" customWidth="1"/>
    <col min="13315" max="13315" width="28.28515625" style="1106" customWidth="1"/>
    <col min="13316" max="13316" width="11.42578125" style="1106" customWidth="1"/>
    <col min="13317" max="13317" width="11.140625" style="1106" customWidth="1"/>
    <col min="13318" max="13318" width="12.5703125" style="1106" customWidth="1"/>
    <col min="13319" max="13319" width="13.28515625" style="1106" customWidth="1"/>
    <col min="13320" max="13320" width="13.85546875" style="1106" customWidth="1"/>
    <col min="13321" max="13321" width="3.5703125" style="1106" customWidth="1"/>
    <col min="13322" max="13568" width="9.140625" style="1106"/>
    <col min="13569" max="13569" width="4.85546875" style="1106" customWidth="1"/>
    <col min="13570" max="13570" width="21" style="1106" customWidth="1"/>
    <col min="13571" max="13571" width="28.28515625" style="1106" customWidth="1"/>
    <col min="13572" max="13572" width="11.42578125" style="1106" customWidth="1"/>
    <col min="13573" max="13573" width="11.140625" style="1106" customWidth="1"/>
    <col min="13574" max="13574" width="12.5703125" style="1106" customWidth="1"/>
    <col min="13575" max="13575" width="13.28515625" style="1106" customWidth="1"/>
    <col min="13576" max="13576" width="13.85546875" style="1106" customWidth="1"/>
    <col min="13577" max="13577" width="3.5703125" style="1106" customWidth="1"/>
    <col min="13578" max="13824" width="9.140625" style="1106"/>
    <col min="13825" max="13825" width="4.85546875" style="1106" customWidth="1"/>
    <col min="13826" max="13826" width="21" style="1106" customWidth="1"/>
    <col min="13827" max="13827" width="28.28515625" style="1106" customWidth="1"/>
    <col min="13828" max="13828" width="11.42578125" style="1106" customWidth="1"/>
    <col min="13829" max="13829" width="11.140625" style="1106" customWidth="1"/>
    <col min="13830" max="13830" width="12.5703125" style="1106" customWidth="1"/>
    <col min="13831" max="13831" width="13.28515625" style="1106" customWidth="1"/>
    <col min="13832" max="13832" width="13.85546875" style="1106" customWidth="1"/>
    <col min="13833" max="13833" width="3.5703125" style="1106" customWidth="1"/>
    <col min="13834" max="14080" width="9.140625" style="1106"/>
    <col min="14081" max="14081" width="4.85546875" style="1106" customWidth="1"/>
    <col min="14082" max="14082" width="21" style="1106" customWidth="1"/>
    <col min="14083" max="14083" width="28.28515625" style="1106" customWidth="1"/>
    <col min="14084" max="14084" width="11.42578125" style="1106" customWidth="1"/>
    <col min="14085" max="14085" width="11.140625" style="1106" customWidth="1"/>
    <col min="14086" max="14086" width="12.5703125" style="1106" customWidth="1"/>
    <col min="14087" max="14087" width="13.28515625" style="1106" customWidth="1"/>
    <col min="14088" max="14088" width="13.85546875" style="1106" customWidth="1"/>
    <col min="14089" max="14089" width="3.5703125" style="1106" customWidth="1"/>
    <col min="14090" max="14336" width="9.140625" style="1106"/>
    <col min="14337" max="14337" width="4.85546875" style="1106" customWidth="1"/>
    <col min="14338" max="14338" width="21" style="1106" customWidth="1"/>
    <col min="14339" max="14339" width="28.28515625" style="1106" customWidth="1"/>
    <col min="14340" max="14340" width="11.42578125" style="1106" customWidth="1"/>
    <col min="14341" max="14341" width="11.140625" style="1106" customWidth="1"/>
    <col min="14342" max="14342" width="12.5703125" style="1106" customWidth="1"/>
    <col min="14343" max="14343" width="13.28515625" style="1106" customWidth="1"/>
    <col min="14344" max="14344" width="13.85546875" style="1106" customWidth="1"/>
    <col min="14345" max="14345" width="3.5703125" style="1106" customWidth="1"/>
    <col min="14346" max="14592" width="9.140625" style="1106"/>
    <col min="14593" max="14593" width="4.85546875" style="1106" customWidth="1"/>
    <col min="14594" max="14594" width="21" style="1106" customWidth="1"/>
    <col min="14595" max="14595" width="28.28515625" style="1106" customWidth="1"/>
    <col min="14596" max="14596" width="11.42578125" style="1106" customWidth="1"/>
    <col min="14597" max="14597" width="11.140625" style="1106" customWidth="1"/>
    <col min="14598" max="14598" width="12.5703125" style="1106" customWidth="1"/>
    <col min="14599" max="14599" width="13.28515625" style="1106" customWidth="1"/>
    <col min="14600" max="14600" width="13.85546875" style="1106" customWidth="1"/>
    <col min="14601" max="14601" width="3.5703125" style="1106" customWidth="1"/>
    <col min="14602" max="14848" width="9.140625" style="1106"/>
    <col min="14849" max="14849" width="4.85546875" style="1106" customWidth="1"/>
    <col min="14850" max="14850" width="21" style="1106" customWidth="1"/>
    <col min="14851" max="14851" width="28.28515625" style="1106" customWidth="1"/>
    <col min="14852" max="14852" width="11.42578125" style="1106" customWidth="1"/>
    <col min="14853" max="14853" width="11.140625" style="1106" customWidth="1"/>
    <col min="14854" max="14854" width="12.5703125" style="1106" customWidth="1"/>
    <col min="14855" max="14855" width="13.28515625" style="1106" customWidth="1"/>
    <col min="14856" max="14856" width="13.85546875" style="1106" customWidth="1"/>
    <col min="14857" max="14857" width="3.5703125" style="1106" customWidth="1"/>
    <col min="14858" max="15104" width="9.140625" style="1106"/>
    <col min="15105" max="15105" width="4.85546875" style="1106" customWidth="1"/>
    <col min="15106" max="15106" width="21" style="1106" customWidth="1"/>
    <col min="15107" max="15107" width="28.28515625" style="1106" customWidth="1"/>
    <col min="15108" max="15108" width="11.42578125" style="1106" customWidth="1"/>
    <col min="15109" max="15109" width="11.140625" style="1106" customWidth="1"/>
    <col min="15110" max="15110" width="12.5703125" style="1106" customWidth="1"/>
    <col min="15111" max="15111" width="13.28515625" style="1106" customWidth="1"/>
    <col min="15112" max="15112" width="13.85546875" style="1106" customWidth="1"/>
    <col min="15113" max="15113" width="3.5703125" style="1106" customWidth="1"/>
    <col min="15114" max="15360" width="9.140625" style="1106"/>
    <col min="15361" max="15361" width="4.85546875" style="1106" customWidth="1"/>
    <col min="15362" max="15362" width="21" style="1106" customWidth="1"/>
    <col min="15363" max="15363" width="28.28515625" style="1106" customWidth="1"/>
    <col min="15364" max="15364" width="11.42578125" style="1106" customWidth="1"/>
    <col min="15365" max="15365" width="11.140625" style="1106" customWidth="1"/>
    <col min="15366" max="15366" width="12.5703125" style="1106" customWidth="1"/>
    <col min="15367" max="15367" width="13.28515625" style="1106" customWidth="1"/>
    <col min="15368" max="15368" width="13.85546875" style="1106" customWidth="1"/>
    <col min="15369" max="15369" width="3.5703125" style="1106" customWidth="1"/>
    <col min="15370" max="15616" width="9.140625" style="1106"/>
    <col min="15617" max="15617" width="4.85546875" style="1106" customWidth="1"/>
    <col min="15618" max="15618" width="21" style="1106" customWidth="1"/>
    <col min="15619" max="15619" width="28.28515625" style="1106" customWidth="1"/>
    <col min="15620" max="15620" width="11.42578125" style="1106" customWidth="1"/>
    <col min="15621" max="15621" width="11.140625" style="1106" customWidth="1"/>
    <col min="15622" max="15622" width="12.5703125" style="1106" customWidth="1"/>
    <col min="15623" max="15623" width="13.28515625" style="1106" customWidth="1"/>
    <col min="15624" max="15624" width="13.85546875" style="1106" customWidth="1"/>
    <col min="15625" max="15625" width="3.5703125" style="1106" customWidth="1"/>
    <col min="15626" max="15872" width="9.140625" style="1106"/>
    <col min="15873" max="15873" width="4.85546875" style="1106" customWidth="1"/>
    <col min="15874" max="15874" width="21" style="1106" customWidth="1"/>
    <col min="15875" max="15875" width="28.28515625" style="1106" customWidth="1"/>
    <col min="15876" max="15876" width="11.42578125" style="1106" customWidth="1"/>
    <col min="15877" max="15877" width="11.140625" style="1106" customWidth="1"/>
    <col min="15878" max="15878" width="12.5703125" style="1106" customWidth="1"/>
    <col min="15879" max="15879" width="13.28515625" style="1106" customWidth="1"/>
    <col min="15880" max="15880" width="13.85546875" style="1106" customWidth="1"/>
    <col min="15881" max="15881" width="3.5703125" style="1106" customWidth="1"/>
    <col min="15882" max="16128" width="9.140625" style="1106"/>
    <col min="16129" max="16129" width="4.85546875" style="1106" customWidth="1"/>
    <col min="16130" max="16130" width="21" style="1106" customWidth="1"/>
    <col min="16131" max="16131" width="28.28515625" style="1106" customWidth="1"/>
    <col min="16132" max="16132" width="11.42578125" style="1106" customWidth="1"/>
    <col min="16133" max="16133" width="11.140625" style="1106" customWidth="1"/>
    <col min="16134" max="16134" width="12.5703125" style="1106" customWidth="1"/>
    <col min="16135" max="16135" width="13.28515625" style="1106" customWidth="1"/>
    <col min="16136" max="16136" width="13.85546875" style="1106" customWidth="1"/>
    <col min="16137" max="16137" width="3.5703125" style="1106" customWidth="1"/>
    <col min="16138" max="16384" width="9.140625" style="1106"/>
  </cols>
  <sheetData>
    <row r="1" spans="2:9" ht="20.25" x14ac:dyDescent="0.3">
      <c r="B1" s="1104" t="s">
        <v>1865</v>
      </c>
      <c r="C1" s="1105"/>
    </row>
    <row r="2" spans="2:9" ht="20.25" x14ac:dyDescent="0.3">
      <c r="B2" s="1104"/>
      <c r="C2" s="1105"/>
    </row>
    <row r="3" spans="2:9" ht="20.25" x14ac:dyDescent="0.3">
      <c r="B3" s="1104"/>
      <c r="C3" s="1105"/>
      <c r="H3" s="1108" t="s">
        <v>1813</v>
      </c>
    </row>
    <row r="4" spans="2:9" ht="22.15" customHeight="1" thickBot="1" x14ac:dyDescent="0.25">
      <c r="B4" s="1109"/>
      <c r="C4" s="1109"/>
    </row>
    <row r="5" spans="2:9" ht="15.75" x14ac:dyDescent="0.2">
      <c r="B5" s="1424" t="s">
        <v>1814</v>
      </c>
      <c r="C5" s="1427" t="s">
        <v>1866</v>
      </c>
      <c r="D5" s="1430" t="s">
        <v>1867</v>
      </c>
      <c r="E5" s="1430" t="s">
        <v>1815</v>
      </c>
      <c r="F5" s="1430" t="s">
        <v>1816</v>
      </c>
      <c r="G5" s="1432" t="s">
        <v>1817</v>
      </c>
      <c r="H5" s="1407" t="s">
        <v>1818</v>
      </c>
      <c r="I5" s="1110"/>
    </row>
    <row r="6" spans="2:9" ht="24" customHeight="1" x14ac:dyDescent="0.2">
      <c r="B6" s="1425"/>
      <c r="C6" s="1428"/>
      <c r="D6" s="1431"/>
      <c r="E6" s="1431"/>
      <c r="F6" s="1431"/>
      <c r="G6" s="1433"/>
      <c r="H6" s="1408"/>
      <c r="I6" s="1110"/>
    </row>
    <row r="7" spans="2:9" ht="18.600000000000001" customHeight="1" thickBot="1" x14ac:dyDescent="0.25">
      <c r="B7" s="1425"/>
      <c r="C7" s="1429"/>
      <c r="D7" s="1410" t="s">
        <v>1868</v>
      </c>
      <c r="E7" s="1410"/>
      <c r="F7" s="1111">
        <v>2017</v>
      </c>
      <c r="G7" s="1111">
        <v>2018</v>
      </c>
      <c r="H7" s="1409"/>
      <c r="I7" s="1110"/>
    </row>
    <row r="8" spans="2:9" ht="57" customHeight="1" thickBot="1" x14ac:dyDescent="0.25">
      <c r="B8" s="1426"/>
      <c r="C8" s="1112" t="s">
        <v>1819</v>
      </c>
      <c r="D8" s="1113"/>
      <c r="E8" s="1113"/>
      <c r="F8" s="1113"/>
      <c r="G8" s="1113"/>
      <c r="H8" s="1114"/>
      <c r="I8" s="1110"/>
    </row>
    <row r="9" spans="2:9" ht="40.5" thickTop="1" thickBot="1" x14ac:dyDescent="0.3">
      <c r="B9" s="1191" t="s">
        <v>1899</v>
      </c>
      <c r="C9" s="1192" t="s">
        <v>1902</v>
      </c>
      <c r="D9" s="1190"/>
      <c r="E9" s="1216">
        <v>10</v>
      </c>
      <c r="F9" s="1216">
        <f>(7354/12)*10*9+(8626/12)*10*3</f>
        <v>76720</v>
      </c>
      <c r="G9" s="1216">
        <v>77447</v>
      </c>
      <c r="H9" s="1217">
        <f>F9-G9</f>
        <v>-727</v>
      </c>
    </row>
    <row r="10" spans="2:9" ht="87" thickTop="1" thickBot="1" x14ac:dyDescent="0.3">
      <c r="B10" s="1193" t="s">
        <v>1904</v>
      </c>
      <c r="C10" s="1194" t="s">
        <v>1903</v>
      </c>
      <c r="D10" s="1190"/>
      <c r="E10" s="1218">
        <v>16</v>
      </c>
      <c r="F10" s="1218">
        <f>(12520/12)*25*9+(8626/12)*16*3</f>
        <v>269254</v>
      </c>
      <c r="G10" s="1218">
        <f>(8626/12)*16*9+(7996/12)*16*3</f>
        <v>135496</v>
      </c>
      <c r="H10" s="1219">
        <f>F10-G10</f>
        <v>133758</v>
      </c>
      <c r="I10" s="1115"/>
    </row>
    <row r="11" spans="2:9" ht="48.75" thickTop="1" thickBot="1" x14ac:dyDescent="0.3">
      <c r="B11" s="1195" t="s">
        <v>1901</v>
      </c>
      <c r="C11" s="1194" t="s">
        <v>1902</v>
      </c>
      <c r="D11" s="1190"/>
      <c r="E11" s="1218">
        <v>16</v>
      </c>
      <c r="F11" s="1218">
        <f>(8745/12)*16*9+(8626/12)*16*3</f>
        <v>139444</v>
      </c>
      <c r="G11" s="1218">
        <f>(8626/12)*16*9+(7996/12)*16*3</f>
        <v>135496</v>
      </c>
      <c r="H11" s="1219">
        <f>F11-G11</f>
        <v>3948</v>
      </c>
      <c r="I11" s="1115"/>
    </row>
    <row r="12" spans="2:9" ht="39.75" thickTop="1" thickBot="1" x14ac:dyDescent="0.3">
      <c r="B12" s="1196" t="s">
        <v>1900</v>
      </c>
      <c r="C12" s="1197" t="s">
        <v>1902</v>
      </c>
      <c r="D12" s="1190"/>
      <c r="E12" s="1220">
        <v>16</v>
      </c>
      <c r="F12" s="1220">
        <f>(6658/12)*16*9+(8626/12)*16*3</f>
        <v>114400</v>
      </c>
      <c r="G12" s="1220">
        <f>(8626/12)*16*9+(7996/12)*16*3</f>
        <v>135496</v>
      </c>
      <c r="H12" s="1221">
        <f>F12-G12</f>
        <v>-21096</v>
      </c>
      <c r="I12" s="1115"/>
    </row>
    <row r="13" spans="2:9" ht="27" customHeight="1" thickTop="1" thickBot="1" x14ac:dyDescent="0.3">
      <c r="B13" s="1116"/>
      <c r="C13" s="1117"/>
      <c r="D13" s="1118"/>
      <c r="E13" s="1119"/>
      <c r="F13" s="1120"/>
      <c r="G13" s="1120"/>
      <c r="H13" s="1121">
        <f>SUM(H9:H12)</f>
        <v>115883</v>
      </c>
      <c r="I13" s="1115"/>
    </row>
    <row r="14" spans="2:9" ht="51.75" thickBot="1" x14ac:dyDescent="0.3">
      <c r="B14" s="1122"/>
      <c r="C14" s="1123" t="s">
        <v>1820</v>
      </c>
      <c r="D14" s="1411" t="s">
        <v>1821</v>
      </c>
      <c r="E14" s="1412"/>
      <c r="F14" s="1124">
        <v>2017</v>
      </c>
      <c r="G14" s="1124">
        <v>2018</v>
      </c>
      <c r="H14" s="1125"/>
      <c r="I14" s="1115"/>
    </row>
    <row r="15" spans="2:9" ht="19.149999999999999" customHeight="1" thickBot="1" x14ac:dyDescent="0.25">
      <c r="B15" s="1413" t="s">
        <v>1869</v>
      </c>
      <c r="C15" s="1415" t="s">
        <v>1870</v>
      </c>
      <c r="D15" s="1418" t="s">
        <v>1871</v>
      </c>
      <c r="E15" s="1418"/>
      <c r="F15" s="1126">
        <v>1.97</v>
      </c>
      <c r="G15" s="1126">
        <f>G17/G16</f>
        <v>3.1731576287342067</v>
      </c>
      <c r="H15" s="1127"/>
      <c r="I15" s="1189"/>
    </row>
    <row r="16" spans="2:9" ht="21.6" customHeight="1" thickTop="1" thickBot="1" x14ac:dyDescent="0.3">
      <c r="B16" s="1413"/>
      <c r="C16" s="1416"/>
      <c r="D16" s="1419" t="s">
        <v>1872</v>
      </c>
      <c r="E16" s="1419"/>
      <c r="F16" s="1128">
        <v>7165376</v>
      </c>
      <c r="G16" s="1128">
        <v>4529041</v>
      </c>
      <c r="H16" s="1114"/>
      <c r="I16" s="1115"/>
    </row>
    <row r="17" spans="2:9" ht="22.15" customHeight="1" thickTop="1" thickBot="1" x14ac:dyDescent="0.3">
      <c r="B17" s="1413"/>
      <c r="C17" s="1416"/>
      <c r="D17" s="1420"/>
      <c r="E17" s="1421"/>
      <c r="F17" s="1129">
        <f>F16*F15</f>
        <v>14115790.720000001</v>
      </c>
      <c r="G17" s="1129">
        <v>14371361</v>
      </c>
      <c r="H17" s="1114"/>
      <c r="I17" s="1115"/>
    </row>
    <row r="18" spans="2:9" ht="80.45" customHeight="1" thickTop="1" thickBot="1" x14ac:dyDescent="0.3">
      <c r="B18" s="1413"/>
      <c r="C18" s="1417"/>
      <c r="D18" s="1422" t="s">
        <v>1873</v>
      </c>
      <c r="E18" s="1422"/>
      <c r="F18" s="1422"/>
      <c r="G18" s="1423"/>
      <c r="H18" s="1130">
        <f>(F16-G16)*G15</f>
        <v>8365506.5171489948</v>
      </c>
      <c r="I18" s="1115"/>
    </row>
    <row r="19" spans="2:9" ht="19.149999999999999" customHeight="1" thickBot="1" x14ac:dyDescent="0.3">
      <c r="B19" s="1413"/>
      <c r="C19" s="1415" t="s">
        <v>1874</v>
      </c>
      <c r="D19" s="1418" t="s">
        <v>1875</v>
      </c>
      <c r="E19" s="1418"/>
      <c r="F19" s="1126">
        <v>1.97</v>
      </c>
      <c r="G19" s="1126">
        <v>3.17</v>
      </c>
      <c r="H19" s="1127"/>
      <c r="I19" s="1115"/>
    </row>
    <row r="20" spans="2:9" ht="20.45" customHeight="1" thickTop="1" thickBot="1" x14ac:dyDescent="0.3">
      <c r="B20" s="1413"/>
      <c r="C20" s="1416"/>
      <c r="D20" s="1419" t="s">
        <v>1876</v>
      </c>
      <c r="E20" s="1419"/>
      <c r="F20" s="1131">
        <v>7165376</v>
      </c>
      <c r="G20" s="1131">
        <v>4529041</v>
      </c>
      <c r="H20" s="1114"/>
      <c r="I20" s="1115"/>
    </row>
    <row r="21" spans="2:9" ht="57" customHeight="1" thickTop="1" thickBot="1" x14ac:dyDescent="0.3">
      <c r="B21" s="1414"/>
      <c r="C21" s="1417"/>
      <c r="D21" s="1434" t="s">
        <v>1877</v>
      </c>
      <c r="E21" s="1422"/>
      <c r="F21" s="1423"/>
      <c r="G21" s="1132">
        <f>(F19-G19)</f>
        <v>-1.2</v>
      </c>
      <c r="H21" s="1130">
        <f>G21*G20</f>
        <v>-5434849.2000000002</v>
      </c>
      <c r="I21" s="1115"/>
    </row>
    <row r="22" spans="2:9" ht="30.75" customHeight="1" thickBot="1" x14ac:dyDescent="0.3">
      <c r="B22" s="1435" t="s">
        <v>1822</v>
      </c>
      <c r="C22" s="1436"/>
      <c r="D22" s="1436"/>
      <c r="E22" s="1436"/>
      <c r="F22" s="1437"/>
      <c r="G22" s="1438">
        <f>H13+H18+H21</f>
        <v>3046540.3171489937</v>
      </c>
      <c r="H22" s="1439"/>
      <c r="I22" s="1115"/>
    </row>
    <row r="23" spans="2:9" ht="18.600000000000001" customHeight="1" x14ac:dyDescent="0.2">
      <c r="B23" s="1133" t="s">
        <v>1878</v>
      </c>
      <c r="C23" s="1134"/>
      <c r="D23" s="1135"/>
      <c r="E23" s="1135"/>
      <c r="F23" s="1135"/>
      <c r="G23" s="1136"/>
      <c r="H23" s="1137"/>
      <c r="I23" s="1133"/>
    </row>
    <row r="24" spans="2:9" ht="15.75" x14ac:dyDescent="0.25">
      <c r="B24" s="1115"/>
      <c r="C24" s="1115"/>
      <c r="D24" s="1115"/>
      <c r="E24" s="1115"/>
      <c r="F24" s="1115"/>
      <c r="G24" s="1138"/>
      <c r="H24" s="1115"/>
      <c r="I24" s="1115"/>
    </row>
    <row r="25" spans="2:9" ht="15.75" x14ac:dyDescent="0.25">
      <c r="B25" s="1115"/>
      <c r="C25" s="1115"/>
      <c r="D25" s="1115"/>
      <c r="E25" s="1115"/>
      <c r="F25" s="1115"/>
      <c r="G25" s="1115"/>
      <c r="H25" s="1115"/>
      <c r="I25" s="1115"/>
    </row>
    <row r="26" spans="2:9" ht="15.75" x14ac:dyDescent="0.25">
      <c r="B26" s="1115"/>
      <c r="C26" s="1115"/>
      <c r="D26" s="1115"/>
      <c r="E26" s="1115"/>
      <c r="F26" s="1115"/>
      <c r="G26" s="1115"/>
      <c r="H26" s="1115"/>
      <c r="I26" s="1115"/>
    </row>
    <row r="27" spans="2:9" ht="15.75" x14ac:dyDescent="0.25">
      <c r="B27" s="1115"/>
      <c r="C27" s="1115"/>
      <c r="D27" s="1115"/>
      <c r="E27" s="1115"/>
      <c r="F27" s="1115"/>
      <c r="G27" s="1115"/>
      <c r="H27" s="1115"/>
      <c r="I27" s="1115"/>
    </row>
    <row r="28" spans="2:9" ht="15.75" x14ac:dyDescent="0.25">
      <c r="B28" s="1115"/>
      <c r="C28" s="1115"/>
      <c r="D28" s="1115"/>
      <c r="E28" s="1115"/>
      <c r="F28" s="1115"/>
      <c r="G28" s="1115"/>
      <c r="H28" s="1115"/>
      <c r="I28" s="1115"/>
    </row>
    <row r="29" spans="2:9" ht="15.75" x14ac:dyDescent="0.25">
      <c r="B29" s="1115"/>
      <c r="C29" s="1115"/>
      <c r="D29" s="1115"/>
      <c r="E29" s="1115"/>
      <c r="F29" s="1115"/>
      <c r="G29" s="1115"/>
      <c r="H29" s="1115"/>
      <c r="I29" s="1115"/>
    </row>
    <row r="30" spans="2:9" ht="15.75" x14ac:dyDescent="0.25">
      <c r="B30" s="1115"/>
      <c r="C30" s="1115"/>
      <c r="D30" s="1115"/>
      <c r="E30" s="1115"/>
      <c r="F30" s="1115"/>
      <c r="G30" s="1115"/>
      <c r="H30" s="1115"/>
      <c r="I30" s="1115"/>
    </row>
    <row r="31" spans="2:9" ht="15.75" x14ac:dyDescent="0.25">
      <c r="B31" s="1115"/>
      <c r="C31" s="1115"/>
      <c r="D31" s="1115"/>
      <c r="E31" s="1115"/>
      <c r="F31" s="1115"/>
      <c r="G31" s="1115"/>
      <c r="H31" s="1115"/>
      <c r="I31" s="1115"/>
    </row>
  </sheetData>
  <mergeCells count="21">
    <mergeCell ref="D19:E19"/>
    <mergeCell ref="D20:E20"/>
    <mergeCell ref="D21:F21"/>
    <mergeCell ref="B22:F22"/>
    <mergeCell ref="G22:H22"/>
    <mergeCell ref="H5:H7"/>
    <mergeCell ref="D7:E7"/>
    <mergeCell ref="D14:E14"/>
    <mergeCell ref="B15:B21"/>
    <mergeCell ref="C15:C18"/>
    <mergeCell ref="D15:E15"/>
    <mergeCell ref="D16:E16"/>
    <mergeCell ref="D17:E17"/>
    <mergeCell ref="D18:G18"/>
    <mergeCell ref="C19:C21"/>
    <mergeCell ref="B5:B8"/>
    <mergeCell ref="C5:C7"/>
    <mergeCell ref="D5:D6"/>
    <mergeCell ref="E5:E6"/>
    <mergeCell ref="F5:F6"/>
    <mergeCell ref="G5:G6"/>
  </mergeCells>
  <pageMargins left="0.31496062992125984" right="0.15748031496062992" top="0.62992125984251968" bottom="1.2204724409448819" header="0.15748031496062992" footer="0.51181102362204722"/>
  <pageSetup paperSize="9" scale="86" orientation="portrait" r:id="rId1"/>
  <headerFooter alignWithMargins="0">
    <oddHeader>&amp;R&amp;A melléklet a  /2019.(.) önkormányzati rendelethez /&amp;P.oldal</oddHeader>
    <oddFooter>&amp;CEnergetikai költség megtakarítások
2018.évben
Bázis 2017.év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6"/>
  <sheetViews>
    <sheetView zoomScaleNormal="100" workbookViewId="0">
      <selection activeCell="K27" sqref="K27"/>
    </sheetView>
  </sheetViews>
  <sheetFormatPr defaultRowHeight="12.75" x14ac:dyDescent="0.2"/>
  <cols>
    <col min="1" max="1" width="1.85546875" style="1107" customWidth="1"/>
    <col min="2" max="2" width="19.28515625" style="1107" customWidth="1"/>
    <col min="3" max="3" width="20.28515625" style="1107" customWidth="1"/>
    <col min="4" max="4" width="8.5703125" style="1107" customWidth="1"/>
    <col min="5" max="5" width="9.5703125" style="1107" customWidth="1"/>
    <col min="6" max="6" width="12" style="1107" bestFit="1" customWidth="1"/>
    <col min="7" max="7" width="11" style="1107" customWidth="1"/>
    <col min="8" max="8" width="11.140625" style="1107" customWidth="1"/>
    <col min="9" max="9" width="12.7109375" style="1107" bestFit="1" customWidth="1"/>
    <col min="10" max="10" width="13.140625" style="1141" customWidth="1"/>
    <col min="11" max="11" width="8.85546875" style="1141" customWidth="1"/>
    <col min="12" max="12" width="9.85546875" style="1107" bestFit="1" customWidth="1"/>
    <col min="13" max="256" width="9.140625" style="1107"/>
    <col min="257" max="257" width="1.85546875" style="1107" customWidth="1"/>
    <col min="258" max="258" width="19.28515625" style="1107" customWidth="1"/>
    <col min="259" max="259" width="20.28515625" style="1107" customWidth="1"/>
    <col min="260" max="260" width="8.5703125" style="1107" customWidth="1"/>
    <col min="261" max="261" width="9.5703125" style="1107" customWidth="1"/>
    <col min="262" max="262" width="12" style="1107" bestFit="1" customWidth="1"/>
    <col min="263" max="263" width="11" style="1107" customWidth="1"/>
    <col min="264" max="264" width="11.140625" style="1107" customWidth="1"/>
    <col min="265" max="265" width="11.7109375" style="1107" customWidth="1"/>
    <col min="266" max="266" width="13.140625" style="1107" customWidth="1"/>
    <col min="267" max="267" width="8.85546875" style="1107" customWidth="1"/>
    <col min="268" max="268" width="9.85546875" style="1107" bestFit="1" customWidth="1"/>
    <col min="269" max="512" width="9.140625" style="1107"/>
    <col min="513" max="513" width="1.85546875" style="1107" customWidth="1"/>
    <col min="514" max="514" width="19.28515625" style="1107" customWidth="1"/>
    <col min="515" max="515" width="20.28515625" style="1107" customWidth="1"/>
    <col min="516" max="516" width="8.5703125" style="1107" customWidth="1"/>
    <col min="517" max="517" width="9.5703125" style="1107" customWidth="1"/>
    <col min="518" max="518" width="12" style="1107" bestFit="1" customWidth="1"/>
    <col min="519" max="519" width="11" style="1107" customWidth="1"/>
    <col min="520" max="520" width="11.140625" style="1107" customWidth="1"/>
    <col min="521" max="521" width="11.7109375" style="1107" customWidth="1"/>
    <col min="522" max="522" width="13.140625" style="1107" customWidth="1"/>
    <col min="523" max="523" width="8.85546875" style="1107" customWidth="1"/>
    <col min="524" max="524" width="9.85546875" style="1107" bestFit="1" customWidth="1"/>
    <col min="525" max="768" width="9.140625" style="1107"/>
    <col min="769" max="769" width="1.85546875" style="1107" customWidth="1"/>
    <col min="770" max="770" width="19.28515625" style="1107" customWidth="1"/>
    <col min="771" max="771" width="20.28515625" style="1107" customWidth="1"/>
    <col min="772" max="772" width="8.5703125" style="1107" customWidth="1"/>
    <col min="773" max="773" width="9.5703125" style="1107" customWidth="1"/>
    <col min="774" max="774" width="12" style="1107" bestFit="1" customWidth="1"/>
    <col min="775" max="775" width="11" style="1107" customWidth="1"/>
    <col min="776" max="776" width="11.140625" style="1107" customWidth="1"/>
    <col min="777" max="777" width="11.7109375" style="1107" customWidth="1"/>
    <col min="778" max="778" width="13.140625" style="1107" customWidth="1"/>
    <col min="779" max="779" width="8.85546875" style="1107" customWidth="1"/>
    <col min="780" max="780" width="9.85546875" style="1107" bestFit="1" customWidth="1"/>
    <col min="781" max="1024" width="9.140625" style="1107"/>
    <col min="1025" max="1025" width="1.85546875" style="1107" customWidth="1"/>
    <col min="1026" max="1026" width="19.28515625" style="1107" customWidth="1"/>
    <col min="1027" max="1027" width="20.28515625" style="1107" customWidth="1"/>
    <col min="1028" max="1028" width="8.5703125" style="1107" customWidth="1"/>
    <col min="1029" max="1029" width="9.5703125" style="1107" customWidth="1"/>
    <col min="1030" max="1030" width="12" style="1107" bestFit="1" customWidth="1"/>
    <col min="1031" max="1031" width="11" style="1107" customWidth="1"/>
    <col min="1032" max="1032" width="11.140625" style="1107" customWidth="1"/>
    <col min="1033" max="1033" width="11.7109375" style="1107" customWidth="1"/>
    <col min="1034" max="1034" width="13.140625" style="1107" customWidth="1"/>
    <col min="1035" max="1035" width="8.85546875" style="1107" customWidth="1"/>
    <col min="1036" max="1036" width="9.85546875" style="1107" bestFit="1" customWidth="1"/>
    <col min="1037" max="1280" width="9.140625" style="1107"/>
    <col min="1281" max="1281" width="1.85546875" style="1107" customWidth="1"/>
    <col min="1282" max="1282" width="19.28515625" style="1107" customWidth="1"/>
    <col min="1283" max="1283" width="20.28515625" style="1107" customWidth="1"/>
    <col min="1284" max="1284" width="8.5703125" style="1107" customWidth="1"/>
    <col min="1285" max="1285" width="9.5703125" style="1107" customWidth="1"/>
    <col min="1286" max="1286" width="12" style="1107" bestFit="1" customWidth="1"/>
    <col min="1287" max="1287" width="11" style="1107" customWidth="1"/>
    <col min="1288" max="1288" width="11.140625" style="1107" customWidth="1"/>
    <col min="1289" max="1289" width="11.7109375" style="1107" customWidth="1"/>
    <col min="1290" max="1290" width="13.140625" style="1107" customWidth="1"/>
    <col min="1291" max="1291" width="8.85546875" style="1107" customWidth="1"/>
    <col min="1292" max="1292" width="9.85546875" style="1107" bestFit="1" customWidth="1"/>
    <col min="1293" max="1536" width="9.140625" style="1107"/>
    <col min="1537" max="1537" width="1.85546875" style="1107" customWidth="1"/>
    <col min="1538" max="1538" width="19.28515625" style="1107" customWidth="1"/>
    <col min="1539" max="1539" width="20.28515625" style="1107" customWidth="1"/>
    <col min="1540" max="1540" width="8.5703125" style="1107" customWidth="1"/>
    <col min="1541" max="1541" width="9.5703125" style="1107" customWidth="1"/>
    <col min="1542" max="1542" width="12" style="1107" bestFit="1" customWidth="1"/>
    <col min="1543" max="1543" width="11" style="1107" customWidth="1"/>
    <col min="1544" max="1544" width="11.140625" style="1107" customWidth="1"/>
    <col min="1545" max="1545" width="11.7109375" style="1107" customWidth="1"/>
    <col min="1546" max="1546" width="13.140625" style="1107" customWidth="1"/>
    <col min="1547" max="1547" width="8.85546875" style="1107" customWidth="1"/>
    <col min="1548" max="1548" width="9.85546875" style="1107" bestFit="1" customWidth="1"/>
    <col min="1549" max="1792" width="9.140625" style="1107"/>
    <col min="1793" max="1793" width="1.85546875" style="1107" customWidth="1"/>
    <col min="1794" max="1794" width="19.28515625" style="1107" customWidth="1"/>
    <col min="1795" max="1795" width="20.28515625" style="1107" customWidth="1"/>
    <col min="1796" max="1796" width="8.5703125" style="1107" customWidth="1"/>
    <col min="1797" max="1797" width="9.5703125" style="1107" customWidth="1"/>
    <col min="1798" max="1798" width="12" style="1107" bestFit="1" customWidth="1"/>
    <col min="1799" max="1799" width="11" style="1107" customWidth="1"/>
    <col min="1800" max="1800" width="11.140625" style="1107" customWidth="1"/>
    <col min="1801" max="1801" width="11.7109375" style="1107" customWidth="1"/>
    <col min="1802" max="1802" width="13.140625" style="1107" customWidth="1"/>
    <col min="1803" max="1803" width="8.85546875" style="1107" customWidth="1"/>
    <col min="1804" max="1804" width="9.85546875" style="1107" bestFit="1" customWidth="1"/>
    <col min="1805" max="2048" width="9.140625" style="1107"/>
    <col min="2049" max="2049" width="1.85546875" style="1107" customWidth="1"/>
    <col min="2050" max="2050" width="19.28515625" style="1107" customWidth="1"/>
    <col min="2051" max="2051" width="20.28515625" style="1107" customWidth="1"/>
    <col min="2052" max="2052" width="8.5703125" style="1107" customWidth="1"/>
    <col min="2053" max="2053" width="9.5703125" style="1107" customWidth="1"/>
    <col min="2054" max="2054" width="12" style="1107" bestFit="1" customWidth="1"/>
    <col min="2055" max="2055" width="11" style="1107" customWidth="1"/>
    <col min="2056" max="2056" width="11.140625" style="1107" customWidth="1"/>
    <col min="2057" max="2057" width="11.7109375" style="1107" customWidth="1"/>
    <col min="2058" max="2058" width="13.140625" style="1107" customWidth="1"/>
    <col min="2059" max="2059" width="8.85546875" style="1107" customWidth="1"/>
    <col min="2060" max="2060" width="9.85546875" style="1107" bestFit="1" customWidth="1"/>
    <col min="2061" max="2304" width="9.140625" style="1107"/>
    <col min="2305" max="2305" width="1.85546875" style="1107" customWidth="1"/>
    <col min="2306" max="2306" width="19.28515625" style="1107" customWidth="1"/>
    <col min="2307" max="2307" width="20.28515625" style="1107" customWidth="1"/>
    <col min="2308" max="2308" width="8.5703125" style="1107" customWidth="1"/>
    <col min="2309" max="2309" width="9.5703125" style="1107" customWidth="1"/>
    <col min="2310" max="2310" width="12" style="1107" bestFit="1" customWidth="1"/>
    <col min="2311" max="2311" width="11" style="1107" customWidth="1"/>
    <col min="2312" max="2312" width="11.140625" style="1107" customWidth="1"/>
    <col min="2313" max="2313" width="11.7109375" style="1107" customWidth="1"/>
    <col min="2314" max="2314" width="13.140625" style="1107" customWidth="1"/>
    <col min="2315" max="2315" width="8.85546875" style="1107" customWidth="1"/>
    <col min="2316" max="2316" width="9.85546875" style="1107" bestFit="1" customWidth="1"/>
    <col min="2317" max="2560" width="9.140625" style="1107"/>
    <col min="2561" max="2561" width="1.85546875" style="1107" customWidth="1"/>
    <col min="2562" max="2562" width="19.28515625" style="1107" customWidth="1"/>
    <col min="2563" max="2563" width="20.28515625" style="1107" customWidth="1"/>
    <col min="2564" max="2564" width="8.5703125" style="1107" customWidth="1"/>
    <col min="2565" max="2565" width="9.5703125" style="1107" customWidth="1"/>
    <col min="2566" max="2566" width="12" style="1107" bestFit="1" customWidth="1"/>
    <col min="2567" max="2567" width="11" style="1107" customWidth="1"/>
    <col min="2568" max="2568" width="11.140625" style="1107" customWidth="1"/>
    <col min="2569" max="2569" width="11.7109375" style="1107" customWidth="1"/>
    <col min="2570" max="2570" width="13.140625" style="1107" customWidth="1"/>
    <col min="2571" max="2571" width="8.85546875" style="1107" customWidth="1"/>
    <col min="2572" max="2572" width="9.85546875" style="1107" bestFit="1" customWidth="1"/>
    <col min="2573" max="2816" width="9.140625" style="1107"/>
    <col min="2817" max="2817" width="1.85546875" style="1107" customWidth="1"/>
    <col min="2818" max="2818" width="19.28515625" style="1107" customWidth="1"/>
    <col min="2819" max="2819" width="20.28515625" style="1107" customWidth="1"/>
    <col min="2820" max="2820" width="8.5703125" style="1107" customWidth="1"/>
    <col min="2821" max="2821" width="9.5703125" style="1107" customWidth="1"/>
    <col min="2822" max="2822" width="12" style="1107" bestFit="1" customWidth="1"/>
    <col min="2823" max="2823" width="11" style="1107" customWidth="1"/>
    <col min="2824" max="2824" width="11.140625" style="1107" customWidth="1"/>
    <col min="2825" max="2825" width="11.7109375" style="1107" customWidth="1"/>
    <col min="2826" max="2826" width="13.140625" style="1107" customWidth="1"/>
    <col min="2827" max="2827" width="8.85546875" style="1107" customWidth="1"/>
    <col min="2828" max="2828" width="9.85546875" style="1107" bestFit="1" customWidth="1"/>
    <col min="2829" max="3072" width="9.140625" style="1107"/>
    <col min="3073" max="3073" width="1.85546875" style="1107" customWidth="1"/>
    <col min="3074" max="3074" width="19.28515625" style="1107" customWidth="1"/>
    <col min="3075" max="3075" width="20.28515625" style="1107" customWidth="1"/>
    <col min="3076" max="3076" width="8.5703125" style="1107" customWidth="1"/>
    <col min="3077" max="3077" width="9.5703125" style="1107" customWidth="1"/>
    <col min="3078" max="3078" width="12" style="1107" bestFit="1" customWidth="1"/>
    <col min="3079" max="3079" width="11" style="1107" customWidth="1"/>
    <col min="3080" max="3080" width="11.140625" style="1107" customWidth="1"/>
    <col min="3081" max="3081" width="11.7109375" style="1107" customWidth="1"/>
    <col min="3082" max="3082" width="13.140625" style="1107" customWidth="1"/>
    <col min="3083" max="3083" width="8.85546875" style="1107" customWidth="1"/>
    <col min="3084" max="3084" width="9.85546875" style="1107" bestFit="1" customWidth="1"/>
    <col min="3085" max="3328" width="9.140625" style="1107"/>
    <col min="3329" max="3329" width="1.85546875" style="1107" customWidth="1"/>
    <col min="3330" max="3330" width="19.28515625" style="1107" customWidth="1"/>
    <col min="3331" max="3331" width="20.28515625" style="1107" customWidth="1"/>
    <col min="3332" max="3332" width="8.5703125" style="1107" customWidth="1"/>
    <col min="3333" max="3333" width="9.5703125" style="1107" customWidth="1"/>
    <col min="3334" max="3334" width="12" style="1107" bestFit="1" customWidth="1"/>
    <col min="3335" max="3335" width="11" style="1107" customWidth="1"/>
    <col min="3336" max="3336" width="11.140625" style="1107" customWidth="1"/>
    <col min="3337" max="3337" width="11.7109375" style="1107" customWidth="1"/>
    <col min="3338" max="3338" width="13.140625" style="1107" customWidth="1"/>
    <col min="3339" max="3339" width="8.85546875" style="1107" customWidth="1"/>
    <col min="3340" max="3340" width="9.85546875" style="1107" bestFit="1" customWidth="1"/>
    <col min="3341" max="3584" width="9.140625" style="1107"/>
    <col min="3585" max="3585" width="1.85546875" style="1107" customWidth="1"/>
    <col min="3586" max="3586" width="19.28515625" style="1107" customWidth="1"/>
    <col min="3587" max="3587" width="20.28515625" style="1107" customWidth="1"/>
    <col min="3588" max="3588" width="8.5703125" style="1107" customWidth="1"/>
    <col min="3589" max="3589" width="9.5703125" style="1107" customWidth="1"/>
    <col min="3590" max="3590" width="12" style="1107" bestFit="1" customWidth="1"/>
    <col min="3591" max="3591" width="11" style="1107" customWidth="1"/>
    <col min="3592" max="3592" width="11.140625" style="1107" customWidth="1"/>
    <col min="3593" max="3593" width="11.7109375" style="1107" customWidth="1"/>
    <col min="3594" max="3594" width="13.140625" style="1107" customWidth="1"/>
    <col min="3595" max="3595" width="8.85546875" style="1107" customWidth="1"/>
    <col min="3596" max="3596" width="9.85546875" style="1107" bestFit="1" customWidth="1"/>
    <col min="3597" max="3840" width="9.140625" style="1107"/>
    <col min="3841" max="3841" width="1.85546875" style="1107" customWidth="1"/>
    <col min="3842" max="3842" width="19.28515625" style="1107" customWidth="1"/>
    <col min="3843" max="3843" width="20.28515625" style="1107" customWidth="1"/>
    <col min="3844" max="3844" width="8.5703125" style="1107" customWidth="1"/>
    <col min="3845" max="3845" width="9.5703125" style="1107" customWidth="1"/>
    <col min="3846" max="3846" width="12" style="1107" bestFit="1" customWidth="1"/>
    <col min="3847" max="3847" width="11" style="1107" customWidth="1"/>
    <col min="3848" max="3848" width="11.140625" style="1107" customWidth="1"/>
    <col min="3849" max="3849" width="11.7109375" style="1107" customWidth="1"/>
    <col min="3850" max="3850" width="13.140625" style="1107" customWidth="1"/>
    <col min="3851" max="3851" width="8.85546875" style="1107" customWidth="1"/>
    <col min="3852" max="3852" width="9.85546875" style="1107" bestFit="1" customWidth="1"/>
    <col min="3853" max="4096" width="9.140625" style="1107"/>
    <col min="4097" max="4097" width="1.85546875" style="1107" customWidth="1"/>
    <col min="4098" max="4098" width="19.28515625" style="1107" customWidth="1"/>
    <col min="4099" max="4099" width="20.28515625" style="1107" customWidth="1"/>
    <col min="4100" max="4100" width="8.5703125" style="1107" customWidth="1"/>
    <col min="4101" max="4101" width="9.5703125" style="1107" customWidth="1"/>
    <col min="4102" max="4102" width="12" style="1107" bestFit="1" customWidth="1"/>
    <col min="4103" max="4103" width="11" style="1107" customWidth="1"/>
    <col min="4104" max="4104" width="11.140625" style="1107" customWidth="1"/>
    <col min="4105" max="4105" width="11.7109375" style="1107" customWidth="1"/>
    <col min="4106" max="4106" width="13.140625" style="1107" customWidth="1"/>
    <col min="4107" max="4107" width="8.85546875" style="1107" customWidth="1"/>
    <col min="4108" max="4108" width="9.85546875" style="1107" bestFit="1" customWidth="1"/>
    <col min="4109" max="4352" width="9.140625" style="1107"/>
    <col min="4353" max="4353" width="1.85546875" style="1107" customWidth="1"/>
    <col min="4354" max="4354" width="19.28515625" style="1107" customWidth="1"/>
    <col min="4355" max="4355" width="20.28515625" style="1107" customWidth="1"/>
    <col min="4356" max="4356" width="8.5703125" style="1107" customWidth="1"/>
    <col min="4357" max="4357" width="9.5703125" style="1107" customWidth="1"/>
    <col min="4358" max="4358" width="12" style="1107" bestFit="1" customWidth="1"/>
    <col min="4359" max="4359" width="11" style="1107" customWidth="1"/>
    <col min="4360" max="4360" width="11.140625" style="1107" customWidth="1"/>
    <col min="4361" max="4361" width="11.7109375" style="1107" customWidth="1"/>
    <col min="4362" max="4362" width="13.140625" style="1107" customWidth="1"/>
    <col min="4363" max="4363" width="8.85546875" style="1107" customWidth="1"/>
    <col min="4364" max="4364" width="9.85546875" style="1107" bestFit="1" customWidth="1"/>
    <col min="4365" max="4608" width="9.140625" style="1107"/>
    <col min="4609" max="4609" width="1.85546875" style="1107" customWidth="1"/>
    <col min="4610" max="4610" width="19.28515625" style="1107" customWidth="1"/>
    <col min="4611" max="4611" width="20.28515625" style="1107" customWidth="1"/>
    <col min="4612" max="4612" width="8.5703125" style="1107" customWidth="1"/>
    <col min="4613" max="4613" width="9.5703125" style="1107" customWidth="1"/>
    <col min="4614" max="4614" width="12" style="1107" bestFit="1" customWidth="1"/>
    <col min="4615" max="4615" width="11" style="1107" customWidth="1"/>
    <col min="4616" max="4616" width="11.140625" style="1107" customWidth="1"/>
    <col min="4617" max="4617" width="11.7109375" style="1107" customWidth="1"/>
    <col min="4618" max="4618" width="13.140625" style="1107" customWidth="1"/>
    <col min="4619" max="4619" width="8.85546875" style="1107" customWidth="1"/>
    <col min="4620" max="4620" width="9.85546875" style="1107" bestFit="1" customWidth="1"/>
    <col min="4621" max="4864" width="9.140625" style="1107"/>
    <col min="4865" max="4865" width="1.85546875" style="1107" customWidth="1"/>
    <col min="4866" max="4866" width="19.28515625" style="1107" customWidth="1"/>
    <col min="4867" max="4867" width="20.28515625" style="1107" customWidth="1"/>
    <col min="4868" max="4868" width="8.5703125" style="1107" customWidth="1"/>
    <col min="4869" max="4869" width="9.5703125" style="1107" customWidth="1"/>
    <col min="4870" max="4870" width="12" style="1107" bestFit="1" customWidth="1"/>
    <col min="4871" max="4871" width="11" style="1107" customWidth="1"/>
    <col min="4872" max="4872" width="11.140625" style="1107" customWidth="1"/>
    <col min="4873" max="4873" width="11.7109375" style="1107" customWidth="1"/>
    <col min="4874" max="4874" width="13.140625" style="1107" customWidth="1"/>
    <col min="4875" max="4875" width="8.85546875" style="1107" customWidth="1"/>
    <col min="4876" max="4876" width="9.85546875" style="1107" bestFit="1" customWidth="1"/>
    <col min="4877" max="5120" width="9.140625" style="1107"/>
    <col min="5121" max="5121" width="1.85546875" style="1107" customWidth="1"/>
    <col min="5122" max="5122" width="19.28515625" style="1107" customWidth="1"/>
    <col min="5123" max="5123" width="20.28515625" style="1107" customWidth="1"/>
    <col min="5124" max="5124" width="8.5703125" style="1107" customWidth="1"/>
    <col min="5125" max="5125" width="9.5703125" style="1107" customWidth="1"/>
    <col min="5126" max="5126" width="12" style="1107" bestFit="1" customWidth="1"/>
    <col min="5127" max="5127" width="11" style="1107" customWidth="1"/>
    <col min="5128" max="5128" width="11.140625" style="1107" customWidth="1"/>
    <col min="5129" max="5129" width="11.7109375" style="1107" customWidth="1"/>
    <col min="5130" max="5130" width="13.140625" style="1107" customWidth="1"/>
    <col min="5131" max="5131" width="8.85546875" style="1107" customWidth="1"/>
    <col min="5132" max="5132" width="9.85546875" style="1107" bestFit="1" customWidth="1"/>
    <col min="5133" max="5376" width="9.140625" style="1107"/>
    <col min="5377" max="5377" width="1.85546875" style="1107" customWidth="1"/>
    <col min="5378" max="5378" width="19.28515625" style="1107" customWidth="1"/>
    <col min="5379" max="5379" width="20.28515625" style="1107" customWidth="1"/>
    <col min="5380" max="5380" width="8.5703125" style="1107" customWidth="1"/>
    <col min="5381" max="5381" width="9.5703125" style="1107" customWidth="1"/>
    <col min="5382" max="5382" width="12" style="1107" bestFit="1" customWidth="1"/>
    <col min="5383" max="5383" width="11" style="1107" customWidth="1"/>
    <col min="5384" max="5384" width="11.140625" style="1107" customWidth="1"/>
    <col min="5385" max="5385" width="11.7109375" style="1107" customWidth="1"/>
    <col min="5386" max="5386" width="13.140625" style="1107" customWidth="1"/>
    <col min="5387" max="5387" width="8.85546875" style="1107" customWidth="1"/>
    <col min="5388" max="5388" width="9.85546875" style="1107" bestFit="1" customWidth="1"/>
    <col min="5389" max="5632" width="9.140625" style="1107"/>
    <col min="5633" max="5633" width="1.85546875" style="1107" customWidth="1"/>
    <col min="5634" max="5634" width="19.28515625" style="1107" customWidth="1"/>
    <col min="5635" max="5635" width="20.28515625" style="1107" customWidth="1"/>
    <col min="5636" max="5636" width="8.5703125" style="1107" customWidth="1"/>
    <col min="5637" max="5637" width="9.5703125" style="1107" customWidth="1"/>
    <col min="5638" max="5638" width="12" style="1107" bestFit="1" customWidth="1"/>
    <col min="5639" max="5639" width="11" style="1107" customWidth="1"/>
    <col min="5640" max="5640" width="11.140625" style="1107" customWidth="1"/>
    <col min="5641" max="5641" width="11.7109375" style="1107" customWidth="1"/>
    <col min="5642" max="5642" width="13.140625" style="1107" customWidth="1"/>
    <col min="5643" max="5643" width="8.85546875" style="1107" customWidth="1"/>
    <col min="5644" max="5644" width="9.85546875" style="1107" bestFit="1" customWidth="1"/>
    <col min="5645" max="5888" width="9.140625" style="1107"/>
    <col min="5889" max="5889" width="1.85546875" style="1107" customWidth="1"/>
    <col min="5890" max="5890" width="19.28515625" style="1107" customWidth="1"/>
    <col min="5891" max="5891" width="20.28515625" style="1107" customWidth="1"/>
    <col min="5892" max="5892" width="8.5703125" style="1107" customWidth="1"/>
    <col min="5893" max="5893" width="9.5703125" style="1107" customWidth="1"/>
    <col min="5894" max="5894" width="12" style="1107" bestFit="1" customWidth="1"/>
    <col min="5895" max="5895" width="11" style="1107" customWidth="1"/>
    <col min="5896" max="5896" width="11.140625" style="1107" customWidth="1"/>
    <col min="5897" max="5897" width="11.7109375" style="1107" customWidth="1"/>
    <col min="5898" max="5898" width="13.140625" style="1107" customWidth="1"/>
    <col min="5899" max="5899" width="8.85546875" style="1107" customWidth="1"/>
    <col min="5900" max="5900" width="9.85546875" style="1107" bestFit="1" customWidth="1"/>
    <col min="5901" max="6144" width="9.140625" style="1107"/>
    <col min="6145" max="6145" width="1.85546875" style="1107" customWidth="1"/>
    <col min="6146" max="6146" width="19.28515625" style="1107" customWidth="1"/>
    <col min="6147" max="6147" width="20.28515625" style="1107" customWidth="1"/>
    <col min="6148" max="6148" width="8.5703125" style="1107" customWidth="1"/>
    <col min="6149" max="6149" width="9.5703125" style="1107" customWidth="1"/>
    <col min="6150" max="6150" width="12" style="1107" bestFit="1" customWidth="1"/>
    <col min="6151" max="6151" width="11" style="1107" customWidth="1"/>
    <col min="6152" max="6152" width="11.140625" style="1107" customWidth="1"/>
    <col min="6153" max="6153" width="11.7109375" style="1107" customWidth="1"/>
    <col min="6154" max="6154" width="13.140625" style="1107" customWidth="1"/>
    <col min="6155" max="6155" width="8.85546875" style="1107" customWidth="1"/>
    <col min="6156" max="6156" width="9.85546875" style="1107" bestFit="1" customWidth="1"/>
    <col min="6157" max="6400" width="9.140625" style="1107"/>
    <col min="6401" max="6401" width="1.85546875" style="1107" customWidth="1"/>
    <col min="6402" max="6402" width="19.28515625" style="1107" customWidth="1"/>
    <col min="6403" max="6403" width="20.28515625" style="1107" customWidth="1"/>
    <col min="6404" max="6404" width="8.5703125" style="1107" customWidth="1"/>
    <col min="6405" max="6405" width="9.5703125" style="1107" customWidth="1"/>
    <col min="6406" max="6406" width="12" style="1107" bestFit="1" customWidth="1"/>
    <col min="6407" max="6407" width="11" style="1107" customWidth="1"/>
    <col min="6408" max="6408" width="11.140625" style="1107" customWidth="1"/>
    <col min="6409" max="6409" width="11.7109375" style="1107" customWidth="1"/>
    <col min="6410" max="6410" width="13.140625" style="1107" customWidth="1"/>
    <col min="6411" max="6411" width="8.85546875" style="1107" customWidth="1"/>
    <col min="6412" max="6412" width="9.85546875" style="1107" bestFit="1" customWidth="1"/>
    <col min="6413" max="6656" width="9.140625" style="1107"/>
    <col min="6657" max="6657" width="1.85546875" style="1107" customWidth="1"/>
    <col min="6658" max="6658" width="19.28515625" style="1107" customWidth="1"/>
    <col min="6659" max="6659" width="20.28515625" style="1107" customWidth="1"/>
    <col min="6660" max="6660" width="8.5703125" style="1107" customWidth="1"/>
    <col min="6661" max="6661" width="9.5703125" style="1107" customWidth="1"/>
    <col min="6662" max="6662" width="12" style="1107" bestFit="1" customWidth="1"/>
    <col min="6663" max="6663" width="11" style="1107" customWidth="1"/>
    <col min="6664" max="6664" width="11.140625" style="1107" customWidth="1"/>
    <col min="6665" max="6665" width="11.7109375" style="1107" customWidth="1"/>
    <col min="6666" max="6666" width="13.140625" style="1107" customWidth="1"/>
    <col min="6667" max="6667" width="8.85546875" style="1107" customWidth="1"/>
    <col min="6668" max="6668" width="9.85546875" style="1107" bestFit="1" customWidth="1"/>
    <col min="6669" max="6912" width="9.140625" style="1107"/>
    <col min="6913" max="6913" width="1.85546875" style="1107" customWidth="1"/>
    <col min="6914" max="6914" width="19.28515625" style="1107" customWidth="1"/>
    <col min="6915" max="6915" width="20.28515625" style="1107" customWidth="1"/>
    <col min="6916" max="6916" width="8.5703125" style="1107" customWidth="1"/>
    <col min="6917" max="6917" width="9.5703125" style="1107" customWidth="1"/>
    <col min="6918" max="6918" width="12" style="1107" bestFit="1" customWidth="1"/>
    <col min="6919" max="6919" width="11" style="1107" customWidth="1"/>
    <col min="6920" max="6920" width="11.140625" style="1107" customWidth="1"/>
    <col min="6921" max="6921" width="11.7109375" style="1107" customWidth="1"/>
    <col min="6922" max="6922" width="13.140625" style="1107" customWidth="1"/>
    <col min="6923" max="6923" width="8.85546875" style="1107" customWidth="1"/>
    <col min="6924" max="6924" width="9.85546875" style="1107" bestFit="1" customWidth="1"/>
    <col min="6925" max="7168" width="9.140625" style="1107"/>
    <col min="7169" max="7169" width="1.85546875" style="1107" customWidth="1"/>
    <col min="7170" max="7170" width="19.28515625" style="1107" customWidth="1"/>
    <col min="7171" max="7171" width="20.28515625" style="1107" customWidth="1"/>
    <col min="7172" max="7172" width="8.5703125" style="1107" customWidth="1"/>
    <col min="7173" max="7173" width="9.5703125" style="1107" customWidth="1"/>
    <col min="7174" max="7174" width="12" style="1107" bestFit="1" customWidth="1"/>
    <col min="7175" max="7175" width="11" style="1107" customWidth="1"/>
    <col min="7176" max="7176" width="11.140625" style="1107" customWidth="1"/>
    <col min="7177" max="7177" width="11.7109375" style="1107" customWidth="1"/>
    <col min="7178" max="7178" width="13.140625" style="1107" customWidth="1"/>
    <col min="7179" max="7179" width="8.85546875" style="1107" customWidth="1"/>
    <col min="7180" max="7180" width="9.85546875" style="1107" bestFit="1" customWidth="1"/>
    <col min="7181" max="7424" width="9.140625" style="1107"/>
    <col min="7425" max="7425" width="1.85546875" style="1107" customWidth="1"/>
    <col min="7426" max="7426" width="19.28515625" style="1107" customWidth="1"/>
    <col min="7427" max="7427" width="20.28515625" style="1107" customWidth="1"/>
    <col min="7428" max="7428" width="8.5703125" style="1107" customWidth="1"/>
    <col min="7429" max="7429" width="9.5703125" style="1107" customWidth="1"/>
    <col min="7430" max="7430" width="12" style="1107" bestFit="1" customWidth="1"/>
    <col min="7431" max="7431" width="11" style="1107" customWidth="1"/>
    <col min="7432" max="7432" width="11.140625" style="1107" customWidth="1"/>
    <col min="7433" max="7433" width="11.7109375" style="1107" customWidth="1"/>
    <col min="7434" max="7434" width="13.140625" style="1107" customWidth="1"/>
    <col min="7435" max="7435" width="8.85546875" style="1107" customWidth="1"/>
    <col min="7436" max="7436" width="9.85546875" style="1107" bestFit="1" customWidth="1"/>
    <col min="7437" max="7680" width="9.140625" style="1107"/>
    <col min="7681" max="7681" width="1.85546875" style="1107" customWidth="1"/>
    <col min="7682" max="7682" width="19.28515625" style="1107" customWidth="1"/>
    <col min="7683" max="7683" width="20.28515625" style="1107" customWidth="1"/>
    <col min="7684" max="7684" width="8.5703125" style="1107" customWidth="1"/>
    <col min="7685" max="7685" width="9.5703125" style="1107" customWidth="1"/>
    <col min="7686" max="7686" width="12" style="1107" bestFit="1" customWidth="1"/>
    <col min="7687" max="7687" width="11" style="1107" customWidth="1"/>
    <col min="7688" max="7688" width="11.140625" style="1107" customWidth="1"/>
    <col min="7689" max="7689" width="11.7109375" style="1107" customWidth="1"/>
    <col min="7690" max="7690" width="13.140625" style="1107" customWidth="1"/>
    <col min="7691" max="7691" width="8.85546875" style="1107" customWidth="1"/>
    <col min="7692" max="7692" width="9.85546875" style="1107" bestFit="1" customWidth="1"/>
    <col min="7693" max="7936" width="9.140625" style="1107"/>
    <col min="7937" max="7937" width="1.85546875" style="1107" customWidth="1"/>
    <col min="7938" max="7938" width="19.28515625" style="1107" customWidth="1"/>
    <col min="7939" max="7939" width="20.28515625" style="1107" customWidth="1"/>
    <col min="7940" max="7940" width="8.5703125" style="1107" customWidth="1"/>
    <col min="7941" max="7941" width="9.5703125" style="1107" customWidth="1"/>
    <col min="7942" max="7942" width="12" style="1107" bestFit="1" customWidth="1"/>
    <col min="7943" max="7943" width="11" style="1107" customWidth="1"/>
    <col min="7944" max="7944" width="11.140625" style="1107" customWidth="1"/>
    <col min="7945" max="7945" width="11.7109375" style="1107" customWidth="1"/>
    <col min="7946" max="7946" width="13.140625" style="1107" customWidth="1"/>
    <col min="7947" max="7947" width="8.85546875" style="1107" customWidth="1"/>
    <col min="7948" max="7948" width="9.85546875" style="1107" bestFit="1" customWidth="1"/>
    <col min="7949" max="8192" width="9.140625" style="1107"/>
    <col min="8193" max="8193" width="1.85546875" style="1107" customWidth="1"/>
    <col min="8194" max="8194" width="19.28515625" style="1107" customWidth="1"/>
    <col min="8195" max="8195" width="20.28515625" style="1107" customWidth="1"/>
    <col min="8196" max="8196" width="8.5703125" style="1107" customWidth="1"/>
    <col min="8197" max="8197" width="9.5703125" style="1107" customWidth="1"/>
    <col min="8198" max="8198" width="12" style="1107" bestFit="1" customWidth="1"/>
    <col min="8199" max="8199" width="11" style="1107" customWidth="1"/>
    <col min="8200" max="8200" width="11.140625" style="1107" customWidth="1"/>
    <col min="8201" max="8201" width="11.7109375" style="1107" customWidth="1"/>
    <col min="8202" max="8202" width="13.140625" style="1107" customWidth="1"/>
    <col min="8203" max="8203" width="8.85546875" style="1107" customWidth="1"/>
    <col min="8204" max="8204" width="9.85546875" style="1107" bestFit="1" customWidth="1"/>
    <col min="8205" max="8448" width="9.140625" style="1107"/>
    <col min="8449" max="8449" width="1.85546875" style="1107" customWidth="1"/>
    <col min="8450" max="8450" width="19.28515625" style="1107" customWidth="1"/>
    <col min="8451" max="8451" width="20.28515625" style="1107" customWidth="1"/>
    <col min="8452" max="8452" width="8.5703125" style="1107" customWidth="1"/>
    <col min="8453" max="8453" width="9.5703125" style="1107" customWidth="1"/>
    <col min="8454" max="8454" width="12" style="1107" bestFit="1" customWidth="1"/>
    <col min="8455" max="8455" width="11" style="1107" customWidth="1"/>
    <col min="8456" max="8456" width="11.140625" style="1107" customWidth="1"/>
    <col min="8457" max="8457" width="11.7109375" style="1107" customWidth="1"/>
    <col min="8458" max="8458" width="13.140625" style="1107" customWidth="1"/>
    <col min="8459" max="8459" width="8.85546875" style="1107" customWidth="1"/>
    <col min="8460" max="8460" width="9.85546875" style="1107" bestFit="1" customWidth="1"/>
    <col min="8461" max="8704" width="9.140625" style="1107"/>
    <col min="8705" max="8705" width="1.85546875" style="1107" customWidth="1"/>
    <col min="8706" max="8706" width="19.28515625" style="1107" customWidth="1"/>
    <col min="8707" max="8707" width="20.28515625" style="1107" customWidth="1"/>
    <col min="8708" max="8708" width="8.5703125" style="1107" customWidth="1"/>
    <col min="8709" max="8709" width="9.5703125" style="1107" customWidth="1"/>
    <col min="8710" max="8710" width="12" style="1107" bestFit="1" customWidth="1"/>
    <col min="8711" max="8711" width="11" style="1107" customWidth="1"/>
    <col min="8712" max="8712" width="11.140625" style="1107" customWidth="1"/>
    <col min="8713" max="8713" width="11.7109375" style="1107" customWidth="1"/>
    <col min="8714" max="8714" width="13.140625" style="1107" customWidth="1"/>
    <col min="8715" max="8715" width="8.85546875" style="1107" customWidth="1"/>
    <col min="8716" max="8716" width="9.85546875" style="1107" bestFit="1" customWidth="1"/>
    <col min="8717" max="8960" width="9.140625" style="1107"/>
    <col min="8961" max="8961" width="1.85546875" style="1107" customWidth="1"/>
    <col min="8962" max="8962" width="19.28515625" style="1107" customWidth="1"/>
    <col min="8963" max="8963" width="20.28515625" style="1107" customWidth="1"/>
    <col min="8964" max="8964" width="8.5703125" style="1107" customWidth="1"/>
    <col min="8965" max="8965" width="9.5703125" style="1107" customWidth="1"/>
    <col min="8966" max="8966" width="12" style="1107" bestFit="1" customWidth="1"/>
    <col min="8967" max="8967" width="11" style="1107" customWidth="1"/>
    <col min="8968" max="8968" width="11.140625" style="1107" customWidth="1"/>
    <col min="8969" max="8969" width="11.7109375" style="1107" customWidth="1"/>
    <col min="8970" max="8970" width="13.140625" style="1107" customWidth="1"/>
    <col min="8971" max="8971" width="8.85546875" style="1107" customWidth="1"/>
    <col min="8972" max="8972" width="9.85546875" style="1107" bestFit="1" customWidth="1"/>
    <col min="8973" max="9216" width="9.140625" style="1107"/>
    <col min="9217" max="9217" width="1.85546875" style="1107" customWidth="1"/>
    <col min="9218" max="9218" width="19.28515625" style="1107" customWidth="1"/>
    <col min="9219" max="9219" width="20.28515625" style="1107" customWidth="1"/>
    <col min="9220" max="9220" width="8.5703125" style="1107" customWidth="1"/>
    <col min="9221" max="9221" width="9.5703125" style="1107" customWidth="1"/>
    <col min="9222" max="9222" width="12" style="1107" bestFit="1" customWidth="1"/>
    <col min="9223" max="9223" width="11" style="1107" customWidth="1"/>
    <col min="9224" max="9224" width="11.140625" style="1107" customWidth="1"/>
    <col min="9225" max="9225" width="11.7109375" style="1107" customWidth="1"/>
    <col min="9226" max="9226" width="13.140625" style="1107" customWidth="1"/>
    <col min="9227" max="9227" width="8.85546875" style="1107" customWidth="1"/>
    <col min="9228" max="9228" width="9.85546875" style="1107" bestFit="1" customWidth="1"/>
    <col min="9229" max="9472" width="9.140625" style="1107"/>
    <col min="9473" max="9473" width="1.85546875" style="1107" customWidth="1"/>
    <col min="9474" max="9474" width="19.28515625" style="1107" customWidth="1"/>
    <col min="9475" max="9475" width="20.28515625" style="1107" customWidth="1"/>
    <col min="9476" max="9476" width="8.5703125" style="1107" customWidth="1"/>
    <col min="9477" max="9477" width="9.5703125" style="1107" customWidth="1"/>
    <col min="9478" max="9478" width="12" style="1107" bestFit="1" customWidth="1"/>
    <col min="9479" max="9479" width="11" style="1107" customWidth="1"/>
    <col min="9480" max="9480" width="11.140625" style="1107" customWidth="1"/>
    <col min="9481" max="9481" width="11.7109375" style="1107" customWidth="1"/>
    <col min="9482" max="9482" width="13.140625" style="1107" customWidth="1"/>
    <col min="9483" max="9483" width="8.85546875" style="1107" customWidth="1"/>
    <col min="9484" max="9484" width="9.85546875" style="1107" bestFit="1" customWidth="1"/>
    <col min="9485" max="9728" width="9.140625" style="1107"/>
    <col min="9729" max="9729" width="1.85546875" style="1107" customWidth="1"/>
    <col min="9730" max="9730" width="19.28515625" style="1107" customWidth="1"/>
    <col min="9731" max="9731" width="20.28515625" style="1107" customWidth="1"/>
    <col min="9732" max="9732" width="8.5703125" style="1107" customWidth="1"/>
    <col min="9733" max="9733" width="9.5703125" style="1107" customWidth="1"/>
    <col min="9734" max="9734" width="12" style="1107" bestFit="1" customWidth="1"/>
    <col min="9735" max="9735" width="11" style="1107" customWidth="1"/>
    <col min="9736" max="9736" width="11.140625" style="1107" customWidth="1"/>
    <col min="9737" max="9737" width="11.7109375" style="1107" customWidth="1"/>
    <col min="9738" max="9738" width="13.140625" style="1107" customWidth="1"/>
    <col min="9739" max="9739" width="8.85546875" style="1107" customWidth="1"/>
    <col min="9740" max="9740" width="9.85546875" style="1107" bestFit="1" customWidth="1"/>
    <col min="9741" max="9984" width="9.140625" style="1107"/>
    <col min="9985" max="9985" width="1.85546875" style="1107" customWidth="1"/>
    <col min="9986" max="9986" width="19.28515625" style="1107" customWidth="1"/>
    <col min="9987" max="9987" width="20.28515625" style="1107" customWidth="1"/>
    <col min="9988" max="9988" width="8.5703125" style="1107" customWidth="1"/>
    <col min="9989" max="9989" width="9.5703125" style="1107" customWidth="1"/>
    <col min="9990" max="9990" width="12" style="1107" bestFit="1" customWidth="1"/>
    <col min="9991" max="9991" width="11" style="1107" customWidth="1"/>
    <col min="9992" max="9992" width="11.140625" style="1107" customWidth="1"/>
    <col min="9993" max="9993" width="11.7109375" style="1107" customWidth="1"/>
    <col min="9994" max="9994" width="13.140625" style="1107" customWidth="1"/>
    <col min="9995" max="9995" width="8.85546875" style="1107" customWidth="1"/>
    <col min="9996" max="9996" width="9.85546875" style="1107" bestFit="1" customWidth="1"/>
    <col min="9997" max="10240" width="9.140625" style="1107"/>
    <col min="10241" max="10241" width="1.85546875" style="1107" customWidth="1"/>
    <col min="10242" max="10242" width="19.28515625" style="1107" customWidth="1"/>
    <col min="10243" max="10243" width="20.28515625" style="1107" customWidth="1"/>
    <col min="10244" max="10244" width="8.5703125" style="1107" customWidth="1"/>
    <col min="10245" max="10245" width="9.5703125" style="1107" customWidth="1"/>
    <col min="10246" max="10246" width="12" style="1107" bestFit="1" customWidth="1"/>
    <col min="10247" max="10247" width="11" style="1107" customWidth="1"/>
    <col min="10248" max="10248" width="11.140625" style="1107" customWidth="1"/>
    <col min="10249" max="10249" width="11.7109375" style="1107" customWidth="1"/>
    <col min="10250" max="10250" width="13.140625" style="1107" customWidth="1"/>
    <col min="10251" max="10251" width="8.85546875" style="1107" customWidth="1"/>
    <col min="10252" max="10252" width="9.85546875" style="1107" bestFit="1" customWidth="1"/>
    <col min="10253" max="10496" width="9.140625" style="1107"/>
    <col min="10497" max="10497" width="1.85546875" style="1107" customWidth="1"/>
    <col min="10498" max="10498" width="19.28515625" style="1107" customWidth="1"/>
    <col min="10499" max="10499" width="20.28515625" style="1107" customWidth="1"/>
    <col min="10500" max="10500" width="8.5703125" style="1107" customWidth="1"/>
    <col min="10501" max="10501" width="9.5703125" style="1107" customWidth="1"/>
    <col min="10502" max="10502" width="12" style="1107" bestFit="1" customWidth="1"/>
    <col min="10503" max="10503" width="11" style="1107" customWidth="1"/>
    <col min="10504" max="10504" width="11.140625" style="1107" customWidth="1"/>
    <col min="10505" max="10505" width="11.7109375" style="1107" customWidth="1"/>
    <col min="10506" max="10506" width="13.140625" style="1107" customWidth="1"/>
    <col min="10507" max="10507" width="8.85546875" style="1107" customWidth="1"/>
    <col min="10508" max="10508" width="9.85546875" style="1107" bestFit="1" customWidth="1"/>
    <col min="10509" max="10752" width="9.140625" style="1107"/>
    <col min="10753" max="10753" width="1.85546875" style="1107" customWidth="1"/>
    <col min="10754" max="10754" width="19.28515625" style="1107" customWidth="1"/>
    <col min="10755" max="10755" width="20.28515625" style="1107" customWidth="1"/>
    <col min="10756" max="10756" width="8.5703125" style="1107" customWidth="1"/>
    <col min="10757" max="10757" width="9.5703125" style="1107" customWidth="1"/>
    <col min="10758" max="10758" width="12" style="1107" bestFit="1" customWidth="1"/>
    <col min="10759" max="10759" width="11" style="1107" customWidth="1"/>
    <col min="10760" max="10760" width="11.140625" style="1107" customWidth="1"/>
    <col min="10761" max="10761" width="11.7109375" style="1107" customWidth="1"/>
    <col min="10762" max="10762" width="13.140625" style="1107" customWidth="1"/>
    <col min="10763" max="10763" width="8.85546875" style="1107" customWidth="1"/>
    <col min="10764" max="10764" width="9.85546875" style="1107" bestFit="1" customWidth="1"/>
    <col min="10765" max="11008" width="9.140625" style="1107"/>
    <col min="11009" max="11009" width="1.85546875" style="1107" customWidth="1"/>
    <col min="11010" max="11010" width="19.28515625" style="1107" customWidth="1"/>
    <col min="11011" max="11011" width="20.28515625" style="1107" customWidth="1"/>
    <col min="11012" max="11012" width="8.5703125" style="1107" customWidth="1"/>
    <col min="11013" max="11013" width="9.5703125" style="1107" customWidth="1"/>
    <col min="11014" max="11014" width="12" style="1107" bestFit="1" customWidth="1"/>
    <col min="11015" max="11015" width="11" style="1107" customWidth="1"/>
    <col min="11016" max="11016" width="11.140625" style="1107" customWidth="1"/>
    <col min="11017" max="11017" width="11.7109375" style="1107" customWidth="1"/>
    <col min="11018" max="11018" width="13.140625" style="1107" customWidth="1"/>
    <col min="11019" max="11019" width="8.85546875" style="1107" customWidth="1"/>
    <col min="11020" max="11020" width="9.85546875" style="1107" bestFit="1" customWidth="1"/>
    <col min="11021" max="11264" width="9.140625" style="1107"/>
    <col min="11265" max="11265" width="1.85546875" style="1107" customWidth="1"/>
    <col min="11266" max="11266" width="19.28515625" style="1107" customWidth="1"/>
    <col min="11267" max="11267" width="20.28515625" style="1107" customWidth="1"/>
    <col min="11268" max="11268" width="8.5703125" style="1107" customWidth="1"/>
    <col min="11269" max="11269" width="9.5703125" style="1107" customWidth="1"/>
    <col min="11270" max="11270" width="12" style="1107" bestFit="1" customWidth="1"/>
    <col min="11271" max="11271" width="11" style="1107" customWidth="1"/>
    <col min="11272" max="11272" width="11.140625" style="1107" customWidth="1"/>
    <col min="11273" max="11273" width="11.7109375" style="1107" customWidth="1"/>
    <col min="11274" max="11274" width="13.140625" style="1107" customWidth="1"/>
    <col min="11275" max="11275" width="8.85546875" style="1107" customWidth="1"/>
    <col min="11276" max="11276" width="9.85546875" style="1107" bestFit="1" customWidth="1"/>
    <col min="11277" max="11520" width="9.140625" style="1107"/>
    <col min="11521" max="11521" width="1.85546875" style="1107" customWidth="1"/>
    <col min="11522" max="11522" width="19.28515625" style="1107" customWidth="1"/>
    <col min="11523" max="11523" width="20.28515625" style="1107" customWidth="1"/>
    <col min="11524" max="11524" width="8.5703125" style="1107" customWidth="1"/>
    <col min="11525" max="11525" width="9.5703125" style="1107" customWidth="1"/>
    <col min="11526" max="11526" width="12" style="1107" bestFit="1" customWidth="1"/>
    <col min="11527" max="11527" width="11" style="1107" customWidth="1"/>
    <col min="11528" max="11528" width="11.140625" style="1107" customWidth="1"/>
    <col min="11529" max="11529" width="11.7109375" style="1107" customWidth="1"/>
    <col min="11530" max="11530" width="13.140625" style="1107" customWidth="1"/>
    <col min="11531" max="11531" width="8.85546875" style="1107" customWidth="1"/>
    <col min="11532" max="11532" width="9.85546875" style="1107" bestFit="1" customWidth="1"/>
    <col min="11533" max="11776" width="9.140625" style="1107"/>
    <col min="11777" max="11777" width="1.85546875" style="1107" customWidth="1"/>
    <col min="11778" max="11778" width="19.28515625" style="1107" customWidth="1"/>
    <col min="11779" max="11779" width="20.28515625" style="1107" customWidth="1"/>
    <col min="11780" max="11780" width="8.5703125" style="1107" customWidth="1"/>
    <col min="11781" max="11781" width="9.5703125" style="1107" customWidth="1"/>
    <col min="11782" max="11782" width="12" style="1107" bestFit="1" customWidth="1"/>
    <col min="11783" max="11783" width="11" style="1107" customWidth="1"/>
    <col min="11784" max="11784" width="11.140625" style="1107" customWidth="1"/>
    <col min="11785" max="11785" width="11.7109375" style="1107" customWidth="1"/>
    <col min="11786" max="11786" width="13.140625" style="1107" customWidth="1"/>
    <col min="11787" max="11787" width="8.85546875" style="1107" customWidth="1"/>
    <col min="11788" max="11788" width="9.85546875" style="1107" bestFit="1" customWidth="1"/>
    <col min="11789" max="12032" width="9.140625" style="1107"/>
    <col min="12033" max="12033" width="1.85546875" style="1107" customWidth="1"/>
    <col min="12034" max="12034" width="19.28515625" style="1107" customWidth="1"/>
    <col min="12035" max="12035" width="20.28515625" style="1107" customWidth="1"/>
    <col min="12036" max="12036" width="8.5703125" style="1107" customWidth="1"/>
    <col min="12037" max="12037" width="9.5703125" style="1107" customWidth="1"/>
    <col min="12038" max="12038" width="12" style="1107" bestFit="1" customWidth="1"/>
    <col min="12039" max="12039" width="11" style="1107" customWidth="1"/>
    <col min="12040" max="12040" width="11.140625" style="1107" customWidth="1"/>
    <col min="12041" max="12041" width="11.7109375" style="1107" customWidth="1"/>
    <col min="12042" max="12042" width="13.140625" style="1107" customWidth="1"/>
    <col min="12043" max="12043" width="8.85546875" style="1107" customWidth="1"/>
    <col min="12044" max="12044" width="9.85546875" style="1107" bestFit="1" customWidth="1"/>
    <col min="12045" max="12288" width="9.140625" style="1107"/>
    <col min="12289" max="12289" width="1.85546875" style="1107" customWidth="1"/>
    <col min="12290" max="12290" width="19.28515625" style="1107" customWidth="1"/>
    <col min="12291" max="12291" width="20.28515625" style="1107" customWidth="1"/>
    <col min="12292" max="12292" width="8.5703125" style="1107" customWidth="1"/>
    <col min="12293" max="12293" width="9.5703125" style="1107" customWidth="1"/>
    <col min="12294" max="12294" width="12" style="1107" bestFit="1" customWidth="1"/>
    <col min="12295" max="12295" width="11" style="1107" customWidth="1"/>
    <col min="12296" max="12296" width="11.140625" style="1107" customWidth="1"/>
    <col min="12297" max="12297" width="11.7109375" style="1107" customWidth="1"/>
    <col min="12298" max="12298" width="13.140625" style="1107" customWidth="1"/>
    <col min="12299" max="12299" width="8.85546875" style="1107" customWidth="1"/>
    <col min="12300" max="12300" width="9.85546875" style="1107" bestFit="1" customWidth="1"/>
    <col min="12301" max="12544" width="9.140625" style="1107"/>
    <col min="12545" max="12545" width="1.85546875" style="1107" customWidth="1"/>
    <col min="12546" max="12546" width="19.28515625" style="1107" customWidth="1"/>
    <col min="12547" max="12547" width="20.28515625" style="1107" customWidth="1"/>
    <col min="12548" max="12548" width="8.5703125" style="1107" customWidth="1"/>
    <col min="12549" max="12549" width="9.5703125" style="1107" customWidth="1"/>
    <col min="12550" max="12550" width="12" style="1107" bestFit="1" customWidth="1"/>
    <col min="12551" max="12551" width="11" style="1107" customWidth="1"/>
    <col min="12552" max="12552" width="11.140625" style="1107" customWidth="1"/>
    <col min="12553" max="12553" width="11.7109375" style="1107" customWidth="1"/>
    <col min="12554" max="12554" width="13.140625" style="1107" customWidth="1"/>
    <col min="12555" max="12555" width="8.85546875" style="1107" customWidth="1"/>
    <col min="12556" max="12556" width="9.85546875" style="1107" bestFit="1" customWidth="1"/>
    <col min="12557" max="12800" width="9.140625" style="1107"/>
    <col min="12801" max="12801" width="1.85546875" style="1107" customWidth="1"/>
    <col min="12802" max="12802" width="19.28515625" style="1107" customWidth="1"/>
    <col min="12803" max="12803" width="20.28515625" style="1107" customWidth="1"/>
    <col min="12804" max="12804" width="8.5703125" style="1107" customWidth="1"/>
    <col min="12805" max="12805" width="9.5703125" style="1107" customWidth="1"/>
    <col min="12806" max="12806" width="12" style="1107" bestFit="1" customWidth="1"/>
    <col min="12807" max="12807" width="11" style="1107" customWidth="1"/>
    <col min="12808" max="12808" width="11.140625" style="1107" customWidth="1"/>
    <col min="12809" max="12809" width="11.7109375" style="1107" customWidth="1"/>
    <col min="12810" max="12810" width="13.140625" style="1107" customWidth="1"/>
    <col min="12811" max="12811" width="8.85546875" style="1107" customWidth="1"/>
    <col min="12812" max="12812" width="9.85546875" style="1107" bestFit="1" customWidth="1"/>
    <col min="12813" max="13056" width="9.140625" style="1107"/>
    <col min="13057" max="13057" width="1.85546875" style="1107" customWidth="1"/>
    <col min="13058" max="13058" width="19.28515625" style="1107" customWidth="1"/>
    <col min="13059" max="13059" width="20.28515625" style="1107" customWidth="1"/>
    <col min="13060" max="13060" width="8.5703125" style="1107" customWidth="1"/>
    <col min="13061" max="13061" width="9.5703125" style="1107" customWidth="1"/>
    <col min="13062" max="13062" width="12" style="1107" bestFit="1" customWidth="1"/>
    <col min="13063" max="13063" width="11" style="1107" customWidth="1"/>
    <col min="13064" max="13064" width="11.140625" style="1107" customWidth="1"/>
    <col min="13065" max="13065" width="11.7109375" style="1107" customWidth="1"/>
    <col min="13066" max="13066" width="13.140625" style="1107" customWidth="1"/>
    <col min="13067" max="13067" width="8.85546875" style="1107" customWidth="1"/>
    <col min="13068" max="13068" width="9.85546875" style="1107" bestFit="1" customWidth="1"/>
    <col min="13069" max="13312" width="9.140625" style="1107"/>
    <col min="13313" max="13313" width="1.85546875" style="1107" customWidth="1"/>
    <col min="13314" max="13314" width="19.28515625" style="1107" customWidth="1"/>
    <col min="13315" max="13315" width="20.28515625" style="1107" customWidth="1"/>
    <col min="13316" max="13316" width="8.5703125" style="1107" customWidth="1"/>
    <col min="13317" max="13317" width="9.5703125" style="1107" customWidth="1"/>
    <col min="13318" max="13318" width="12" style="1107" bestFit="1" customWidth="1"/>
    <col min="13319" max="13319" width="11" style="1107" customWidth="1"/>
    <col min="13320" max="13320" width="11.140625" style="1107" customWidth="1"/>
    <col min="13321" max="13321" width="11.7109375" style="1107" customWidth="1"/>
    <col min="13322" max="13322" width="13.140625" style="1107" customWidth="1"/>
    <col min="13323" max="13323" width="8.85546875" style="1107" customWidth="1"/>
    <col min="13324" max="13324" width="9.85546875" style="1107" bestFit="1" customWidth="1"/>
    <col min="13325" max="13568" width="9.140625" style="1107"/>
    <col min="13569" max="13569" width="1.85546875" style="1107" customWidth="1"/>
    <col min="13570" max="13570" width="19.28515625" style="1107" customWidth="1"/>
    <col min="13571" max="13571" width="20.28515625" style="1107" customWidth="1"/>
    <col min="13572" max="13572" width="8.5703125" style="1107" customWidth="1"/>
    <col min="13573" max="13573" width="9.5703125" style="1107" customWidth="1"/>
    <col min="13574" max="13574" width="12" style="1107" bestFit="1" customWidth="1"/>
    <col min="13575" max="13575" width="11" style="1107" customWidth="1"/>
    <col min="13576" max="13576" width="11.140625" style="1107" customWidth="1"/>
    <col min="13577" max="13577" width="11.7109375" style="1107" customWidth="1"/>
    <col min="13578" max="13578" width="13.140625" style="1107" customWidth="1"/>
    <col min="13579" max="13579" width="8.85546875" style="1107" customWidth="1"/>
    <col min="13580" max="13580" width="9.85546875" style="1107" bestFit="1" customWidth="1"/>
    <col min="13581" max="13824" width="9.140625" style="1107"/>
    <col min="13825" max="13825" width="1.85546875" style="1107" customWidth="1"/>
    <col min="13826" max="13826" width="19.28515625" style="1107" customWidth="1"/>
    <col min="13827" max="13827" width="20.28515625" style="1107" customWidth="1"/>
    <col min="13828" max="13828" width="8.5703125" style="1107" customWidth="1"/>
    <col min="13829" max="13829" width="9.5703125" style="1107" customWidth="1"/>
    <col min="13830" max="13830" width="12" style="1107" bestFit="1" customWidth="1"/>
    <col min="13831" max="13831" width="11" style="1107" customWidth="1"/>
    <col min="13832" max="13832" width="11.140625" style="1107" customWidth="1"/>
    <col min="13833" max="13833" width="11.7109375" style="1107" customWidth="1"/>
    <col min="13834" max="13834" width="13.140625" style="1107" customWidth="1"/>
    <col min="13835" max="13835" width="8.85546875" style="1107" customWidth="1"/>
    <col min="13836" max="13836" width="9.85546875" style="1107" bestFit="1" customWidth="1"/>
    <col min="13837" max="14080" width="9.140625" style="1107"/>
    <col min="14081" max="14081" width="1.85546875" style="1107" customWidth="1"/>
    <col min="14082" max="14082" width="19.28515625" style="1107" customWidth="1"/>
    <col min="14083" max="14083" width="20.28515625" style="1107" customWidth="1"/>
    <col min="14084" max="14084" width="8.5703125" style="1107" customWidth="1"/>
    <col min="14085" max="14085" width="9.5703125" style="1107" customWidth="1"/>
    <col min="14086" max="14086" width="12" style="1107" bestFit="1" customWidth="1"/>
    <col min="14087" max="14087" width="11" style="1107" customWidth="1"/>
    <col min="14088" max="14088" width="11.140625" style="1107" customWidth="1"/>
    <col min="14089" max="14089" width="11.7109375" style="1107" customWidth="1"/>
    <col min="14090" max="14090" width="13.140625" style="1107" customWidth="1"/>
    <col min="14091" max="14091" width="8.85546875" style="1107" customWidth="1"/>
    <col min="14092" max="14092" width="9.85546875" style="1107" bestFit="1" customWidth="1"/>
    <col min="14093" max="14336" width="9.140625" style="1107"/>
    <col min="14337" max="14337" width="1.85546875" style="1107" customWidth="1"/>
    <col min="14338" max="14338" width="19.28515625" style="1107" customWidth="1"/>
    <col min="14339" max="14339" width="20.28515625" style="1107" customWidth="1"/>
    <col min="14340" max="14340" width="8.5703125" style="1107" customWidth="1"/>
    <col min="14341" max="14341" width="9.5703125" style="1107" customWidth="1"/>
    <col min="14342" max="14342" width="12" style="1107" bestFit="1" customWidth="1"/>
    <col min="14343" max="14343" width="11" style="1107" customWidth="1"/>
    <col min="14344" max="14344" width="11.140625" style="1107" customWidth="1"/>
    <col min="14345" max="14345" width="11.7109375" style="1107" customWidth="1"/>
    <col min="14346" max="14346" width="13.140625" style="1107" customWidth="1"/>
    <col min="14347" max="14347" width="8.85546875" style="1107" customWidth="1"/>
    <col min="14348" max="14348" width="9.85546875" style="1107" bestFit="1" customWidth="1"/>
    <col min="14349" max="14592" width="9.140625" style="1107"/>
    <col min="14593" max="14593" width="1.85546875" style="1107" customWidth="1"/>
    <col min="14594" max="14594" width="19.28515625" style="1107" customWidth="1"/>
    <col min="14595" max="14595" width="20.28515625" style="1107" customWidth="1"/>
    <col min="14596" max="14596" width="8.5703125" style="1107" customWidth="1"/>
    <col min="14597" max="14597" width="9.5703125" style="1107" customWidth="1"/>
    <col min="14598" max="14598" width="12" style="1107" bestFit="1" customWidth="1"/>
    <col min="14599" max="14599" width="11" style="1107" customWidth="1"/>
    <col min="14600" max="14600" width="11.140625" style="1107" customWidth="1"/>
    <col min="14601" max="14601" width="11.7109375" style="1107" customWidth="1"/>
    <col min="14602" max="14602" width="13.140625" style="1107" customWidth="1"/>
    <col min="14603" max="14603" width="8.85546875" style="1107" customWidth="1"/>
    <col min="14604" max="14604" width="9.85546875" style="1107" bestFit="1" customWidth="1"/>
    <col min="14605" max="14848" width="9.140625" style="1107"/>
    <col min="14849" max="14849" width="1.85546875" style="1107" customWidth="1"/>
    <col min="14850" max="14850" width="19.28515625" style="1107" customWidth="1"/>
    <col min="14851" max="14851" width="20.28515625" style="1107" customWidth="1"/>
    <col min="14852" max="14852" width="8.5703125" style="1107" customWidth="1"/>
    <col min="14853" max="14853" width="9.5703125" style="1107" customWidth="1"/>
    <col min="14854" max="14854" width="12" style="1107" bestFit="1" customWidth="1"/>
    <col min="14855" max="14855" width="11" style="1107" customWidth="1"/>
    <col min="14856" max="14856" width="11.140625" style="1107" customWidth="1"/>
    <col min="14857" max="14857" width="11.7109375" style="1107" customWidth="1"/>
    <col min="14858" max="14858" width="13.140625" style="1107" customWidth="1"/>
    <col min="14859" max="14859" width="8.85546875" style="1107" customWidth="1"/>
    <col min="14860" max="14860" width="9.85546875" style="1107" bestFit="1" customWidth="1"/>
    <col min="14861" max="15104" width="9.140625" style="1107"/>
    <col min="15105" max="15105" width="1.85546875" style="1107" customWidth="1"/>
    <col min="15106" max="15106" width="19.28515625" style="1107" customWidth="1"/>
    <col min="15107" max="15107" width="20.28515625" style="1107" customWidth="1"/>
    <col min="15108" max="15108" width="8.5703125" style="1107" customWidth="1"/>
    <col min="15109" max="15109" width="9.5703125" style="1107" customWidth="1"/>
    <col min="15110" max="15110" width="12" style="1107" bestFit="1" customWidth="1"/>
    <col min="15111" max="15111" width="11" style="1107" customWidth="1"/>
    <col min="15112" max="15112" width="11.140625" style="1107" customWidth="1"/>
    <col min="15113" max="15113" width="11.7109375" style="1107" customWidth="1"/>
    <col min="15114" max="15114" width="13.140625" style="1107" customWidth="1"/>
    <col min="15115" max="15115" width="8.85546875" style="1107" customWidth="1"/>
    <col min="15116" max="15116" width="9.85546875" style="1107" bestFit="1" customWidth="1"/>
    <col min="15117" max="15360" width="9.140625" style="1107"/>
    <col min="15361" max="15361" width="1.85546875" style="1107" customWidth="1"/>
    <col min="15362" max="15362" width="19.28515625" style="1107" customWidth="1"/>
    <col min="15363" max="15363" width="20.28515625" style="1107" customWidth="1"/>
    <col min="15364" max="15364" width="8.5703125" style="1107" customWidth="1"/>
    <col min="15365" max="15365" width="9.5703125" style="1107" customWidth="1"/>
    <col min="15366" max="15366" width="12" style="1107" bestFit="1" customWidth="1"/>
    <col min="15367" max="15367" width="11" style="1107" customWidth="1"/>
    <col min="15368" max="15368" width="11.140625" style="1107" customWidth="1"/>
    <col min="15369" max="15369" width="11.7109375" style="1107" customWidth="1"/>
    <col min="15370" max="15370" width="13.140625" style="1107" customWidth="1"/>
    <col min="15371" max="15371" width="8.85546875" style="1107" customWidth="1"/>
    <col min="15372" max="15372" width="9.85546875" style="1107" bestFit="1" customWidth="1"/>
    <col min="15373" max="15616" width="9.140625" style="1107"/>
    <col min="15617" max="15617" width="1.85546875" style="1107" customWidth="1"/>
    <col min="15618" max="15618" width="19.28515625" style="1107" customWidth="1"/>
    <col min="15619" max="15619" width="20.28515625" style="1107" customWidth="1"/>
    <col min="15620" max="15620" width="8.5703125" style="1107" customWidth="1"/>
    <col min="15621" max="15621" width="9.5703125" style="1107" customWidth="1"/>
    <col min="15622" max="15622" width="12" style="1107" bestFit="1" customWidth="1"/>
    <col min="15623" max="15623" width="11" style="1107" customWidth="1"/>
    <col min="15624" max="15624" width="11.140625" style="1107" customWidth="1"/>
    <col min="15625" max="15625" width="11.7109375" style="1107" customWidth="1"/>
    <col min="15626" max="15626" width="13.140625" style="1107" customWidth="1"/>
    <col min="15627" max="15627" width="8.85546875" style="1107" customWidth="1"/>
    <col min="15628" max="15628" width="9.85546875" style="1107" bestFit="1" customWidth="1"/>
    <col min="15629" max="15872" width="9.140625" style="1107"/>
    <col min="15873" max="15873" width="1.85546875" style="1107" customWidth="1"/>
    <col min="15874" max="15874" width="19.28515625" style="1107" customWidth="1"/>
    <col min="15875" max="15875" width="20.28515625" style="1107" customWidth="1"/>
    <col min="15876" max="15876" width="8.5703125" style="1107" customWidth="1"/>
    <col min="15877" max="15877" width="9.5703125" style="1107" customWidth="1"/>
    <col min="15878" max="15878" width="12" style="1107" bestFit="1" customWidth="1"/>
    <col min="15879" max="15879" width="11" style="1107" customWidth="1"/>
    <col min="15880" max="15880" width="11.140625" style="1107" customWidth="1"/>
    <col min="15881" max="15881" width="11.7109375" style="1107" customWidth="1"/>
    <col min="15882" max="15882" width="13.140625" style="1107" customWidth="1"/>
    <col min="15883" max="15883" width="8.85546875" style="1107" customWidth="1"/>
    <col min="15884" max="15884" width="9.85546875" style="1107" bestFit="1" customWidth="1"/>
    <col min="15885" max="16128" width="9.140625" style="1107"/>
    <col min="16129" max="16129" width="1.85546875" style="1107" customWidth="1"/>
    <col min="16130" max="16130" width="19.28515625" style="1107" customWidth="1"/>
    <col min="16131" max="16131" width="20.28515625" style="1107" customWidth="1"/>
    <col min="16132" max="16132" width="8.5703125" style="1107" customWidth="1"/>
    <col min="16133" max="16133" width="9.5703125" style="1107" customWidth="1"/>
    <col min="16134" max="16134" width="12" style="1107" bestFit="1" customWidth="1"/>
    <col min="16135" max="16135" width="11" style="1107" customWidth="1"/>
    <col min="16136" max="16136" width="11.140625" style="1107" customWidth="1"/>
    <col min="16137" max="16137" width="11.7109375" style="1107" customWidth="1"/>
    <col min="16138" max="16138" width="13.140625" style="1107" customWidth="1"/>
    <col min="16139" max="16139" width="8.85546875" style="1107" customWidth="1"/>
    <col min="16140" max="16140" width="9.85546875" style="1107" bestFit="1" customWidth="1"/>
    <col min="16141" max="16384" width="9.140625" style="1107"/>
  </cols>
  <sheetData>
    <row r="2" spans="2:13" ht="20.25" x14ac:dyDescent="0.3">
      <c r="B2" s="1139" t="s">
        <v>1879</v>
      </c>
      <c r="C2" s="1140"/>
      <c r="D2" s="1140"/>
      <c r="E2" s="1140"/>
      <c r="F2" s="1140"/>
      <c r="G2" s="1140"/>
      <c r="H2" s="1140"/>
      <c r="I2" s="1140"/>
      <c r="M2" s="1142"/>
    </row>
    <row r="3" spans="2:13" ht="30.6" customHeight="1" thickBot="1" x14ac:dyDescent="0.25">
      <c r="I3" s="1106"/>
    </row>
    <row r="4" spans="2:13" ht="40.5" customHeight="1" x14ac:dyDescent="0.2">
      <c r="B4" s="1424" t="s">
        <v>1814</v>
      </c>
      <c r="C4" s="1427" t="s">
        <v>1880</v>
      </c>
      <c r="D4" s="1427" t="s">
        <v>1823</v>
      </c>
      <c r="E4" s="1456" t="s">
        <v>1881</v>
      </c>
      <c r="F4" s="1456" t="s">
        <v>1882</v>
      </c>
      <c r="G4" s="1441" t="s">
        <v>1883</v>
      </c>
      <c r="H4" s="1441" t="s">
        <v>1884</v>
      </c>
      <c r="I4" s="1143" t="s">
        <v>1818</v>
      </c>
      <c r="J4" s="1443" t="s">
        <v>1885</v>
      </c>
      <c r="M4" s="1142"/>
    </row>
    <row r="5" spans="2:13" ht="24" customHeight="1" thickBot="1" x14ac:dyDescent="0.25">
      <c r="B5" s="1453"/>
      <c r="C5" s="1454"/>
      <c r="D5" s="1455"/>
      <c r="E5" s="1457"/>
      <c r="F5" s="1457"/>
      <c r="G5" s="1442"/>
      <c r="H5" s="1442"/>
      <c r="I5" s="1144" t="s">
        <v>1886</v>
      </c>
      <c r="J5" s="1443"/>
      <c r="L5" s="1142"/>
    </row>
    <row r="6" spans="2:13" ht="44.45" customHeight="1" x14ac:dyDescent="0.2">
      <c r="B6" s="1145" t="s">
        <v>1887</v>
      </c>
      <c r="C6" s="1444" t="s">
        <v>1888</v>
      </c>
      <c r="D6" s="1146">
        <f>2.2+3.7</f>
        <v>5.9</v>
      </c>
      <c r="E6" s="1147">
        <v>5747</v>
      </c>
      <c r="F6" s="1148">
        <v>5587</v>
      </c>
      <c r="G6" s="1149">
        <f>F6/6095</f>
        <v>0.91665299425758817</v>
      </c>
      <c r="H6" s="1149">
        <f>1-(E6/F6)</f>
        <v>-2.8637909432611464E-2</v>
      </c>
      <c r="I6" s="1150">
        <f>F6*32.96</f>
        <v>184147.52000000002</v>
      </c>
      <c r="J6" s="1141">
        <v>6095</v>
      </c>
      <c r="K6" s="1141">
        <v>6000</v>
      </c>
      <c r="L6" s="1151"/>
      <c r="M6" s="1151"/>
    </row>
    <row r="7" spans="2:13" ht="55.9" customHeight="1" x14ac:dyDescent="0.2">
      <c r="B7" s="1145" t="s">
        <v>1889</v>
      </c>
      <c r="C7" s="1445"/>
      <c r="D7" s="1152">
        <v>3.2</v>
      </c>
      <c r="E7" s="1147">
        <v>3323</v>
      </c>
      <c r="F7" s="1153">
        <v>2636</v>
      </c>
      <c r="G7" s="1149">
        <f>F7/10846</f>
        <v>0.24303890835330996</v>
      </c>
      <c r="H7" s="1149">
        <f t="shared" ref="H7:H12" si="0">1-(E7/F7)</f>
        <v>-0.26062215477996964</v>
      </c>
      <c r="I7" s="1150">
        <f>F7*32.54</f>
        <v>85775.44</v>
      </c>
      <c r="J7" s="1141">
        <v>10846</v>
      </c>
      <c r="L7" s="1151"/>
      <c r="M7" s="1151"/>
    </row>
    <row r="8" spans="2:13" ht="42.6" customHeight="1" x14ac:dyDescent="0.2">
      <c r="B8" s="1145" t="s">
        <v>1890</v>
      </c>
      <c r="C8" s="1445"/>
      <c r="D8" s="1146">
        <f>15.9+20</f>
        <v>35.9</v>
      </c>
      <c r="E8" s="1147">
        <v>33266</v>
      </c>
      <c r="F8" s="1153">
        <v>32994</v>
      </c>
      <c r="G8" s="1149">
        <f>F8/70000</f>
        <v>0.47134285714285712</v>
      </c>
      <c r="H8" s="1149">
        <f t="shared" si="0"/>
        <v>-8.2439231375401878E-3</v>
      </c>
      <c r="I8" s="1150">
        <f>F8*37.04</f>
        <v>1222097.76</v>
      </c>
      <c r="J8" s="1141">
        <v>70000</v>
      </c>
      <c r="K8" s="1141">
        <v>35428</v>
      </c>
      <c r="L8" s="1151"/>
      <c r="M8" s="1047"/>
    </row>
    <row r="9" spans="2:13" ht="65.25" x14ac:dyDescent="0.2">
      <c r="B9" s="1145" t="s">
        <v>1891</v>
      </c>
      <c r="C9" s="1445"/>
      <c r="D9" s="1152">
        <f>15.9+25.92</f>
        <v>41.82</v>
      </c>
      <c r="E9" s="1154">
        <v>16648</v>
      </c>
      <c r="F9" s="1153">
        <v>35635</v>
      </c>
      <c r="G9" s="1149">
        <f>F9/107000</f>
        <v>0.33303738317757009</v>
      </c>
      <c r="H9" s="1149">
        <f t="shared" si="0"/>
        <v>0.53281885786445904</v>
      </c>
      <c r="I9" s="1150">
        <f>F9*31.72009</f>
        <v>1130345.4071499999</v>
      </c>
      <c r="J9" s="1141">
        <v>107000</v>
      </c>
      <c r="L9" s="1151"/>
      <c r="M9" s="1151"/>
    </row>
    <row r="10" spans="2:13" ht="34.15" customHeight="1" x14ac:dyDescent="0.2">
      <c r="B10" s="1145" t="s">
        <v>1824</v>
      </c>
      <c r="C10" s="1445"/>
      <c r="D10" s="1152">
        <v>10.3</v>
      </c>
      <c r="E10" s="1147">
        <v>11017</v>
      </c>
      <c r="F10" s="1153">
        <v>10903</v>
      </c>
      <c r="G10" s="1149">
        <f>F10/16701</f>
        <v>0.65283515957128313</v>
      </c>
      <c r="H10" s="1149">
        <f t="shared" si="0"/>
        <v>-1.0455837842795468E-2</v>
      </c>
      <c r="I10" s="1150">
        <f>F10*32.95</f>
        <v>359253.85000000003</v>
      </c>
      <c r="J10" s="1141">
        <v>16701</v>
      </c>
      <c r="L10" s="1151"/>
      <c r="M10" s="1151"/>
    </row>
    <row r="11" spans="2:13" ht="45.6" customHeight="1" thickBot="1" x14ac:dyDescent="0.25">
      <c r="B11" s="1145" t="s">
        <v>1825</v>
      </c>
      <c r="C11" s="1445"/>
      <c r="D11" s="1152">
        <v>34</v>
      </c>
      <c r="E11" s="1155">
        <v>41910</v>
      </c>
      <c r="F11" s="1156">
        <v>40290</v>
      </c>
      <c r="G11" s="1157">
        <f>F11/38333</f>
        <v>1.0510526178488508</v>
      </c>
      <c r="H11" s="1158">
        <f t="shared" si="0"/>
        <v>-4.020848845867464E-2</v>
      </c>
      <c r="I11" s="1159">
        <f>F11*33.3636</f>
        <v>1344219.4439999999</v>
      </c>
      <c r="J11" s="1141">
        <v>38333</v>
      </c>
      <c r="L11" s="1151"/>
      <c r="M11" s="1151"/>
    </row>
    <row r="12" spans="2:13" ht="25.15" customHeight="1" thickBot="1" x14ac:dyDescent="0.25">
      <c r="B12" s="1446" t="s">
        <v>1892</v>
      </c>
      <c r="C12" s="1447"/>
      <c r="D12" s="1160">
        <f>SUM(D6:D11)</f>
        <v>131.12</v>
      </c>
      <c r="E12" s="1161">
        <f>SUM(E6:E11)</f>
        <v>111911</v>
      </c>
      <c r="F12" s="1161">
        <f>SUM(F6:F11)</f>
        <v>128045</v>
      </c>
      <c r="G12" s="1162">
        <f>F12/(6095+10846+70000+107000+16701+38333)</f>
        <v>0.51428858319108339</v>
      </c>
      <c r="H12" s="1162">
        <f t="shared" si="0"/>
        <v>0.12600257721894648</v>
      </c>
      <c r="I12" s="1163">
        <f>SUM(I6:I11)</f>
        <v>4325839.4211499998</v>
      </c>
      <c r="J12" s="1141" t="e">
        <f>SUM(J6:J11)-#REF!</f>
        <v>#REF!</v>
      </c>
      <c r="L12" s="1151"/>
      <c r="M12" s="1151"/>
    </row>
    <row r="13" spans="2:13" ht="28.15" customHeight="1" thickBot="1" x14ac:dyDescent="0.25">
      <c r="E13" s="1164">
        <f>E12+43913</f>
        <v>155824</v>
      </c>
      <c r="F13" s="1165">
        <v>171958</v>
      </c>
      <c r="G13" s="1448" t="s">
        <v>1893</v>
      </c>
      <c r="H13" s="1449"/>
      <c r="I13" s="1449"/>
      <c r="L13" s="1151"/>
      <c r="M13" s="1151"/>
    </row>
    <row r="14" spans="2:13" ht="19.5" thickBot="1" x14ac:dyDescent="0.35">
      <c r="B14" s="1166" t="s">
        <v>1826</v>
      </c>
      <c r="C14" s="1167"/>
      <c r="D14" s="1168"/>
      <c r="E14" s="1168"/>
      <c r="F14" s="1168"/>
      <c r="G14" s="1168"/>
      <c r="H14" s="1168"/>
      <c r="I14" s="1169"/>
      <c r="L14" s="1151"/>
      <c r="M14" s="1151"/>
    </row>
    <row r="15" spans="2:13" ht="90" customHeight="1" thickBot="1" x14ac:dyDescent="0.25">
      <c r="B15" s="1170" t="s">
        <v>1894</v>
      </c>
      <c r="C15" s="1171" t="s">
        <v>1895</v>
      </c>
      <c r="D15" s="1450" t="s">
        <v>1896</v>
      </c>
      <c r="E15" s="1451"/>
      <c r="F15" s="1451"/>
      <c r="G15" s="1452"/>
      <c r="H15" s="1172">
        <f>(16.43-15.99)</f>
        <v>0.4399999999999995</v>
      </c>
      <c r="I15" s="1173">
        <f>653294*H15</f>
        <v>287449.35999999969</v>
      </c>
      <c r="L15" s="1174"/>
      <c r="M15" s="1151"/>
    </row>
    <row r="16" spans="2:13" ht="21" customHeight="1" thickBot="1" x14ac:dyDescent="0.25">
      <c r="B16" s="1175"/>
      <c r="C16" s="1176"/>
      <c r="D16" s="1176"/>
      <c r="E16" s="1176"/>
      <c r="F16" s="1176"/>
      <c r="G16" s="1176"/>
      <c r="H16" s="1176"/>
      <c r="I16" s="1177"/>
    </row>
    <row r="17" spans="2:13" ht="34.15" customHeight="1" thickBot="1" x14ac:dyDescent="0.25">
      <c r="B17" s="1435" t="s">
        <v>1822</v>
      </c>
      <c r="C17" s="1436"/>
      <c r="D17" s="1436"/>
      <c r="E17" s="1436"/>
      <c r="F17" s="1436"/>
      <c r="G17" s="1440"/>
      <c r="H17" s="1178"/>
      <c r="I17" s="1179">
        <f>I12+I15</f>
        <v>4613288.7811499992</v>
      </c>
    </row>
    <row r="18" spans="2:13" ht="18.75" x14ac:dyDescent="0.3">
      <c r="B18" s="1180"/>
      <c r="C18" s="1181"/>
      <c r="D18" s="1181"/>
      <c r="E18" s="1133"/>
      <c r="F18" s="1133"/>
      <c r="G18" s="1182"/>
      <c r="H18" s="1182"/>
      <c r="I18" s="1183"/>
    </row>
    <row r="19" spans="2:13" ht="20.25" x14ac:dyDescent="0.3">
      <c r="B19" s="1184" t="s">
        <v>1897</v>
      </c>
      <c r="C19" s="1181"/>
      <c r="D19" s="1181"/>
      <c r="E19" s="1133"/>
      <c r="F19" s="1133"/>
      <c r="G19" s="1182"/>
      <c r="H19" s="1182"/>
      <c r="I19" s="1183"/>
    </row>
    <row r="20" spans="2:13" ht="19.5" customHeight="1" x14ac:dyDescent="0.3">
      <c r="B20" s="1184" t="s">
        <v>1898</v>
      </c>
      <c r="C20" s="1181"/>
      <c r="D20" s="1181"/>
      <c r="E20" s="1133"/>
      <c r="F20" s="1133"/>
      <c r="G20" s="1182"/>
      <c r="H20" s="1182"/>
    </row>
    <row r="21" spans="2:13" ht="15.75" x14ac:dyDescent="0.2">
      <c r="B21" s="1106"/>
      <c r="C21" s="1106"/>
      <c r="D21" s="1106"/>
      <c r="E21" s="1185"/>
      <c r="F21" s="1185"/>
      <c r="G21" s="1182"/>
      <c r="H21" s="1182"/>
      <c r="I21" s="1186"/>
      <c r="J21" s="1187"/>
      <c r="K21" s="1187"/>
      <c r="L21" s="1183"/>
      <c r="M21" s="1183"/>
    </row>
    <row r="22" spans="2:13" x14ac:dyDescent="0.2">
      <c r="B22" s="1106"/>
      <c r="C22" s="1106"/>
      <c r="D22" s="1106"/>
      <c r="E22" s="1133"/>
      <c r="F22" s="1133"/>
      <c r="G22" s="1182"/>
      <c r="H22" s="1182"/>
    </row>
    <row r="23" spans="2:13" x14ac:dyDescent="0.2">
      <c r="B23" s="1106"/>
      <c r="C23" s="1106"/>
      <c r="D23" s="1106"/>
      <c r="E23" s="1133"/>
      <c r="F23" s="1133"/>
      <c r="G23" s="1182"/>
      <c r="H23" s="1182"/>
    </row>
    <row r="24" spans="2:13" x14ac:dyDescent="0.2">
      <c r="E24" s="1183"/>
      <c r="F24" s="1183"/>
      <c r="G24" s="1182"/>
      <c r="H24" s="1182"/>
    </row>
    <row r="25" spans="2:13" x14ac:dyDescent="0.2">
      <c r="E25" s="1183"/>
      <c r="F25" s="1183"/>
      <c r="G25" s="1188"/>
      <c r="H25" s="1188"/>
    </row>
    <row r="26" spans="2:13" x14ac:dyDescent="0.2">
      <c r="E26" s="1183"/>
      <c r="F26" s="1183"/>
      <c r="G26" s="1183"/>
      <c r="H26" s="1183"/>
    </row>
  </sheetData>
  <mergeCells count="13">
    <mergeCell ref="B17:G17"/>
    <mergeCell ref="H4:H5"/>
    <mergeCell ref="J4:J5"/>
    <mergeCell ref="C6:C11"/>
    <mergeCell ref="B12:C12"/>
    <mergeCell ref="G13:I13"/>
    <mergeCell ref="D15:G15"/>
    <mergeCell ref="B4:B5"/>
    <mergeCell ref="C4:C5"/>
    <mergeCell ref="D4:D5"/>
    <mergeCell ref="E4:E5"/>
    <mergeCell ref="F4:F5"/>
    <mergeCell ref="G4:G5"/>
  </mergeCells>
  <pageMargins left="0.74803149606299213" right="0.47244094488188981" top="1.0629921259842521" bottom="1.1811023622047245" header="0.39370078740157483" footer="0.43307086614173229"/>
  <pageSetup paperSize="9" scale="76" orientation="portrait" r:id="rId1"/>
  <headerFooter alignWithMargins="0">
    <oddHeader>&amp;R&amp;A melléklet a  /2019.(.) önkormányzati rendelethez /&amp;P.oldal</oddHeader>
    <oddFooter>&amp;CEnergetikai költség megtakarítások
2018.év
Bázis 2017.év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zoomScaleNormal="100" workbookViewId="0">
      <selection activeCell="N25" sqref="N25"/>
    </sheetView>
  </sheetViews>
  <sheetFormatPr defaultRowHeight="15.75" x14ac:dyDescent="0.25"/>
  <cols>
    <col min="1" max="1" width="5.7109375" style="1085" bestFit="1" customWidth="1"/>
    <col min="2" max="2" width="3.42578125" style="1085" customWidth="1"/>
    <col min="3" max="3" width="4" style="1085" customWidth="1"/>
    <col min="4" max="4" width="46.42578125" style="1085" customWidth="1"/>
    <col min="5" max="5" width="13.5703125" style="1086" bestFit="1" customWidth="1"/>
    <col min="6" max="6" width="13.85546875" style="1086" customWidth="1"/>
    <col min="7" max="7" width="11.28515625" style="1086" customWidth="1"/>
    <col min="8" max="9" width="11.28515625" style="1046" customWidth="1"/>
    <col min="10" max="257" width="9.140625" style="1047"/>
    <col min="258" max="258" width="5.7109375" style="1047" bestFit="1" customWidth="1"/>
    <col min="259" max="259" width="3.42578125" style="1047" customWidth="1"/>
    <col min="260" max="260" width="4" style="1047" customWidth="1"/>
    <col min="261" max="261" width="46.42578125" style="1047" customWidth="1"/>
    <col min="262" max="265" width="11.28515625" style="1047" customWidth="1"/>
    <col min="266" max="513" width="9.140625" style="1047"/>
    <col min="514" max="514" width="5.7109375" style="1047" bestFit="1" customWidth="1"/>
    <col min="515" max="515" width="3.42578125" style="1047" customWidth="1"/>
    <col min="516" max="516" width="4" style="1047" customWidth="1"/>
    <col min="517" max="517" width="46.42578125" style="1047" customWidth="1"/>
    <col min="518" max="521" width="11.28515625" style="1047" customWidth="1"/>
    <col min="522" max="769" width="9.140625" style="1047"/>
    <col min="770" max="770" width="5.7109375" style="1047" bestFit="1" customWidth="1"/>
    <col min="771" max="771" width="3.42578125" style="1047" customWidth="1"/>
    <col min="772" max="772" width="4" style="1047" customWidth="1"/>
    <col min="773" max="773" width="46.42578125" style="1047" customWidth="1"/>
    <col min="774" max="777" width="11.28515625" style="1047" customWidth="1"/>
    <col min="778" max="1025" width="9.140625" style="1047"/>
    <col min="1026" max="1026" width="5.7109375" style="1047" bestFit="1" customWidth="1"/>
    <col min="1027" max="1027" width="3.42578125" style="1047" customWidth="1"/>
    <col min="1028" max="1028" width="4" style="1047" customWidth="1"/>
    <col min="1029" max="1029" width="46.42578125" style="1047" customWidth="1"/>
    <col min="1030" max="1033" width="11.28515625" style="1047" customWidth="1"/>
    <col min="1034" max="1281" width="9.140625" style="1047"/>
    <col min="1282" max="1282" width="5.7109375" style="1047" bestFit="1" customWidth="1"/>
    <col min="1283" max="1283" width="3.42578125" style="1047" customWidth="1"/>
    <col min="1284" max="1284" width="4" style="1047" customWidth="1"/>
    <col min="1285" max="1285" width="46.42578125" style="1047" customWidth="1"/>
    <col min="1286" max="1289" width="11.28515625" style="1047" customWidth="1"/>
    <col min="1290" max="1537" width="9.140625" style="1047"/>
    <col min="1538" max="1538" width="5.7109375" style="1047" bestFit="1" customWidth="1"/>
    <col min="1539" max="1539" width="3.42578125" style="1047" customWidth="1"/>
    <col min="1540" max="1540" width="4" style="1047" customWidth="1"/>
    <col min="1541" max="1541" width="46.42578125" style="1047" customWidth="1"/>
    <col min="1542" max="1545" width="11.28515625" style="1047" customWidth="1"/>
    <col min="1546" max="1793" width="9.140625" style="1047"/>
    <col min="1794" max="1794" width="5.7109375" style="1047" bestFit="1" customWidth="1"/>
    <col min="1795" max="1795" width="3.42578125" style="1047" customWidth="1"/>
    <col min="1796" max="1796" width="4" style="1047" customWidth="1"/>
    <col min="1797" max="1797" width="46.42578125" style="1047" customWidth="1"/>
    <col min="1798" max="1801" width="11.28515625" style="1047" customWidth="1"/>
    <col min="1802" max="2049" width="9.140625" style="1047"/>
    <col min="2050" max="2050" width="5.7109375" style="1047" bestFit="1" customWidth="1"/>
    <col min="2051" max="2051" width="3.42578125" style="1047" customWidth="1"/>
    <col min="2052" max="2052" width="4" style="1047" customWidth="1"/>
    <col min="2053" max="2053" width="46.42578125" style="1047" customWidth="1"/>
    <col min="2054" max="2057" width="11.28515625" style="1047" customWidth="1"/>
    <col min="2058" max="2305" width="9.140625" style="1047"/>
    <col min="2306" max="2306" width="5.7109375" style="1047" bestFit="1" customWidth="1"/>
    <col min="2307" max="2307" width="3.42578125" style="1047" customWidth="1"/>
    <col min="2308" max="2308" width="4" style="1047" customWidth="1"/>
    <col min="2309" max="2309" width="46.42578125" style="1047" customWidth="1"/>
    <col min="2310" max="2313" width="11.28515625" style="1047" customWidth="1"/>
    <col min="2314" max="2561" width="9.140625" style="1047"/>
    <col min="2562" max="2562" width="5.7109375" style="1047" bestFit="1" customWidth="1"/>
    <col min="2563" max="2563" width="3.42578125" style="1047" customWidth="1"/>
    <col min="2564" max="2564" width="4" style="1047" customWidth="1"/>
    <col min="2565" max="2565" width="46.42578125" style="1047" customWidth="1"/>
    <col min="2566" max="2569" width="11.28515625" style="1047" customWidth="1"/>
    <col min="2570" max="2817" width="9.140625" style="1047"/>
    <col min="2818" max="2818" width="5.7109375" style="1047" bestFit="1" customWidth="1"/>
    <col min="2819" max="2819" width="3.42578125" style="1047" customWidth="1"/>
    <col min="2820" max="2820" width="4" style="1047" customWidth="1"/>
    <col min="2821" max="2821" width="46.42578125" style="1047" customWidth="1"/>
    <col min="2822" max="2825" width="11.28515625" style="1047" customWidth="1"/>
    <col min="2826" max="3073" width="9.140625" style="1047"/>
    <col min="3074" max="3074" width="5.7109375" style="1047" bestFit="1" customWidth="1"/>
    <col min="3075" max="3075" width="3.42578125" style="1047" customWidth="1"/>
    <col min="3076" max="3076" width="4" style="1047" customWidth="1"/>
    <col min="3077" max="3077" width="46.42578125" style="1047" customWidth="1"/>
    <col min="3078" max="3081" width="11.28515625" style="1047" customWidth="1"/>
    <col min="3082" max="3329" width="9.140625" style="1047"/>
    <col min="3330" max="3330" width="5.7109375" style="1047" bestFit="1" customWidth="1"/>
    <col min="3331" max="3331" width="3.42578125" style="1047" customWidth="1"/>
    <col min="3332" max="3332" width="4" style="1047" customWidth="1"/>
    <col min="3333" max="3333" width="46.42578125" style="1047" customWidth="1"/>
    <col min="3334" max="3337" width="11.28515625" style="1047" customWidth="1"/>
    <col min="3338" max="3585" width="9.140625" style="1047"/>
    <col min="3586" max="3586" width="5.7109375" style="1047" bestFit="1" customWidth="1"/>
    <col min="3587" max="3587" width="3.42578125" style="1047" customWidth="1"/>
    <col min="3588" max="3588" width="4" style="1047" customWidth="1"/>
    <col min="3589" max="3589" width="46.42578125" style="1047" customWidth="1"/>
    <col min="3590" max="3593" width="11.28515625" style="1047" customWidth="1"/>
    <col min="3594" max="3841" width="9.140625" style="1047"/>
    <col min="3842" max="3842" width="5.7109375" style="1047" bestFit="1" customWidth="1"/>
    <col min="3843" max="3843" width="3.42578125" style="1047" customWidth="1"/>
    <col min="3844" max="3844" width="4" style="1047" customWidth="1"/>
    <col min="3845" max="3845" width="46.42578125" style="1047" customWidth="1"/>
    <col min="3846" max="3849" width="11.28515625" style="1047" customWidth="1"/>
    <col min="3850" max="4097" width="9.140625" style="1047"/>
    <col min="4098" max="4098" width="5.7109375" style="1047" bestFit="1" customWidth="1"/>
    <col min="4099" max="4099" width="3.42578125" style="1047" customWidth="1"/>
    <col min="4100" max="4100" width="4" style="1047" customWidth="1"/>
    <col min="4101" max="4101" width="46.42578125" style="1047" customWidth="1"/>
    <col min="4102" max="4105" width="11.28515625" style="1047" customWidth="1"/>
    <col min="4106" max="4353" width="9.140625" style="1047"/>
    <col min="4354" max="4354" width="5.7109375" style="1047" bestFit="1" customWidth="1"/>
    <col min="4355" max="4355" width="3.42578125" style="1047" customWidth="1"/>
    <col min="4356" max="4356" width="4" style="1047" customWidth="1"/>
    <col min="4357" max="4357" width="46.42578125" style="1047" customWidth="1"/>
    <col min="4358" max="4361" width="11.28515625" style="1047" customWidth="1"/>
    <col min="4362" max="4609" width="9.140625" style="1047"/>
    <col min="4610" max="4610" width="5.7109375" style="1047" bestFit="1" customWidth="1"/>
    <col min="4611" max="4611" width="3.42578125" style="1047" customWidth="1"/>
    <col min="4612" max="4612" width="4" style="1047" customWidth="1"/>
    <col min="4613" max="4613" width="46.42578125" style="1047" customWidth="1"/>
    <col min="4614" max="4617" width="11.28515625" style="1047" customWidth="1"/>
    <col min="4618" max="4865" width="9.140625" style="1047"/>
    <col min="4866" max="4866" width="5.7109375" style="1047" bestFit="1" customWidth="1"/>
    <col min="4867" max="4867" width="3.42578125" style="1047" customWidth="1"/>
    <col min="4868" max="4868" width="4" style="1047" customWidth="1"/>
    <col min="4869" max="4869" width="46.42578125" style="1047" customWidth="1"/>
    <col min="4870" max="4873" width="11.28515625" style="1047" customWidth="1"/>
    <col min="4874" max="5121" width="9.140625" style="1047"/>
    <col min="5122" max="5122" width="5.7109375" style="1047" bestFit="1" customWidth="1"/>
    <col min="5123" max="5123" width="3.42578125" style="1047" customWidth="1"/>
    <col min="5124" max="5124" width="4" style="1047" customWidth="1"/>
    <col min="5125" max="5125" width="46.42578125" style="1047" customWidth="1"/>
    <col min="5126" max="5129" width="11.28515625" style="1047" customWidth="1"/>
    <col min="5130" max="5377" width="9.140625" style="1047"/>
    <col min="5378" max="5378" width="5.7109375" style="1047" bestFit="1" customWidth="1"/>
    <col min="5379" max="5379" width="3.42578125" style="1047" customWidth="1"/>
    <col min="5380" max="5380" width="4" style="1047" customWidth="1"/>
    <col min="5381" max="5381" width="46.42578125" style="1047" customWidth="1"/>
    <col min="5382" max="5385" width="11.28515625" style="1047" customWidth="1"/>
    <col min="5386" max="5633" width="9.140625" style="1047"/>
    <col min="5634" max="5634" width="5.7109375" style="1047" bestFit="1" customWidth="1"/>
    <col min="5635" max="5635" width="3.42578125" style="1047" customWidth="1"/>
    <col min="5636" max="5636" width="4" style="1047" customWidth="1"/>
    <col min="5637" max="5637" width="46.42578125" style="1047" customWidth="1"/>
    <col min="5638" max="5641" width="11.28515625" style="1047" customWidth="1"/>
    <col min="5642" max="5889" width="9.140625" style="1047"/>
    <col min="5890" max="5890" width="5.7109375" style="1047" bestFit="1" customWidth="1"/>
    <col min="5891" max="5891" width="3.42578125" style="1047" customWidth="1"/>
    <col min="5892" max="5892" width="4" style="1047" customWidth="1"/>
    <col min="5893" max="5893" width="46.42578125" style="1047" customWidth="1"/>
    <col min="5894" max="5897" width="11.28515625" style="1047" customWidth="1"/>
    <col min="5898" max="6145" width="9.140625" style="1047"/>
    <col min="6146" max="6146" width="5.7109375" style="1047" bestFit="1" customWidth="1"/>
    <col min="6147" max="6147" width="3.42578125" style="1047" customWidth="1"/>
    <col min="6148" max="6148" width="4" style="1047" customWidth="1"/>
    <col min="6149" max="6149" width="46.42578125" style="1047" customWidth="1"/>
    <col min="6150" max="6153" width="11.28515625" style="1047" customWidth="1"/>
    <col min="6154" max="6401" width="9.140625" style="1047"/>
    <col min="6402" max="6402" width="5.7109375" style="1047" bestFit="1" customWidth="1"/>
    <col min="6403" max="6403" width="3.42578125" style="1047" customWidth="1"/>
    <col min="6404" max="6404" width="4" style="1047" customWidth="1"/>
    <col min="6405" max="6405" width="46.42578125" style="1047" customWidth="1"/>
    <col min="6406" max="6409" width="11.28515625" style="1047" customWidth="1"/>
    <col min="6410" max="6657" width="9.140625" style="1047"/>
    <col min="6658" max="6658" width="5.7109375" style="1047" bestFit="1" customWidth="1"/>
    <col min="6659" max="6659" width="3.42578125" style="1047" customWidth="1"/>
    <col min="6660" max="6660" width="4" style="1047" customWidth="1"/>
    <col min="6661" max="6661" width="46.42578125" style="1047" customWidth="1"/>
    <col min="6662" max="6665" width="11.28515625" style="1047" customWidth="1"/>
    <col min="6666" max="6913" width="9.140625" style="1047"/>
    <col min="6914" max="6914" width="5.7109375" style="1047" bestFit="1" customWidth="1"/>
    <col min="6915" max="6915" width="3.42578125" style="1047" customWidth="1"/>
    <col min="6916" max="6916" width="4" style="1047" customWidth="1"/>
    <col min="6917" max="6917" width="46.42578125" style="1047" customWidth="1"/>
    <col min="6918" max="6921" width="11.28515625" style="1047" customWidth="1"/>
    <col min="6922" max="7169" width="9.140625" style="1047"/>
    <col min="7170" max="7170" width="5.7109375" style="1047" bestFit="1" customWidth="1"/>
    <col min="7171" max="7171" width="3.42578125" style="1047" customWidth="1"/>
    <col min="7172" max="7172" width="4" style="1047" customWidth="1"/>
    <col min="7173" max="7173" width="46.42578125" style="1047" customWidth="1"/>
    <col min="7174" max="7177" width="11.28515625" style="1047" customWidth="1"/>
    <col min="7178" max="7425" width="9.140625" style="1047"/>
    <col min="7426" max="7426" width="5.7109375" style="1047" bestFit="1" customWidth="1"/>
    <col min="7427" max="7427" width="3.42578125" style="1047" customWidth="1"/>
    <col min="7428" max="7428" width="4" style="1047" customWidth="1"/>
    <col min="7429" max="7429" width="46.42578125" style="1047" customWidth="1"/>
    <col min="7430" max="7433" width="11.28515625" style="1047" customWidth="1"/>
    <col min="7434" max="7681" width="9.140625" style="1047"/>
    <col min="7682" max="7682" width="5.7109375" style="1047" bestFit="1" customWidth="1"/>
    <col min="7683" max="7683" width="3.42578125" style="1047" customWidth="1"/>
    <col min="7684" max="7684" width="4" style="1047" customWidth="1"/>
    <col min="7685" max="7685" width="46.42578125" style="1047" customWidth="1"/>
    <col min="7686" max="7689" width="11.28515625" style="1047" customWidth="1"/>
    <col min="7690" max="7937" width="9.140625" style="1047"/>
    <col min="7938" max="7938" width="5.7109375" style="1047" bestFit="1" customWidth="1"/>
    <col min="7939" max="7939" width="3.42578125" style="1047" customWidth="1"/>
    <col min="7940" max="7940" width="4" style="1047" customWidth="1"/>
    <col min="7941" max="7941" width="46.42578125" style="1047" customWidth="1"/>
    <col min="7942" max="7945" width="11.28515625" style="1047" customWidth="1"/>
    <col min="7946" max="8193" width="9.140625" style="1047"/>
    <col min="8194" max="8194" width="5.7109375" style="1047" bestFit="1" customWidth="1"/>
    <col min="8195" max="8195" width="3.42578125" style="1047" customWidth="1"/>
    <col min="8196" max="8196" width="4" style="1047" customWidth="1"/>
    <col min="8197" max="8197" width="46.42578125" style="1047" customWidth="1"/>
    <col min="8198" max="8201" width="11.28515625" style="1047" customWidth="1"/>
    <col min="8202" max="8449" width="9.140625" style="1047"/>
    <col min="8450" max="8450" width="5.7109375" style="1047" bestFit="1" customWidth="1"/>
    <col min="8451" max="8451" width="3.42578125" style="1047" customWidth="1"/>
    <col min="8452" max="8452" width="4" style="1047" customWidth="1"/>
    <col min="8453" max="8453" width="46.42578125" style="1047" customWidth="1"/>
    <col min="8454" max="8457" width="11.28515625" style="1047" customWidth="1"/>
    <col min="8458" max="8705" width="9.140625" style="1047"/>
    <col min="8706" max="8706" width="5.7109375" style="1047" bestFit="1" customWidth="1"/>
    <col min="8707" max="8707" width="3.42578125" style="1047" customWidth="1"/>
    <col min="8708" max="8708" width="4" style="1047" customWidth="1"/>
    <col min="8709" max="8709" width="46.42578125" style="1047" customWidth="1"/>
    <col min="8710" max="8713" width="11.28515625" style="1047" customWidth="1"/>
    <col min="8714" max="8961" width="9.140625" style="1047"/>
    <col min="8962" max="8962" width="5.7109375" style="1047" bestFit="1" customWidth="1"/>
    <col min="8963" max="8963" width="3.42578125" style="1047" customWidth="1"/>
    <col min="8964" max="8964" width="4" style="1047" customWidth="1"/>
    <col min="8965" max="8965" width="46.42578125" style="1047" customWidth="1"/>
    <col min="8966" max="8969" width="11.28515625" style="1047" customWidth="1"/>
    <col min="8970" max="9217" width="9.140625" style="1047"/>
    <col min="9218" max="9218" width="5.7109375" style="1047" bestFit="1" customWidth="1"/>
    <col min="9219" max="9219" width="3.42578125" style="1047" customWidth="1"/>
    <col min="9220" max="9220" width="4" style="1047" customWidth="1"/>
    <col min="9221" max="9221" width="46.42578125" style="1047" customWidth="1"/>
    <col min="9222" max="9225" width="11.28515625" style="1047" customWidth="1"/>
    <col min="9226" max="9473" width="9.140625" style="1047"/>
    <col min="9474" max="9474" width="5.7109375" style="1047" bestFit="1" customWidth="1"/>
    <col min="9475" max="9475" width="3.42578125" style="1047" customWidth="1"/>
    <col min="9476" max="9476" width="4" style="1047" customWidth="1"/>
    <col min="9477" max="9477" width="46.42578125" style="1047" customWidth="1"/>
    <col min="9478" max="9481" width="11.28515625" style="1047" customWidth="1"/>
    <col min="9482" max="9729" width="9.140625" style="1047"/>
    <col min="9730" max="9730" width="5.7109375" style="1047" bestFit="1" customWidth="1"/>
    <col min="9731" max="9731" width="3.42578125" style="1047" customWidth="1"/>
    <col min="9732" max="9732" width="4" style="1047" customWidth="1"/>
    <col min="9733" max="9733" width="46.42578125" style="1047" customWidth="1"/>
    <col min="9734" max="9737" width="11.28515625" style="1047" customWidth="1"/>
    <col min="9738" max="9985" width="9.140625" style="1047"/>
    <col min="9986" max="9986" width="5.7109375" style="1047" bestFit="1" customWidth="1"/>
    <col min="9987" max="9987" width="3.42578125" style="1047" customWidth="1"/>
    <col min="9988" max="9988" width="4" style="1047" customWidth="1"/>
    <col min="9989" max="9989" width="46.42578125" style="1047" customWidth="1"/>
    <col min="9990" max="9993" width="11.28515625" style="1047" customWidth="1"/>
    <col min="9994" max="10241" width="9.140625" style="1047"/>
    <col min="10242" max="10242" width="5.7109375" style="1047" bestFit="1" customWidth="1"/>
    <col min="10243" max="10243" width="3.42578125" style="1047" customWidth="1"/>
    <col min="10244" max="10244" width="4" style="1047" customWidth="1"/>
    <col min="10245" max="10245" width="46.42578125" style="1047" customWidth="1"/>
    <col min="10246" max="10249" width="11.28515625" style="1047" customWidth="1"/>
    <col min="10250" max="10497" width="9.140625" style="1047"/>
    <col min="10498" max="10498" width="5.7109375" style="1047" bestFit="1" customWidth="1"/>
    <col min="10499" max="10499" width="3.42578125" style="1047" customWidth="1"/>
    <col min="10500" max="10500" width="4" style="1047" customWidth="1"/>
    <col min="10501" max="10501" width="46.42578125" style="1047" customWidth="1"/>
    <col min="10502" max="10505" width="11.28515625" style="1047" customWidth="1"/>
    <col min="10506" max="10753" width="9.140625" style="1047"/>
    <col min="10754" max="10754" width="5.7109375" style="1047" bestFit="1" customWidth="1"/>
    <col min="10755" max="10755" width="3.42578125" style="1047" customWidth="1"/>
    <col min="10756" max="10756" width="4" style="1047" customWidth="1"/>
    <col min="10757" max="10757" width="46.42578125" style="1047" customWidth="1"/>
    <col min="10758" max="10761" width="11.28515625" style="1047" customWidth="1"/>
    <col min="10762" max="11009" width="9.140625" style="1047"/>
    <col min="11010" max="11010" width="5.7109375" style="1047" bestFit="1" customWidth="1"/>
    <col min="11011" max="11011" width="3.42578125" style="1047" customWidth="1"/>
    <col min="11012" max="11012" width="4" style="1047" customWidth="1"/>
    <col min="11013" max="11013" width="46.42578125" style="1047" customWidth="1"/>
    <col min="11014" max="11017" width="11.28515625" style="1047" customWidth="1"/>
    <col min="11018" max="11265" width="9.140625" style="1047"/>
    <col min="11266" max="11266" width="5.7109375" style="1047" bestFit="1" customWidth="1"/>
    <col min="11267" max="11267" width="3.42578125" style="1047" customWidth="1"/>
    <col min="11268" max="11268" width="4" style="1047" customWidth="1"/>
    <col min="11269" max="11269" width="46.42578125" style="1047" customWidth="1"/>
    <col min="11270" max="11273" width="11.28515625" style="1047" customWidth="1"/>
    <col min="11274" max="11521" width="9.140625" style="1047"/>
    <col min="11522" max="11522" width="5.7109375" style="1047" bestFit="1" customWidth="1"/>
    <col min="11523" max="11523" width="3.42578125" style="1047" customWidth="1"/>
    <col min="11524" max="11524" width="4" style="1047" customWidth="1"/>
    <col min="11525" max="11525" width="46.42578125" style="1047" customWidth="1"/>
    <col min="11526" max="11529" width="11.28515625" style="1047" customWidth="1"/>
    <col min="11530" max="11777" width="9.140625" style="1047"/>
    <col min="11778" max="11778" width="5.7109375" style="1047" bestFit="1" customWidth="1"/>
    <col min="11779" max="11779" width="3.42578125" style="1047" customWidth="1"/>
    <col min="11780" max="11780" width="4" style="1047" customWidth="1"/>
    <col min="11781" max="11781" width="46.42578125" style="1047" customWidth="1"/>
    <col min="11782" max="11785" width="11.28515625" style="1047" customWidth="1"/>
    <col min="11786" max="12033" width="9.140625" style="1047"/>
    <col min="12034" max="12034" width="5.7109375" style="1047" bestFit="1" customWidth="1"/>
    <col min="12035" max="12035" width="3.42578125" style="1047" customWidth="1"/>
    <col min="12036" max="12036" width="4" style="1047" customWidth="1"/>
    <col min="12037" max="12037" width="46.42578125" style="1047" customWidth="1"/>
    <col min="12038" max="12041" width="11.28515625" style="1047" customWidth="1"/>
    <col min="12042" max="12289" width="9.140625" style="1047"/>
    <col min="12290" max="12290" width="5.7109375" style="1047" bestFit="1" customWidth="1"/>
    <col min="12291" max="12291" width="3.42578125" style="1047" customWidth="1"/>
    <col min="12292" max="12292" width="4" style="1047" customWidth="1"/>
    <col min="12293" max="12293" width="46.42578125" style="1047" customWidth="1"/>
    <col min="12294" max="12297" width="11.28515625" style="1047" customWidth="1"/>
    <col min="12298" max="12545" width="9.140625" style="1047"/>
    <col min="12546" max="12546" width="5.7109375" style="1047" bestFit="1" customWidth="1"/>
    <col min="12547" max="12547" width="3.42578125" style="1047" customWidth="1"/>
    <col min="12548" max="12548" width="4" style="1047" customWidth="1"/>
    <col min="12549" max="12549" width="46.42578125" style="1047" customWidth="1"/>
    <col min="12550" max="12553" width="11.28515625" style="1047" customWidth="1"/>
    <col min="12554" max="12801" width="9.140625" style="1047"/>
    <col min="12802" max="12802" width="5.7109375" style="1047" bestFit="1" customWidth="1"/>
    <col min="12803" max="12803" width="3.42578125" style="1047" customWidth="1"/>
    <col min="12804" max="12804" width="4" style="1047" customWidth="1"/>
    <col min="12805" max="12805" width="46.42578125" style="1047" customWidth="1"/>
    <col min="12806" max="12809" width="11.28515625" style="1047" customWidth="1"/>
    <col min="12810" max="13057" width="9.140625" style="1047"/>
    <col min="13058" max="13058" width="5.7109375" style="1047" bestFit="1" customWidth="1"/>
    <col min="13059" max="13059" width="3.42578125" style="1047" customWidth="1"/>
    <col min="13060" max="13060" width="4" style="1047" customWidth="1"/>
    <col min="13061" max="13061" width="46.42578125" style="1047" customWidth="1"/>
    <col min="13062" max="13065" width="11.28515625" style="1047" customWidth="1"/>
    <col min="13066" max="13313" width="9.140625" style="1047"/>
    <col min="13314" max="13314" width="5.7109375" style="1047" bestFit="1" customWidth="1"/>
    <col min="13315" max="13315" width="3.42578125" style="1047" customWidth="1"/>
    <col min="13316" max="13316" width="4" style="1047" customWidth="1"/>
    <col min="13317" max="13317" width="46.42578125" style="1047" customWidth="1"/>
    <col min="13318" max="13321" width="11.28515625" style="1047" customWidth="1"/>
    <col min="13322" max="13569" width="9.140625" style="1047"/>
    <col min="13570" max="13570" width="5.7109375" style="1047" bestFit="1" customWidth="1"/>
    <col min="13571" max="13571" width="3.42578125" style="1047" customWidth="1"/>
    <col min="13572" max="13572" width="4" style="1047" customWidth="1"/>
    <col min="13573" max="13573" width="46.42578125" style="1047" customWidth="1"/>
    <col min="13574" max="13577" width="11.28515625" style="1047" customWidth="1"/>
    <col min="13578" max="13825" width="9.140625" style="1047"/>
    <col min="13826" max="13826" width="5.7109375" style="1047" bestFit="1" customWidth="1"/>
    <col min="13827" max="13827" width="3.42578125" style="1047" customWidth="1"/>
    <col min="13828" max="13828" width="4" style="1047" customWidth="1"/>
    <col min="13829" max="13829" width="46.42578125" style="1047" customWidth="1"/>
    <col min="13830" max="13833" width="11.28515625" style="1047" customWidth="1"/>
    <col min="13834" max="14081" width="9.140625" style="1047"/>
    <col min="14082" max="14082" width="5.7109375" style="1047" bestFit="1" customWidth="1"/>
    <col min="14083" max="14083" width="3.42578125" style="1047" customWidth="1"/>
    <col min="14084" max="14084" width="4" style="1047" customWidth="1"/>
    <col min="14085" max="14085" width="46.42578125" style="1047" customWidth="1"/>
    <col min="14086" max="14089" width="11.28515625" style="1047" customWidth="1"/>
    <col min="14090" max="14337" width="9.140625" style="1047"/>
    <col min="14338" max="14338" width="5.7109375" style="1047" bestFit="1" customWidth="1"/>
    <col min="14339" max="14339" width="3.42578125" style="1047" customWidth="1"/>
    <col min="14340" max="14340" width="4" style="1047" customWidth="1"/>
    <col min="14341" max="14341" width="46.42578125" style="1047" customWidth="1"/>
    <col min="14342" max="14345" width="11.28515625" style="1047" customWidth="1"/>
    <col min="14346" max="14593" width="9.140625" style="1047"/>
    <col min="14594" max="14594" width="5.7109375" style="1047" bestFit="1" customWidth="1"/>
    <col min="14595" max="14595" width="3.42578125" style="1047" customWidth="1"/>
    <col min="14596" max="14596" width="4" style="1047" customWidth="1"/>
    <col min="14597" max="14597" width="46.42578125" style="1047" customWidth="1"/>
    <col min="14598" max="14601" width="11.28515625" style="1047" customWidth="1"/>
    <col min="14602" max="14849" width="9.140625" style="1047"/>
    <col min="14850" max="14850" width="5.7109375" style="1047" bestFit="1" customWidth="1"/>
    <col min="14851" max="14851" width="3.42578125" style="1047" customWidth="1"/>
    <col min="14852" max="14852" width="4" style="1047" customWidth="1"/>
    <col min="14853" max="14853" width="46.42578125" style="1047" customWidth="1"/>
    <col min="14854" max="14857" width="11.28515625" style="1047" customWidth="1"/>
    <col min="14858" max="15105" width="9.140625" style="1047"/>
    <col min="15106" max="15106" width="5.7109375" style="1047" bestFit="1" customWidth="1"/>
    <col min="15107" max="15107" width="3.42578125" style="1047" customWidth="1"/>
    <col min="15108" max="15108" width="4" style="1047" customWidth="1"/>
    <col min="15109" max="15109" width="46.42578125" style="1047" customWidth="1"/>
    <col min="15110" max="15113" width="11.28515625" style="1047" customWidth="1"/>
    <col min="15114" max="15361" width="9.140625" style="1047"/>
    <col min="15362" max="15362" width="5.7109375" style="1047" bestFit="1" customWidth="1"/>
    <col min="15363" max="15363" width="3.42578125" style="1047" customWidth="1"/>
    <col min="15364" max="15364" width="4" style="1047" customWidth="1"/>
    <col min="15365" max="15365" width="46.42578125" style="1047" customWidth="1"/>
    <col min="15366" max="15369" width="11.28515625" style="1047" customWidth="1"/>
    <col min="15370" max="15617" width="9.140625" style="1047"/>
    <col min="15618" max="15618" width="5.7109375" style="1047" bestFit="1" customWidth="1"/>
    <col min="15619" max="15619" width="3.42578125" style="1047" customWidth="1"/>
    <col min="15620" max="15620" width="4" style="1047" customWidth="1"/>
    <col min="15621" max="15621" width="46.42578125" style="1047" customWidth="1"/>
    <col min="15622" max="15625" width="11.28515625" style="1047" customWidth="1"/>
    <col min="15626" max="15873" width="9.140625" style="1047"/>
    <col min="15874" max="15874" width="5.7109375" style="1047" bestFit="1" customWidth="1"/>
    <col min="15875" max="15875" width="3.42578125" style="1047" customWidth="1"/>
    <col min="15876" max="15876" width="4" style="1047" customWidth="1"/>
    <col min="15877" max="15877" width="46.42578125" style="1047" customWidth="1"/>
    <col min="15878" max="15881" width="11.28515625" style="1047" customWidth="1"/>
    <col min="15882" max="16129" width="9.140625" style="1047"/>
    <col min="16130" max="16130" width="5.7109375" style="1047" bestFit="1" customWidth="1"/>
    <col min="16131" max="16131" width="3.42578125" style="1047" customWidth="1"/>
    <col min="16132" max="16132" width="4" style="1047" customWidth="1"/>
    <col min="16133" max="16133" width="46.42578125" style="1047" customWidth="1"/>
    <col min="16134" max="16137" width="11.28515625" style="1047" customWidth="1"/>
    <col min="16138" max="16384" width="9.140625" style="1047"/>
  </cols>
  <sheetData>
    <row r="2" spans="1:9" ht="18.75" x14ac:dyDescent="0.3">
      <c r="A2" s="1488"/>
      <c r="B2" s="1488"/>
      <c r="C2" s="1488"/>
      <c r="D2" s="1488"/>
      <c r="E2" s="1488"/>
      <c r="F2" s="1488"/>
      <c r="G2" s="1488"/>
      <c r="H2" s="1488"/>
    </row>
    <row r="3" spans="1:9" ht="18.75" x14ac:dyDescent="0.3">
      <c r="A3" s="1488" t="s">
        <v>1829</v>
      </c>
      <c r="B3" s="1488"/>
      <c r="C3" s="1488"/>
      <c r="D3" s="1488"/>
      <c r="E3" s="1488"/>
      <c r="F3" s="1488"/>
      <c r="G3" s="1488"/>
      <c r="H3" s="1488"/>
      <c r="I3" s="1488"/>
    </row>
    <row r="4" spans="1:9" ht="18.75" x14ac:dyDescent="0.3">
      <c r="A4" s="1488" t="s">
        <v>1830</v>
      </c>
      <c r="B4" s="1488"/>
      <c r="C4" s="1488"/>
      <c r="D4" s="1488"/>
      <c r="E4" s="1488"/>
      <c r="F4" s="1488"/>
      <c r="G4" s="1488"/>
      <c r="H4" s="1488"/>
      <c r="I4" s="1488"/>
    </row>
    <row r="5" spans="1:9" x14ac:dyDescent="0.25">
      <c r="A5" s="1048"/>
      <c r="B5" s="1048"/>
      <c r="C5" s="1048"/>
      <c r="D5" s="1048"/>
      <c r="E5" s="1049"/>
      <c r="F5" s="1049"/>
      <c r="G5" s="1049"/>
      <c r="H5" s="1049"/>
      <c r="I5" s="1049"/>
    </row>
    <row r="6" spans="1:9" x14ac:dyDescent="0.25">
      <c r="A6" s="1048"/>
      <c r="B6" s="1048"/>
      <c r="C6" s="1048"/>
      <c r="D6" s="1048"/>
      <c r="E6" s="1049"/>
      <c r="F6" s="1049"/>
      <c r="G6" s="1049"/>
      <c r="H6" s="1049"/>
      <c r="I6" s="1049"/>
    </row>
    <row r="7" spans="1:9" ht="19.5" thickBot="1" x14ac:dyDescent="0.35">
      <c r="A7" s="1103"/>
      <c r="B7" s="1103"/>
      <c r="C7" s="1103"/>
      <c r="D7" s="1103"/>
      <c r="E7" s="1050"/>
      <c r="F7" s="1050"/>
      <c r="G7" s="1050"/>
      <c r="H7" s="1049"/>
      <c r="I7" s="1051" t="s">
        <v>142</v>
      </c>
    </row>
    <row r="8" spans="1:9" ht="17.25" thickTop="1" thickBot="1" x14ac:dyDescent="0.25">
      <c r="A8" s="1485" t="s">
        <v>1831</v>
      </c>
      <c r="B8" s="1486"/>
      <c r="C8" s="1486"/>
      <c r="D8" s="1487"/>
      <c r="E8" s="1209" t="s">
        <v>1906</v>
      </c>
      <c r="F8" s="1209" t="s">
        <v>1905</v>
      </c>
      <c r="G8" s="1209" t="s">
        <v>386</v>
      </c>
      <c r="H8" s="1209" t="s">
        <v>387</v>
      </c>
      <c r="I8" s="1215" t="s">
        <v>388</v>
      </c>
    </row>
    <row r="9" spans="1:9" ht="16.5" thickTop="1" x14ac:dyDescent="0.25">
      <c r="A9" s="1052" t="s">
        <v>153</v>
      </c>
      <c r="B9" s="1489" t="s">
        <v>1832</v>
      </c>
      <c r="C9" s="1490"/>
      <c r="D9" s="1490"/>
      <c r="E9" s="1214">
        <v>219848</v>
      </c>
      <c r="F9" s="1214">
        <v>382996</v>
      </c>
      <c r="G9" s="1053">
        <v>210000</v>
      </c>
      <c r="H9" s="1053">
        <v>210000</v>
      </c>
      <c r="I9" s="1203">
        <v>210000</v>
      </c>
    </row>
    <row r="10" spans="1:9" x14ac:dyDescent="0.25">
      <c r="A10" s="1054" t="s">
        <v>155</v>
      </c>
      <c r="B10" s="1462" t="s">
        <v>376</v>
      </c>
      <c r="C10" s="1459"/>
      <c r="D10" s="1459"/>
      <c r="E10" s="1213">
        <f>'[1]1.'!C118</f>
        <v>0</v>
      </c>
      <c r="F10" s="1213">
        <v>30620</v>
      </c>
      <c r="G10" s="1055"/>
      <c r="H10" s="1055"/>
      <c r="I10" s="1059"/>
    </row>
    <row r="11" spans="1:9" x14ac:dyDescent="0.25">
      <c r="A11" s="1054" t="s">
        <v>157</v>
      </c>
      <c r="B11" s="1462" t="s">
        <v>158</v>
      </c>
      <c r="C11" s="1459"/>
      <c r="D11" s="1459"/>
      <c r="E11" s="1201">
        <v>606500</v>
      </c>
      <c r="F11" s="1201">
        <v>1011188</v>
      </c>
      <c r="G11" s="1056">
        <v>650000</v>
      </c>
      <c r="H11" s="1056">
        <v>650000</v>
      </c>
      <c r="I11" s="1059">
        <v>650000</v>
      </c>
    </row>
    <row r="12" spans="1:9" x14ac:dyDescent="0.25">
      <c r="A12" s="1054" t="s">
        <v>159</v>
      </c>
      <c r="B12" s="1475" t="s">
        <v>1833</v>
      </c>
      <c r="C12" s="1476"/>
      <c r="D12" s="1476"/>
      <c r="E12" s="1201">
        <v>94489</v>
      </c>
      <c r="F12" s="1201">
        <v>110005</v>
      </c>
      <c r="G12" s="1056">
        <v>94500</v>
      </c>
      <c r="H12" s="1056">
        <v>94500</v>
      </c>
      <c r="I12" s="1059">
        <v>94500</v>
      </c>
    </row>
    <row r="13" spans="1:9" x14ac:dyDescent="0.25">
      <c r="A13" s="1054" t="s">
        <v>172</v>
      </c>
      <c r="B13" s="1057" t="s">
        <v>173</v>
      </c>
      <c r="C13" s="1058"/>
      <c r="D13" s="1058"/>
      <c r="E13" s="1201">
        <v>100</v>
      </c>
      <c r="F13" s="1201">
        <v>555</v>
      </c>
      <c r="G13" s="1056">
        <v>100</v>
      </c>
      <c r="H13" s="1056">
        <v>50</v>
      </c>
      <c r="I13" s="1059">
        <v>20</v>
      </c>
    </row>
    <row r="14" spans="1:9" x14ac:dyDescent="0.25">
      <c r="A14" s="1054" t="s">
        <v>174</v>
      </c>
      <c r="B14" s="1462" t="s">
        <v>175</v>
      </c>
      <c r="C14" s="1459"/>
      <c r="D14" s="1459"/>
      <c r="E14" s="1201">
        <v>9500</v>
      </c>
      <c r="F14" s="1201">
        <v>16114</v>
      </c>
      <c r="G14" s="1056">
        <v>800</v>
      </c>
      <c r="H14" s="1056">
        <v>500</v>
      </c>
      <c r="I14" s="1059">
        <v>300</v>
      </c>
    </row>
    <row r="15" spans="1:9" x14ac:dyDescent="0.25">
      <c r="A15" s="1054" t="s">
        <v>176</v>
      </c>
      <c r="B15" s="1462" t="s">
        <v>177</v>
      </c>
      <c r="C15" s="1459"/>
      <c r="D15" s="1459"/>
      <c r="E15" s="1201">
        <v>2500</v>
      </c>
      <c r="F15" s="1201">
        <v>1923</v>
      </c>
      <c r="G15" s="1056">
        <v>2600</v>
      </c>
      <c r="H15" s="1056">
        <v>2600</v>
      </c>
      <c r="I15" s="1059">
        <v>2600</v>
      </c>
    </row>
    <row r="16" spans="1:9" x14ac:dyDescent="0.25">
      <c r="A16" s="1054"/>
      <c r="B16" s="1471"/>
      <c r="C16" s="1477"/>
      <c r="D16" s="1477"/>
      <c r="E16" s="1201"/>
      <c r="F16" s="1201"/>
      <c r="G16" s="1056"/>
      <c r="H16" s="1056"/>
      <c r="I16" s="1059"/>
    </row>
    <row r="17" spans="1:9" x14ac:dyDescent="0.25">
      <c r="A17" s="1060"/>
      <c r="B17" s="1478" t="s">
        <v>1834</v>
      </c>
      <c r="C17" s="1478"/>
      <c r="D17" s="1478"/>
      <c r="E17" s="1212">
        <f>SUM(E9:E16)</f>
        <v>932937</v>
      </c>
      <c r="F17" s="1212">
        <f>SUM(F9:F16)</f>
        <v>1553401</v>
      </c>
      <c r="G17" s="1061">
        <f>SUM(G9:G16)</f>
        <v>958000</v>
      </c>
      <c r="H17" s="1061">
        <f>SUM(H9:H16)</f>
        <v>957650</v>
      </c>
      <c r="I17" s="1062">
        <f>SUM(I9:I16)</f>
        <v>957420</v>
      </c>
    </row>
    <row r="18" spans="1:9" x14ac:dyDescent="0.25">
      <c r="A18" s="1054"/>
      <c r="B18" s="1469"/>
      <c r="C18" s="1470"/>
      <c r="D18" s="1471"/>
      <c r="E18" s="1201"/>
      <c r="F18" s="1201"/>
      <c r="G18" s="1056"/>
      <c r="H18" s="1056"/>
      <c r="I18" s="1059"/>
    </row>
    <row r="19" spans="1:9" x14ac:dyDescent="0.25">
      <c r="A19" s="1054" t="s">
        <v>179</v>
      </c>
      <c r="B19" s="1459" t="s">
        <v>180</v>
      </c>
      <c r="C19" s="1459"/>
      <c r="D19" s="1459"/>
      <c r="E19" s="1200">
        <v>596141</v>
      </c>
      <c r="F19" s="1200">
        <v>738979</v>
      </c>
      <c r="G19" s="1063">
        <v>200000</v>
      </c>
      <c r="H19" s="1063">
        <v>200000</v>
      </c>
      <c r="I19" s="1211">
        <v>200000</v>
      </c>
    </row>
    <row r="20" spans="1:9" ht="16.5" thickBot="1" x14ac:dyDescent="0.3">
      <c r="A20" s="1064"/>
      <c r="B20" s="1479"/>
      <c r="C20" s="1480"/>
      <c r="D20" s="1481"/>
      <c r="E20" s="1199"/>
      <c r="F20" s="1199"/>
      <c r="G20" s="1065"/>
      <c r="H20" s="1065"/>
      <c r="I20" s="1066"/>
    </row>
    <row r="21" spans="1:9" ht="34.5" customHeight="1" thickTop="1" thickBot="1" x14ac:dyDescent="0.3">
      <c r="A21" s="1067"/>
      <c r="B21" s="1482" t="s">
        <v>181</v>
      </c>
      <c r="C21" s="1483"/>
      <c r="D21" s="1484"/>
      <c r="E21" s="1210">
        <f>SUM(E19,E17)</f>
        <v>1529078</v>
      </c>
      <c r="F21" s="1210">
        <f>SUM(F19,F17)</f>
        <v>2292380</v>
      </c>
      <c r="G21" s="1068">
        <f>SUM(G19,G17)</f>
        <v>1158000</v>
      </c>
      <c r="H21" s="1068">
        <f>SUM(H19,H17)</f>
        <v>1157650</v>
      </c>
      <c r="I21" s="1069">
        <f>SUM(I19,I17)</f>
        <v>1157420</v>
      </c>
    </row>
    <row r="22" spans="1:9" ht="17.25" thickTop="1" thickBot="1" x14ac:dyDescent="0.3">
      <c r="A22" s="1070"/>
      <c r="B22" s="1070"/>
      <c r="C22" s="1070"/>
      <c r="D22" s="1071"/>
      <c r="E22" s="1046"/>
      <c r="F22" s="1046"/>
      <c r="G22" s="1072"/>
      <c r="H22" s="1072"/>
    </row>
    <row r="23" spans="1:9" ht="17.25" thickTop="1" thickBot="1" x14ac:dyDescent="0.25">
      <c r="A23" s="1485" t="s">
        <v>1835</v>
      </c>
      <c r="B23" s="1486"/>
      <c r="C23" s="1486"/>
      <c r="D23" s="1487"/>
      <c r="E23" s="1209" t="s">
        <v>1906</v>
      </c>
      <c r="F23" s="1222" t="s">
        <v>1905</v>
      </c>
      <c r="G23" s="1208" t="s">
        <v>386</v>
      </c>
      <c r="H23" s="1207" t="s">
        <v>387</v>
      </c>
      <c r="I23" s="1206" t="s">
        <v>388</v>
      </c>
    </row>
    <row r="24" spans="1:9" ht="17.25" thickTop="1" thickBot="1" x14ac:dyDescent="0.3">
      <c r="A24" s="1073" t="s">
        <v>401</v>
      </c>
      <c r="B24" s="1474" t="s">
        <v>402</v>
      </c>
      <c r="C24" s="1474"/>
      <c r="D24" s="1474"/>
      <c r="E24" s="1205">
        <f>SUM(E25:E31)</f>
        <v>971948</v>
      </c>
      <c r="F24" s="1205">
        <f>SUM(F25:F31)</f>
        <v>905974</v>
      </c>
      <c r="G24" s="1074">
        <f>SUM(G25:G31)</f>
        <v>897800</v>
      </c>
      <c r="H24" s="1074">
        <f>SUM(H25:H31)</f>
        <v>897800</v>
      </c>
      <c r="I24" s="1075">
        <f>SUM(I25:I31)</f>
        <v>897800</v>
      </c>
    </row>
    <row r="25" spans="1:9" x14ac:dyDescent="0.25">
      <c r="A25" s="1076"/>
      <c r="B25" s="1077" t="s">
        <v>403</v>
      </c>
      <c r="C25" s="1467" t="s">
        <v>208</v>
      </c>
      <c r="D25" s="1468"/>
      <c r="E25" s="1202">
        <v>373310</v>
      </c>
      <c r="F25" s="1202">
        <v>458320</v>
      </c>
      <c r="G25" s="1078">
        <v>420000</v>
      </c>
      <c r="H25" s="1078">
        <v>420000</v>
      </c>
      <c r="I25" s="1203">
        <v>420000</v>
      </c>
    </row>
    <row r="26" spans="1:9" x14ac:dyDescent="0.25">
      <c r="A26" s="1054"/>
      <c r="B26" s="1102" t="s">
        <v>403</v>
      </c>
      <c r="C26" s="1460" t="s">
        <v>404</v>
      </c>
      <c r="D26" s="1462"/>
      <c r="E26" s="1202">
        <v>76485</v>
      </c>
      <c r="F26" s="1202">
        <v>91668</v>
      </c>
      <c r="G26" s="1078">
        <v>85000</v>
      </c>
      <c r="H26" s="1078">
        <v>85000</v>
      </c>
      <c r="I26" s="1059">
        <v>85000</v>
      </c>
    </row>
    <row r="27" spans="1:9" x14ac:dyDescent="0.25">
      <c r="A27" s="1054"/>
      <c r="B27" s="1102" t="s">
        <v>403</v>
      </c>
      <c r="C27" s="1460" t="s">
        <v>367</v>
      </c>
      <c r="D27" s="1462"/>
      <c r="E27" s="1202">
        <v>257084</v>
      </c>
      <c r="F27" s="1202">
        <v>270824</v>
      </c>
      <c r="G27" s="1078">
        <v>260000</v>
      </c>
      <c r="H27" s="1078">
        <v>260000</v>
      </c>
      <c r="I27" s="1059">
        <v>260000</v>
      </c>
    </row>
    <row r="28" spans="1:9" x14ac:dyDescent="0.25">
      <c r="A28" s="1054"/>
      <c r="B28" s="1102" t="s">
        <v>403</v>
      </c>
      <c r="C28" s="1460" t="s">
        <v>405</v>
      </c>
      <c r="D28" s="1462"/>
      <c r="E28" s="1202">
        <v>14300</v>
      </c>
      <c r="F28" s="1202">
        <v>13564</v>
      </c>
      <c r="G28" s="1078">
        <v>14300</v>
      </c>
      <c r="H28" s="1078">
        <v>14300</v>
      </c>
      <c r="I28" s="1059">
        <v>14300</v>
      </c>
    </row>
    <row r="29" spans="1:9" x14ac:dyDescent="0.25">
      <c r="A29" s="1054"/>
      <c r="B29" s="1102" t="s">
        <v>403</v>
      </c>
      <c r="C29" s="1459" t="s">
        <v>212</v>
      </c>
      <c r="D29" s="1459"/>
      <c r="E29" s="1202">
        <v>111420</v>
      </c>
      <c r="F29" s="1202">
        <v>71598</v>
      </c>
      <c r="G29" s="1078">
        <v>38500</v>
      </c>
      <c r="H29" s="1078">
        <v>38500</v>
      </c>
      <c r="I29" s="1059">
        <v>38500</v>
      </c>
    </row>
    <row r="30" spans="1:9" x14ac:dyDescent="0.25">
      <c r="A30" s="1054"/>
      <c r="B30" s="1102" t="s">
        <v>403</v>
      </c>
      <c r="C30" s="1460" t="s">
        <v>406</v>
      </c>
      <c r="D30" s="1462"/>
      <c r="E30" s="1202">
        <v>49567</v>
      </c>
      <c r="F30" s="1202"/>
      <c r="G30" s="1078">
        <v>50000</v>
      </c>
      <c r="H30" s="1078">
        <v>50000</v>
      </c>
      <c r="I30" s="1059">
        <v>50000</v>
      </c>
    </row>
    <row r="31" spans="1:9" x14ac:dyDescent="0.25">
      <c r="A31" s="1054"/>
      <c r="B31" s="1102" t="s">
        <v>403</v>
      </c>
      <c r="C31" s="1459" t="s">
        <v>407</v>
      </c>
      <c r="D31" s="1459"/>
      <c r="E31" s="1202">
        <v>89782</v>
      </c>
      <c r="F31" s="1202"/>
      <c r="G31" s="1078">
        <v>30000</v>
      </c>
      <c r="H31" s="1078">
        <v>30000</v>
      </c>
      <c r="I31" s="1059">
        <v>30000</v>
      </c>
    </row>
    <row r="32" spans="1:9" x14ac:dyDescent="0.25">
      <c r="A32" s="1054"/>
      <c r="B32" s="1469"/>
      <c r="C32" s="1470"/>
      <c r="D32" s="1471"/>
      <c r="E32" s="1201"/>
      <c r="F32" s="1201"/>
      <c r="G32" s="1056"/>
      <c r="H32" s="1056"/>
      <c r="I32" s="1059"/>
    </row>
    <row r="33" spans="1:9" ht="16.5" thickBot="1" x14ac:dyDescent="0.3">
      <c r="A33" s="1079" t="s">
        <v>408</v>
      </c>
      <c r="B33" s="1472" t="s">
        <v>409</v>
      </c>
      <c r="C33" s="1472"/>
      <c r="D33" s="1472"/>
      <c r="E33" s="1204">
        <f>SUM(E34:E37)</f>
        <v>551372</v>
      </c>
      <c r="F33" s="1204">
        <f>SUM(F34:F37)</f>
        <v>435619</v>
      </c>
      <c r="G33" s="1080">
        <f>SUM(G34:G37)</f>
        <v>260200</v>
      </c>
      <c r="H33" s="1080">
        <f>SUM(H34:H37)</f>
        <v>259850</v>
      </c>
      <c r="I33" s="1081">
        <f>SUM(I34:I37)</f>
        <v>259620</v>
      </c>
    </row>
    <row r="34" spans="1:9" x14ac:dyDescent="0.25">
      <c r="A34" s="1076"/>
      <c r="B34" s="1077" t="s">
        <v>403</v>
      </c>
      <c r="C34" s="1473" t="s">
        <v>214</v>
      </c>
      <c r="D34" s="1473"/>
      <c r="E34" s="1202">
        <v>259895</v>
      </c>
      <c r="F34" s="1202">
        <v>283363</v>
      </c>
      <c r="G34" s="1078">
        <v>120000</v>
      </c>
      <c r="H34" s="1078">
        <v>110000</v>
      </c>
      <c r="I34" s="1203">
        <v>110000</v>
      </c>
    </row>
    <row r="35" spans="1:9" x14ac:dyDescent="0.25">
      <c r="A35" s="1054"/>
      <c r="B35" s="1102" t="s">
        <v>403</v>
      </c>
      <c r="C35" s="1459" t="s">
        <v>216</v>
      </c>
      <c r="D35" s="1459"/>
      <c r="E35" s="1202">
        <v>203318</v>
      </c>
      <c r="F35" s="1202">
        <v>152206</v>
      </c>
      <c r="G35" s="1078">
        <v>83200</v>
      </c>
      <c r="H35" s="1078">
        <v>92850</v>
      </c>
      <c r="I35" s="1059">
        <v>92620</v>
      </c>
    </row>
    <row r="36" spans="1:9" x14ac:dyDescent="0.25">
      <c r="A36" s="1054"/>
      <c r="B36" s="1102" t="s">
        <v>403</v>
      </c>
      <c r="C36" s="1459" t="s">
        <v>218</v>
      </c>
      <c r="D36" s="1459"/>
      <c r="E36" s="1202">
        <v>5600</v>
      </c>
      <c r="F36" s="1202">
        <v>50</v>
      </c>
      <c r="G36" s="1078">
        <v>2000</v>
      </c>
      <c r="H36" s="1078">
        <v>2000</v>
      </c>
      <c r="I36" s="1059">
        <v>2000</v>
      </c>
    </row>
    <row r="37" spans="1:9" x14ac:dyDescent="0.25">
      <c r="A37" s="1054"/>
      <c r="B37" s="1102" t="s">
        <v>403</v>
      </c>
      <c r="C37" s="1459" t="s">
        <v>220</v>
      </c>
      <c r="D37" s="1459"/>
      <c r="E37" s="1202">
        <v>82559</v>
      </c>
      <c r="F37" s="1202"/>
      <c r="G37" s="1078">
        <v>55000</v>
      </c>
      <c r="H37" s="1078">
        <v>55000</v>
      </c>
      <c r="I37" s="1059">
        <v>55000</v>
      </c>
    </row>
    <row r="38" spans="1:9" x14ac:dyDescent="0.25">
      <c r="A38" s="1054"/>
      <c r="B38" s="1460"/>
      <c r="C38" s="1461"/>
      <c r="D38" s="1462"/>
      <c r="E38" s="1201"/>
      <c r="F38" s="1201"/>
      <c r="G38" s="1056"/>
      <c r="H38" s="1056"/>
      <c r="I38" s="1059"/>
    </row>
    <row r="39" spans="1:9" x14ac:dyDescent="0.25">
      <c r="A39" s="1060" t="s">
        <v>202</v>
      </c>
      <c r="B39" s="1463" t="s">
        <v>1836</v>
      </c>
      <c r="C39" s="1463"/>
      <c r="D39" s="1463"/>
      <c r="E39" s="1200">
        <f>SUM(E24,E33)</f>
        <v>1523320</v>
      </c>
      <c r="F39" s="1200">
        <f>SUM(F24,F33)</f>
        <v>1341593</v>
      </c>
      <c r="G39" s="1063">
        <f>SUM(G24,G33)</f>
        <v>1158000</v>
      </c>
      <c r="H39" s="1063">
        <f>SUM(H24,H33)</f>
        <v>1157650</v>
      </c>
      <c r="I39" s="1082">
        <f>SUM(I24,I33)</f>
        <v>1157420</v>
      </c>
    </row>
    <row r="40" spans="1:9" x14ac:dyDescent="0.25">
      <c r="A40" s="1054"/>
      <c r="B40" s="1460"/>
      <c r="C40" s="1461"/>
      <c r="D40" s="1462"/>
      <c r="E40" s="1201"/>
      <c r="F40" s="1201"/>
      <c r="G40" s="1056"/>
      <c r="H40" s="1056"/>
      <c r="I40" s="1059"/>
    </row>
    <row r="41" spans="1:9" x14ac:dyDescent="0.25">
      <c r="A41" s="1060" t="s">
        <v>410</v>
      </c>
      <c r="B41" s="1459" t="s">
        <v>223</v>
      </c>
      <c r="C41" s="1459"/>
      <c r="D41" s="1459"/>
      <c r="E41" s="1200">
        <v>5758</v>
      </c>
      <c r="F41" s="1200">
        <v>5758</v>
      </c>
      <c r="G41" s="1063"/>
      <c r="H41" s="1063"/>
      <c r="I41" s="1082"/>
    </row>
    <row r="42" spans="1:9" ht="16.5" thickBot="1" x14ac:dyDescent="0.3">
      <c r="A42" s="1064"/>
      <c r="B42" s="1464"/>
      <c r="C42" s="1465"/>
      <c r="D42" s="1466"/>
      <c r="E42" s="1199"/>
      <c r="F42" s="1199"/>
      <c r="G42" s="1065"/>
      <c r="H42" s="1065"/>
      <c r="I42" s="1066"/>
    </row>
    <row r="43" spans="1:9" ht="17.25" thickTop="1" thickBot="1" x14ac:dyDescent="0.3">
      <c r="A43" s="1067" t="s">
        <v>411</v>
      </c>
      <c r="B43" s="1458" t="s">
        <v>224</v>
      </c>
      <c r="C43" s="1458"/>
      <c r="D43" s="1458"/>
      <c r="E43" s="1198">
        <f>SUM(E39,E41)</f>
        <v>1529078</v>
      </c>
      <c r="F43" s="1198">
        <f>SUM(F39,F41)</f>
        <v>1347351</v>
      </c>
      <c r="G43" s="1083">
        <f>SUM(G39,G41)</f>
        <v>1158000</v>
      </c>
      <c r="H43" s="1083">
        <f>SUM(H39,H41)</f>
        <v>1157650</v>
      </c>
      <c r="I43" s="1084">
        <f>SUM(I39,I41)</f>
        <v>1157420</v>
      </c>
    </row>
    <row r="44" spans="1:9" ht="16.5" thickTop="1" x14ac:dyDescent="0.25"/>
  </sheetData>
  <mergeCells count="37">
    <mergeCell ref="B10:D10"/>
    <mergeCell ref="A2:H2"/>
    <mergeCell ref="A3:I3"/>
    <mergeCell ref="A4:I4"/>
    <mergeCell ref="A8:D8"/>
    <mergeCell ref="B9:D9"/>
    <mergeCell ref="B24:D24"/>
    <mergeCell ref="B11:D11"/>
    <mergeCell ref="B12:D12"/>
    <mergeCell ref="B14:D14"/>
    <mergeCell ref="B15:D15"/>
    <mergeCell ref="B16:D16"/>
    <mergeCell ref="B17:D17"/>
    <mergeCell ref="B18:D18"/>
    <mergeCell ref="B19:D19"/>
    <mergeCell ref="B20:D20"/>
    <mergeCell ref="B21:D21"/>
    <mergeCell ref="A23:D23"/>
    <mergeCell ref="C36:D36"/>
    <mergeCell ref="C25:D25"/>
    <mergeCell ref="C26:D26"/>
    <mergeCell ref="C27:D27"/>
    <mergeCell ref="C28:D28"/>
    <mergeCell ref="C29:D29"/>
    <mergeCell ref="C30:D30"/>
    <mergeCell ref="C31:D31"/>
    <mergeCell ref="B32:D32"/>
    <mergeCell ref="B33:D33"/>
    <mergeCell ref="C34:D34"/>
    <mergeCell ref="C35:D35"/>
    <mergeCell ref="B43:D43"/>
    <mergeCell ref="C37:D37"/>
    <mergeCell ref="B38:D38"/>
    <mergeCell ref="B39:D39"/>
    <mergeCell ref="B40:D40"/>
    <mergeCell ref="B41:D41"/>
    <mergeCell ref="B42:D42"/>
  </mergeCells>
  <pageMargins left="0.51181102362204722" right="0.51181102362204722" top="0.74803149606299213" bottom="0.74803149606299213" header="0.31496062992125984" footer="0.31496062992125984"/>
  <pageSetup paperSize="9" scale="77" orientation="portrait" r:id="rId1"/>
  <headerFooter>
    <oddHeader xml:space="preserve">&amp;R&amp;A melléklet a /2019.() önkormányzati rendelethez/ &amp;P. oldal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82960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22</vt:i4>
      </vt:variant>
      <vt:variant>
        <vt:lpstr>Névvel ellátott tartományok</vt:lpstr>
      </vt:variant>
      <vt:variant>
        <vt:i4>171</vt:i4>
      </vt:variant>
    </vt:vector>
  </HeadingPairs>
  <TitlesOfParts>
    <vt:vector size="193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'1.'!Nyomtatási_terület</vt:lpstr>
      <vt:lpstr>'10.'!Nyomtatási_terület</vt:lpstr>
      <vt:lpstr>'11.'!Nyomtatási_terület</vt:lpstr>
      <vt:lpstr>'12.'!Nyomtatási_terület</vt:lpstr>
      <vt:lpstr>'13.'!Nyomtatási_terület</vt:lpstr>
      <vt:lpstr>'19.'!Nyomtatási_terület</vt:lpstr>
      <vt:lpstr>'2.'!Nyomtatási_terület</vt:lpstr>
      <vt:lpstr>'20.'!Nyomtatási_terület</vt:lpstr>
      <vt:lpstr>'21.'!Nyomtatási_terület</vt:lpstr>
      <vt:lpstr>'3.'!Nyomtatási_terület</vt:lpstr>
      <vt:lpstr>'4.'!Nyomtatási_terület</vt:lpstr>
      <vt:lpstr>'5.'!Nyomtatási_terület</vt:lpstr>
      <vt:lpstr>'6.'!Nyomtatási_terület</vt:lpstr>
      <vt:lpstr>'7.'!Nyomtatási_terület</vt:lpstr>
      <vt:lpstr>'9.'!Nyomtatási_terület</vt:lpstr>
      <vt:lpstr>'1.'!Print_Area_0</vt:lpstr>
      <vt:lpstr>'10.'!Print_Area_0</vt:lpstr>
      <vt:lpstr>'11.'!Print_Area_0</vt:lpstr>
      <vt:lpstr>'12.'!Print_Area_0</vt:lpstr>
      <vt:lpstr>'13.'!Print_Area_0</vt:lpstr>
      <vt:lpstr>'2.'!Print_Area_0</vt:lpstr>
      <vt:lpstr>'3.'!Print_Area_0</vt:lpstr>
      <vt:lpstr>'4.'!Print_Area_0</vt:lpstr>
      <vt:lpstr>'5.'!Print_Area_0</vt:lpstr>
      <vt:lpstr>'6.'!Print_Area_0</vt:lpstr>
      <vt:lpstr>'7.'!Print_Area_0</vt:lpstr>
      <vt:lpstr>'9.'!Print_Area_0</vt:lpstr>
      <vt:lpstr>'1.'!Print_Area_0_0</vt:lpstr>
      <vt:lpstr>'10.'!Print_Area_0_0</vt:lpstr>
      <vt:lpstr>'11.'!Print_Area_0_0</vt:lpstr>
      <vt:lpstr>'12.'!Print_Area_0_0</vt:lpstr>
      <vt:lpstr>'13.'!Print_Area_0_0</vt:lpstr>
      <vt:lpstr>'2.'!Print_Area_0_0</vt:lpstr>
      <vt:lpstr>'3.'!Print_Area_0_0</vt:lpstr>
      <vt:lpstr>'4.'!Print_Area_0_0</vt:lpstr>
      <vt:lpstr>'5.'!Print_Area_0_0</vt:lpstr>
      <vt:lpstr>'6.'!Print_Area_0_0</vt:lpstr>
      <vt:lpstr>'7.'!Print_Area_0_0</vt:lpstr>
      <vt:lpstr>'9.'!Print_Area_0_0</vt:lpstr>
      <vt:lpstr>'1.'!Print_Area_0_0_0</vt:lpstr>
      <vt:lpstr>'10.'!Print_Area_0_0_0</vt:lpstr>
      <vt:lpstr>'11.'!Print_Area_0_0_0</vt:lpstr>
      <vt:lpstr>'12.'!Print_Area_0_0_0</vt:lpstr>
      <vt:lpstr>'13.'!Print_Area_0_0_0</vt:lpstr>
      <vt:lpstr>'2.'!Print_Area_0_0_0</vt:lpstr>
      <vt:lpstr>'3.'!Print_Area_0_0_0</vt:lpstr>
      <vt:lpstr>'4.'!Print_Area_0_0_0</vt:lpstr>
      <vt:lpstr>'5.'!Print_Area_0_0_0</vt:lpstr>
      <vt:lpstr>'6.'!Print_Area_0_0_0</vt:lpstr>
      <vt:lpstr>'7.'!Print_Area_0_0_0</vt:lpstr>
      <vt:lpstr>'9.'!Print_Area_0_0_0</vt:lpstr>
      <vt:lpstr>'1.'!Print_Area_0_0_0_0</vt:lpstr>
      <vt:lpstr>'10.'!Print_Area_0_0_0_0</vt:lpstr>
      <vt:lpstr>'11.'!Print_Area_0_0_0_0</vt:lpstr>
      <vt:lpstr>'12.'!Print_Area_0_0_0_0</vt:lpstr>
      <vt:lpstr>'13.'!Print_Area_0_0_0_0</vt:lpstr>
      <vt:lpstr>'2.'!Print_Area_0_0_0_0</vt:lpstr>
      <vt:lpstr>'3.'!Print_Area_0_0_0_0</vt:lpstr>
      <vt:lpstr>'4.'!Print_Area_0_0_0_0</vt:lpstr>
      <vt:lpstr>'5.'!Print_Area_0_0_0_0</vt:lpstr>
      <vt:lpstr>'6.'!Print_Area_0_0_0_0</vt:lpstr>
      <vt:lpstr>'7.'!Print_Area_0_0_0_0</vt:lpstr>
      <vt:lpstr>'9.'!Print_Area_0_0_0_0</vt:lpstr>
      <vt:lpstr>'1.'!Print_Area_0_0_0_0_0</vt:lpstr>
      <vt:lpstr>'10.'!Print_Area_0_0_0_0_0</vt:lpstr>
      <vt:lpstr>'11.'!Print_Area_0_0_0_0_0</vt:lpstr>
      <vt:lpstr>'12.'!Print_Area_0_0_0_0_0</vt:lpstr>
      <vt:lpstr>'13.'!Print_Area_0_0_0_0_0</vt:lpstr>
      <vt:lpstr>'2.'!Print_Area_0_0_0_0_0</vt:lpstr>
      <vt:lpstr>'3.'!Print_Area_0_0_0_0_0</vt:lpstr>
      <vt:lpstr>'4.'!Print_Area_0_0_0_0_0</vt:lpstr>
      <vt:lpstr>'5.'!Print_Area_0_0_0_0_0</vt:lpstr>
      <vt:lpstr>'6.'!Print_Area_0_0_0_0_0</vt:lpstr>
      <vt:lpstr>'7.'!Print_Area_0_0_0_0_0</vt:lpstr>
      <vt:lpstr>'9.'!Print_Area_0_0_0_0_0</vt:lpstr>
      <vt:lpstr>'1.'!Print_Area_0_0_0_0_0_0</vt:lpstr>
      <vt:lpstr>'10.'!Print_Area_0_0_0_0_0_0</vt:lpstr>
      <vt:lpstr>'11.'!Print_Area_0_0_0_0_0_0</vt:lpstr>
      <vt:lpstr>'12.'!Print_Area_0_0_0_0_0_0</vt:lpstr>
      <vt:lpstr>'13.'!Print_Area_0_0_0_0_0_0</vt:lpstr>
      <vt:lpstr>'2.'!Print_Area_0_0_0_0_0_0</vt:lpstr>
      <vt:lpstr>'3.'!Print_Area_0_0_0_0_0_0</vt:lpstr>
      <vt:lpstr>'4.'!Print_Area_0_0_0_0_0_0</vt:lpstr>
      <vt:lpstr>'5.'!Print_Area_0_0_0_0_0_0</vt:lpstr>
      <vt:lpstr>'6.'!Print_Area_0_0_0_0_0_0</vt:lpstr>
      <vt:lpstr>'7.'!Print_Area_0_0_0_0_0_0</vt:lpstr>
      <vt:lpstr>'9.'!Print_Area_0_0_0_0_0_0</vt:lpstr>
      <vt:lpstr>'1.'!Print_Area_0_0_0_0_0_0_0</vt:lpstr>
      <vt:lpstr>'10.'!Print_Area_0_0_0_0_0_0_0</vt:lpstr>
      <vt:lpstr>'11.'!Print_Area_0_0_0_0_0_0_0</vt:lpstr>
      <vt:lpstr>'12.'!Print_Area_0_0_0_0_0_0_0</vt:lpstr>
      <vt:lpstr>'13.'!Print_Area_0_0_0_0_0_0_0</vt:lpstr>
      <vt:lpstr>'2.'!Print_Area_0_0_0_0_0_0_0</vt:lpstr>
      <vt:lpstr>'3.'!Print_Area_0_0_0_0_0_0_0</vt:lpstr>
      <vt:lpstr>'4.'!Print_Area_0_0_0_0_0_0_0</vt:lpstr>
      <vt:lpstr>'5.'!Print_Area_0_0_0_0_0_0_0</vt:lpstr>
      <vt:lpstr>'6.'!Print_Area_0_0_0_0_0_0_0</vt:lpstr>
      <vt:lpstr>'7.'!Print_Area_0_0_0_0_0_0_0</vt:lpstr>
      <vt:lpstr>'9.'!Print_Area_0_0_0_0_0_0_0</vt:lpstr>
      <vt:lpstr>'1.'!Print_Area_0_0_0_0_0_0_0_0</vt:lpstr>
      <vt:lpstr>'10.'!Print_Area_0_0_0_0_0_0_0_0</vt:lpstr>
      <vt:lpstr>'11.'!Print_Area_0_0_0_0_0_0_0_0</vt:lpstr>
      <vt:lpstr>'12.'!Print_Area_0_0_0_0_0_0_0_0</vt:lpstr>
      <vt:lpstr>'13.'!Print_Area_0_0_0_0_0_0_0_0</vt:lpstr>
      <vt:lpstr>'2.'!Print_Area_0_0_0_0_0_0_0_0</vt:lpstr>
      <vt:lpstr>'3.'!Print_Area_0_0_0_0_0_0_0_0</vt:lpstr>
      <vt:lpstr>'4.'!Print_Area_0_0_0_0_0_0_0_0</vt:lpstr>
      <vt:lpstr>'5.'!Print_Area_0_0_0_0_0_0_0_0</vt:lpstr>
      <vt:lpstr>'6.'!Print_Area_0_0_0_0_0_0_0_0</vt:lpstr>
      <vt:lpstr>'7.'!Print_Area_0_0_0_0_0_0_0_0</vt:lpstr>
      <vt:lpstr>'9.'!Print_Area_0_0_0_0_0_0_0_0</vt:lpstr>
      <vt:lpstr>'1.'!Print_Area_0_0_0_0_0_0_0_0_0</vt:lpstr>
      <vt:lpstr>'10.'!Print_Area_0_0_0_0_0_0_0_0_0</vt:lpstr>
      <vt:lpstr>'11.'!Print_Area_0_0_0_0_0_0_0_0_0</vt:lpstr>
      <vt:lpstr>'12.'!Print_Area_0_0_0_0_0_0_0_0_0</vt:lpstr>
      <vt:lpstr>'13.'!Print_Area_0_0_0_0_0_0_0_0_0</vt:lpstr>
      <vt:lpstr>'2.'!Print_Area_0_0_0_0_0_0_0_0_0</vt:lpstr>
      <vt:lpstr>'3.'!Print_Area_0_0_0_0_0_0_0_0_0</vt:lpstr>
      <vt:lpstr>'4.'!Print_Area_0_0_0_0_0_0_0_0_0</vt:lpstr>
      <vt:lpstr>'5.'!Print_Area_0_0_0_0_0_0_0_0_0</vt:lpstr>
      <vt:lpstr>'6.'!Print_Area_0_0_0_0_0_0_0_0_0</vt:lpstr>
      <vt:lpstr>'7.'!Print_Area_0_0_0_0_0_0_0_0_0</vt:lpstr>
      <vt:lpstr>'9.'!Print_Area_0_0_0_0_0_0_0_0_0</vt:lpstr>
      <vt:lpstr>'1.'!Print_Area_0_0_0_0_0_0_0_0_0_0</vt:lpstr>
      <vt:lpstr>'10.'!Print_Area_0_0_0_0_0_0_0_0_0_0</vt:lpstr>
      <vt:lpstr>'11.'!Print_Area_0_0_0_0_0_0_0_0_0_0</vt:lpstr>
      <vt:lpstr>'12.'!Print_Area_0_0_0_0_0_0_0_0_0_0</vt:lpstr>
      <vt:lpstr>'13.'!Print_Area_0_0_0_0_0_0_0_0_0_0</vt:lpstr>
      <vt:lpstr>'2.'!Print_Area_0_0_0_0_0_0_0_0_0_0</vt:lpstr>
      <vt:lpstr>'3.'!Print_Area_0_0_0_0_0_0_0_0_0_0</vt:lpstr>
      <vt:lpstr>'4.'!Print_Area_0_0_0_0_0_0_0_0_0_0</vt:lpstr>
      <vt:lpstr>'5.'!Print_Area_0_0_0_0_0_0_0_0_0_0</vt:lpstr>
      <vt:lpstr>'6.'!Print_Area_0_0_0_0_0_0_0_0_0_0</vt:lpstr>
      <vt:lpstr>'7.'!Print_Area_0_0_0_0_0_0_0_0_0_0</vt:lpstr>
      <vt:lpstr>'9.'!Print_Area_0_0_0_0_0_0_0_0_0_0</vt:lpstr>
      <vt:lpstr>'1.'!Print_Area_0_0_0_0_0_0_0_0_0_0_0</vt:lpstr>
      <vt:lpstr>'10.'!Print_Area_0_0_0_0_0_0_0_0_0_0_0</vt:lpstr>
      <vt:lpstr>'11.'!Print_Area_0_0_0_0_0_0_0_0_0_0_0</vt:lpstr>
      <vt:lpstr>'12.'!Print_Area_0_0_0_0_0_0_0_0_0_0_0</vt:lpstr>
      <vt:lpstr>'13.'!Print_Area_0_0_0_0_0_0_0_0_0_0_0</vt:lpstr>
      <vt:lpstr>'2.'!Print_Area_0_0_0_0_0_0_0_0_0_0_0</vt:lpstr>
      <vt:lpstr>'3.'!Print_Area_0_0_0_0_0_0_0_0_0_0_0</vt:lpstr>
      <vt:lpstr>'4.'!Print_Area_0_0_0_0_0_0_0_0_0_0_0</vt:lpstr>
      <vt:lpstr>'5.'!Print_Area_0_0_0_0_0_0_0_0_0_0_0</vt:lpstr>
      <vt:lpstr>'6.'!Print_Area_0_0_0_0_0_0_0_0_0_0_0</vt:lpstr>
      <vt:lpstr>'7.'!Print_Area_0_0_0_0_0_0_0_0_0_0_0</vt:lpstr>
      <vt:lpstr>'9.'!Print_Area_0_0_0_0_0_0_0_0_0_0_0</vt:lpstr>
      <vt:lpstr>'1.'!Print_Area_0_0_0_0_0_0_0_0_0_0_0_0</vt:lpstr>
      <vt:lpstr>'10.'!Print_Area_0_0_0_0_0_0_0_0_0_0_0_0</vt:lpstr>
      <vt:lpstr>'11.'!Print_Area_0_0_0_0_0_0_0_0_0_0_0_0</vt:lpstr>
      <vt:lpstr>'12.'!Print_Area_0_0_0_0_0_0_0_0_0_0_0_0</vt:lpstr>
      <vt:lpstr>'13.'!Print_Area_0_0_0_0_0_0_0_0_0_0_0_0</vt:lpstr>
      <vt:lpstr>'2.'!Print_Area_0_0_0_0_0_0_0_0_0_0_0_0</vt:lpstr>
      <vt:lpstr>'3.'!Print_Area_0_0_0_0_0_0_0_0_0_0_0_0</vt:lpstr>
      <vt:lpstr>'4.'!Print_Area_0_0_0_0_0_0_0_0_0_0_0_0</vt:lpstr>
      <vt:lpstr>'5.'!Print_Area_0_0_0_0_0_0_0_0_0_0_0_0</vt:lpstr>
      <vt:lpstr>'6.'!Print_Area_0_0_0_0_0_0_0_0_0_0_0_0</vt:lpstr>
      <vt:lpstr>'7.'!Print_Area_0_0_0_0_0_0_0_0_0_0_0_0</vt:lpstr>
      <vt:lpstr>'9.'!Print_Area_0_0_0_0_0_0_0_0_0_0_0_0</vt:lpstr>
      <vt:lpstr>'1.'!Print_Area_0_0_0_0_0_0_0_0_0_0_0_0_0</vt:lpstr>
      <vt:lpstr>'10.'!Print_Area_0_0_0_0_0_0_0_0_0_0_0_0_0</vt:lpstr>
      <vt:lpstr>'11.'!Print_Area_0_0_0_0_0_0_0_0_0_0_0_0_0</vt:lpstr>
      <vt:lpstr>'12.'!Print_Area_0_0_0_0_0_0_0_0_0_0_0_0_0</vt:lpstr>
      <vt:lpstr>'13.'!Print_Area_0_0_0_0_0_0_0_0_0_0_0_0_0</vt:lpstr>
      <vt:lpstr>'2.'!Print_Area_0_0_0_0_0_0_0_0_0_0_0_0_0</vt:lpstr>
      <vt:lpstr>'3.'!Print_Area_0_0_0_0_0_0_0_0_0_0_0_0_0</vt:lpstr>
      <vt:lpstr>'4.'!Print_Area_0_0_0_0_0_0_0_0_0_0_0_0_0</vt:lpstr>
      <vt:lpstr>'5.'!Print_Area_0_0_0_0_0_0_0_0_0_0_0_0_0</vt:lpstr>
      <vt:lpstr>'6.'!Print_Area_0_0_0_0_0_0_0_0_0_0_0_0_0</vt:lpstr>
      <vt:lpstr>'7.'!Print_Area_0_0_0_0_0_0_0_0_0_0_0_0_0</vt:lpstr>
      <vt:lpstr>'9.'!Print_Area_0_0_0_0_0_0_0_0_0_0_0_0_0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ttakacs</dc:creator>
  <cp:lastModifiedBy>Körmendi Andrásné</cp:lastModifiedBy>
  <cp:revision>135</cp:revision>
  <cp:lastPrinted>2019-05-16T06:34:27Z</cp:lastPrinted>
  <dcterms:created xsi:type="dcterms:W3CDTF">2005-01-04T07:18:33Z</dcterms:created>
  <dcterms:modified xsi:type="dcterms:W3CDTF">2019-05-22T11:58:48Z</dcterms:modified>
  <dc:language>hu-HU</dc:language>
</cp:coreProperties>
</file>