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RI_ÚT\Kivitelezés\2026\Martfű EKR000818832025_eljaras_202508251034\Pótmunka\"/>
    </mc:Choice>
  </mc:AlternateContent>
  <bookViews>
    <workbookView xWindow="0" yWindow="0" windowWidth="23040" windowHeight="8784" activeTab="1"/>
  </bookViews>
  <sheets>
    <sheet name="Záradék" sheetId="2" r:id="rId1"/>
    <sheet name="Pótmunka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/>
  <c r="D5" i="1" l="1"/>
  <c r="D26" i="2" l="1"/>
  <c r="D25" i="2"/>
  <c r="C26" i="2"/>
  <c r="C25" i="2"/>
  <c r="I26" i="1"/>
  <c r="H26" i="1"/>
  <c r="I22" i="1"/>
  <c r="H22" i="1"/>
  <c r="C27" i="2" l="1"/>
  <c r="A27" i="2"/>
  <c r="I12" i="1"/>
  <c r="H12" i="1"/>
  <c r="I21" i="1"/>
  <c r="H21" i="1"/>
  <c r="I25" i="1"/>
  <c r="H25" i="1"/>
  <c r="I24" i="1"/>
  <c r="H24" i="1"/>
  <c r="D16" i="1"/>
  <c r="H16" i="1" s="1"/>
  <c r="D17" i="1"/>
  <c r="D18" i="1" s="1"/>
  <c r="I18" i="1" s="1"/>
  <c r="I20" i="1"/>
  <c r="H20" i="1"/>
  <c r="I19" i="1"/>
  <c r="H19" i="1"/>
  <c r="I15" i="1"/>
  <c r="D11" i="1"/>
  <c r="H11" i="1" s="1"/>
  <c r="I8" i="1"/>
  <c r="D6" i="1"/>
  <c r="I6" i="1" s="1"/>
  <c r="I5" i="1"/>
  <c r="I10" i="1"/>
  <c r="H10" i="1"/>
  <c r="I9" i="1"/>
  <c r="H9" i="1"/>
  <c r="H6" i="1"/>
  <c r="H8" i="1" l="1"/>
  <c r="H17" i="1"/>
  <c r="I17" i="1"/>
  <c r="H18" i="1"/>
  <c r="H15" i="1"/>
  <c r="I16" i="1"/>
  <c r="I11" i="1"/>
  <c r="H5" i="1"/>
  <c r="I7" i="1" l="1"/>
  <c r="I13" i="1" s="1"/>
  <c r="H7" i="1"/>
  <c r="H13" i="1" s="1"/>
  <c r="H27" i="1" l="1"/>
  <c r="C24" i="2"/>
  <c r="C28" i="2" s="1"/>
  <c r="D24" i="2"/>
  <c r="D28" i="2" s="1"/>
  <c r="I27" i="1"/>
  <c r="H28" i="1" s="1"/>
  <c r="C29" i="2" l="1"/>
  <c r="C30" i="2" s="1"/>
  <c r="C31" i="2" s="1"/>
</calcChain>
</file>

<file path=xl/sharedStrings.xml><?xml version="1.0" encoding="utf-8"?>
<sst xmlns="http://schemas.openxmlformats.org/spreadsheetml/2006/main" count="97" uniqueCount="63">
  <si>
    <t>m</t>
  </si>
  <si>
    <t>Útpadka folyóka elemek bontása</t>
  </si>
  <si>
    <t>Ssz.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</si>
  <si>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</si>
  <si>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</si>
  <si>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</si>
  <si>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</si>
  <si>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</si>
  <si>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</si>
  <si>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</si>
  <si>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</si>
  <si>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Móra F. utca</t>
  </si>
  <si>
    <t>K</t>
  </si>
  <si>
    <t>61-002-1.1-0130232</t>
  </si>
  <si>
    <t>Mechanikailag stabilizált alapréteg készítése csatorna nyomvonal helyre állítása során, Z063 (régi: M56) jelű, 15-25 cm vastagságban Útépítési zúzottkő, Z063 Colas-Északkő, Tarcal</t>
  </si>
  <si>
    <t>m3</t>
  </si>
  <si>
    <t>61-011-1-0235391</t>
  </si>
  <si>
    <t>Meglévő szilárd burkolatú ingatlan bejárók eredeti állapotnak megfelelő helyre állítása (aszfalt, beton, térkő) burkolatok visszaépítésével, a nyomvonal szélességében</t>
  </si>
  <si>
    <t>m2</t>
  </si>
  <si>
    <t>53-006-1.1-0231740</t>
  </si>
  <si>
    <t>Akna vagy akna jellegű műtárgy építése</t>
  </si>
  <si>
    <t>db</t>
  </si>
  <si>
    <t>53-007-8.2.1-0412102</t>
  </si>
  <si>
    <t>21-004-6.2</t>
  </si>
  <si>
    <t>Padkarendezés gépi erővel, kiegészítő kézi munkával, I-IV. oszt. talajban, vastagság 10,1-20,0 cm között</t>
  </si>
  <si>
    <t>Veres P. utca</t>
  </si>
  <si>
    <t>Zrínyi u.</t>
  </si>
  <si>
    <t>21-011-11.3</t>
  </si>
  <si>
    <t>Építési törmelék és bontási hulladék (földanyag, beton, bontott aszfalt) elszállítása, lerakása, lerakóhelyi díjjal, 15 km-es körzetbe</t>
  </si>
  <si>
    <t>21-004-4.1.2-0120015</t>
  </si>
  <si>
    <t>Talajjavító réteg készítése vonalas létesítményeknél, 3,00 m szélességig vagy építményen belül, osztályozatlan kavicsból Nyers homokos kavics, NHK 0/63 Q-TT, Nyékládháza</t>
  </si>
  <si>
    <t>Öntöttvas víznyelőrács elhelyezése, cementhabarcs rögzítéssel, köralakú kivitel ∅ 600 méretben  d=600 D400 kerek</t>
  </si>
  <si>
    <t>Anyag+díj:</t>
  </si>
  <si>
    <t>Nettó ajánlati ár összesen (Ft):</t>
  </si>
  <si>
    <t xml:space="preserve">                                       </t>
  </si>
  <si>
    <t xml:space="preserve">Martfű Város Önkormányzata             </t>
  </si>
  <si>
    <t xml:space="preserve">H-5435 Martfű, Szent István tér 1.     </t>
  </si>
  <si>
    <t xml:space="preserve">Adószám:15733012-2-16                  </t>
  </si>
  <si>
    <t xml:space="preserve">A munka leírása:                       </t>
  </si>
  <si>
    <t>Költségvetés főösszesítő</t>
  </si>
  <si>
    <t>Megnevezés</t>
  </si>
  <si>
    <t>Anyagköltség</t>
  </si>
  <si>
    <t>Díjköltség</t>
  </si>
  <si>
    <t>1.1 Közvetlen önköltség összesen</t>
  </si>
  <si>
    <t>2.1 ÁFA vetítési alap</t>
  </si>
  <si>
    <t>2.2 Áfa</t>
  </si>
  <si>
    <t>3.  A munka ára</t>
  </si>
  <si>
    <t>Aláírás</t>
  </si>
  <si>
    <t>„Martfű Óvárosában csapadékvíz elvezetési munkák elvégzése a TOP_PLUSZ-1.2.1-21-JN1-2022-00026 azonosítószámú projekt keretében”</t>
  </si>
  <si>
    <t>Megrendelő:</t>
  </si>
  <si>
    <t xml:space="preserve">Kivitelező: KRI-ÚT Mérnöki és Szolgáltató Kft.                                  </t>
  </si>
  <si>
    <t xml:space="preserve">6000 Kecskemét, Mályva utca 19.                                      </t>
  </si>
  <si>
    <t xml:space="preserve">Adószám:27542570-2-03                                                       </t>
  </si>
  <si>
    <t>PÓTMUNKA</t>
  </si>
  <si>
    <t xml:space="preserve">Martfű Óváros                     </t>
  </si>
  <si>
    <t>Veres Péter, Móra Ferenc, Zrínyi Miklós utcák csapadékvíz elvezetés - Pótmunkák</t>
  </si>
  <si>
    <t>Veres P. utca nettó összesen:</t>
  </si>
  <si>
    <t>Zrínyi utca nettó összesen:</t>
  </si>
  <si>
    <t>Móra F. utca nettó összesen:</t>
  </si>
  <si>
    <t>1. Építmény közvetlen költségei- Móra F. u.</t>
  </si>
  <si>
    <t>1. Építmény közvetlen költségei - Zrínyi u.</t>
  </si>
  <si>
    <t>1. Építmény közvetlen költségei - Veres P. u.</t>
  </si>
  <si>
    <t>Kelt.: Kecskemét, 2026.03.25.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</si>
</sst>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 CE"/>
      <charset val="238"/>
    </font>
    <font>
      <b/>
      <sz val="10"/>
      <color theme="1"/>
      <name val="Times New Roman CE"/>
      <charset val="238"/>
    </font>
    <font>
      <sz val="12"/>
      <color theme="1"/>
      <name val="Times New Roman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37"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0" fontId="2" fillId="0" borderId="0" xfId="0" applyFont="1"/>
    <xf numFmtId="164" fontId="2" fillId="0" borderId="0" xfId="1" applyNumberFormat="1" applyFont="1"/>
    <xf numFmtId="0" fontId="0" fillId="0" borderId="2" xfId="0" applyBorder="1"/>
    <xf numFmtId="0" fontId="6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vertical="top"/>
    </xf>
    <xf numFmtId="0" fontId="8" fillId="0" borderId="2" xfId="2" applyFont="1" applyBorder="1" applyAlignment="1">
      <alignment vertical="top"/>
    </xf>
    <xf numFmtId="0" fontId="8" fillId="0" borderId="2" xfId="2" applyFont="1" applyBorder="1" applyAlignment="1">
      <alignment horizontal="right" vertical="top"/>
    </xf>
    <xf numFmtId="10" fontId="8" fillId="0" borderId="2" xfId="2" applyNumberFormat="1" applyFont="1" applyBorder="1" applyAlignment="1">
      <alignment vertical="top"/>
    </xf>
    <xf numFmtId="0" fontId="8" fillId="0" borderId="0" xfId="2" applyFont="1" applyAlignment="1">
      <alignment horizontal="left"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2" fillId="0" borderId="0" xfId="0" applyFont="1"/>
    <xf numFmtId="0" fontId="4" fillId="0" borderId="0" xfId="0" applyFont="1" applyAlignment="1">
      <alignment horizontal="right" vertical="top" wrapText="1"/>
    </xf>
    <xf numFmtId="0" fontId="2" fillId="0" borderId="2" xfId="0" applyFont="1" applyBorder="1"/>
    <xf numFmtId="0" fontId="8" fillId="0" borderId="3" xfId="2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5" fillId="0" borderId="0" xfId="2" applyAlignment="1">
      <alignment horizontal="center" vertical="top"/>
    </xf>
    <xf numFmtId="0" fontId="8" fillId="0" borderId="2" xfId="2" applyFont="1" applyBorder="1" applyAlignment="1">
      <alignment horizontal="center" vertical="top"/>
    </xf>
    <xf numFmtId="0" fontId="8" fillId="0" borderId="1" xfId="2" applyFont="1" applyBorder="1" applyAlignment="1">
      <alignment horizontal="center" vertical="top"/>
    </xf>
    <xf numFmtId="3" fontId="2" fillId="0" borderId="0" xfId="0" applyNumberFormat="1" applyFont="1" applyAlignment="1">
      <alignment horizontal="center"/>
    </xf>
  </cellXfs>
  <cellStyles count="3">
    <cellStyle name="Ezres" xfId="1" builtinId="3"/>
    <cellStyle name="Normál" xfId="0" builtinId="0"/>
    <cellStyle name="Normá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RI_&#218;T/Kivitelez&#233;s/2026/Martf&#369;%20EKR000818832025_eljaras_202508251034/Martfu_Ovaros_5_utca_csapadekviz_elvezetes_arazott_tetelkiiras_KI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áradék"/>
      <sheetName val="Összesítő"/>
      <sheetName val="Felvonulási létesítmények"/>
      <sheetName val="Költségtérítések"/>
      <sheetName val="Irtás, föld- és sziklamunka"/>
      <sheetName val="Síkalapozás"/>
      <sheetName val="Közműcsatorna-építés"/>
      <sheetName val="Közműcsővezetékek és -szerelvén"/>
      <sheetName val="Útburkolatalap és makadámburkol"/>
      <sheetName val="Bitumenes alap és makadámburkol"/>
      <sheetName val="Betonpálya-burkolat készítése"/>
      <sheetName val="Egyéb járulékos munkák"/>
    </sheetNames>
    <sheetDataSet>
      <sheetData sheetId="0"/>
      <sheetData sheetId="1">
        <row r="11">
          <cell r="A11" t="str">
            <v>Egyéb járulékos munkák</v>
          </cell>
          <cell r="B1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9"/>
  <sheetViews>
    <sheetView topLeftCell="A16" workbookViewId="0">
      <selection activeCell="A24" sqref="A24"/>
    </sheetView>
  </sheetViews>
  <sheetFormatPr defaultColWidth="10" defaultRowHeight="15.6" x14ac:dyDescent="0.3"/>
  <cols>
    <col min="1" max="1" width="40.44140625" style="13" customWidth="1"/>
    <col min="2" max="2" width="11.77734375" style="13" customWidth="1"/>
    <col min="3" max="4" width="17.33203125" style="13" customWidth="1"/>
    <col min="5" max="16384" width="10" style="13"/>
  </cols>
  <sheetData>
    <row r="1" spans="1:4" s="11" customFormat="1" ht="18" x14ac:dyDescent="0.3">
      <c r="A1" s="26" t="s">
        <v>53</v>
      </c>
      <c r="B1" s="27"/>
      <c r="C1" s="27"/>
      <c r="D1" s="27"/>
    </row>
    <row r="2" spans="1:4" s="11" customFormat="1" x14ac:dyDescent="0.3">
      <c r="A2" s="28"/>
      <c r="B2" s="29"/>
      <c r="C2" s="29"/>
      <c r="D2" s="29"/>
    </row>
    <row r="3" spans="1:4" s="11" customFormat="1" ht="14.4" x14ac:dyDescent="0.3">
      <c r="A3" s="30"/>
      <c r="B3" s="25"/>
      <c r="C3" s="25"/>
      <c r="D3" s="25"/>
    </row>
    <row r="4" spans="1:4" s="12" customFormat="1" x14ac:dyDescent="0.3">
      <c r="A4" s="31" t="s">
        <v>48</v>
      </c>
      <c r="B4" s="31"/>
      <c r="C4" s="31"/>
      <c r="D4" s="31"/>
    </row>
    <row r="5" spans="1:4" s="12" customFormat="1" ht="14.4" x14ac:dyDescent="0.3">
      <c r="A5" s="24"/>
      <c r="B5" s="25"/>
      <c r="C5" s="25"/>
      <c r="D5" s="25"/>
    </row>
    <row r="6" spans="1:4" s="12" customFormat="1" x14ac:dyDescent="0.3">
      <c r="A6" s="18"/>
      <c r="B6" s="19"/>
      <c r="C6" s="19"/>
      <c r="D6" s="19"/>
    </row>
    <row r="7" spans="1:4" s="12" customFormat="1" ht="14.4" x14ac:dyDescent="0.3">
      <c r="A7" s="24"/>
      <c r="B7" s="25"/>
      <c r="C7" s="25"/>
      <c r="D7" s="25"/>
    </row>
    <row r="8" spans="1:4" x14ac:dyDescent="0.3">
      <c r="A8" s="24"/>
      <c r="B8" s="25"/>
      <c r="C8" s="25"/>
      <c r="D8" s="25"/>
    </row>
    <row r="9" spans="1:4" x14ac:dyDescent="0.3">
      <c r="A9" s="18" t="s">
        <v>49</v>
      </c>
      <c r="B9" s="19"/>
      <c r="C9" s="19"/>
      <c r="D9" s="19"/>
    </row>
    <row r="10" spans="1:4" x14ac:dyDescent="0.3">
      <c r="A10" s="18" t="s">
        <v>35</v>
      </c>
      <c r="B10" s="19"/>
      <c r="C10" s="19" t="s">
        <v>34</v>
      </c>
      <c r="D10" s="19"/>
    </row>
    <row r="11" spans="1:4" x14ac:dyDescent="0.3">
      <c r="A11" s="19" t="s">
        <v>36</v>
      </c>
      <c r="B11" s="19"/>
      <c r="C11" s="19" t="s">
        <v>34</v>
      </c>
      <c r="D11" s="19"/>
    </row>
    <row r="12" spans="1:4" x14ac:dyDescent="0.3">
      <c r="A12" s="19" t="s">
        <v>37</v>
      </c>
      <c r="B12" s="19"/>
      <c r="C12" s="19"/>
      <c r="D12" s="19"/>
    </row>
    <row r="13" spans="1:4" x14ac:dyDescent="0.3">
      <c r="A13" s="19" t="s">
        <v>34</v>
      </c>
      <c r="B13" s="19"/>
      <c r="C13" s="19"/>
      <c r="D13" s="19"/>
    </row>
    <row r="14" spans="1:4" x14ac:dyDescent="0.3">
      <c r="A14" s="18" t="s">
        <v>50</v>
      </c>
      <c r="B14" s="19"/>
      <c r="C14" s="19"/>
      <c r="D14" s="19"/>
    </row>
    <row r="15" spans="1:4" x14ac:dyDescent="0.3">
      <c r="A15" s="19" t="s">
        <v>51</v>
      </c>
      <c r="B15" s="19"/>
      <c r="C15" s="19"/>
      <c r="D15" s="19"/>
    </row>
    <row r="16" spans="1:4" x14ac:dyDescent="0.3">
      <c r="A16" s="19" t="s">
        <v>52</v>
      </c>
      <c r="B16" s="19"/>
      <c r="C16" s="19"/>
      <c r="D16" s="19"/>
    </row>
    <row r="17" spans="1:4" x14ac:dyDescent="0.3">
      <c r="B17" s="19"/>
      <c r="C17" s="19"/>
      <c r="D17" s="19"/>
    </row>
    <row r="18" spans="1:4" x14ac:dyDescent="0.3">
      <c r="A18" s="19" t="s">
        <v>38</v>
      </c>
    </row>
    <row r="19" spans="1:4" x14ac:dyDescent="0.3">
      <c r="A19" s="19" t="s">
        <v>54</v>
      </c>
    </row>
    <row r="20" spans="1:4" x14ac:dyDescent="0.3">
      <c r="A20" s="19" t="s">
        <v>55</v>
      </c>
    </row>
    <row r="22" spans="1:4" x14ac:dyDescent="0.3">
      <c r="A22" s="32" t="s">
        <v>39</v>
      </c>
      <c r="B22" s="33"/>
      <c r="C22" s="33"/>
      <c r="D22" s="33"/>
    </row>
    <row r="23" spans="1:4" x14ac:dyDescent="0.3">
      <c r="A23" s="14" t="s">
        <v>40</v>
      </c>
      <c r="B23" s="14"/>
      <c r="C23" s="15" t="s">
        <v>41</v>
      </c>
      <c r="D23" s="15" t="s">
        <v>42</v>
      </c>
    </row>
    <row r="24" spans="1:4" x14ac:dyDescent="0.3">
      <c r="A24" s="13" t="s">
        <v>59</v>
      </c>
      <c r="C24" s="13">
        <f>Pótmunka!H13</f>
        <v>1807990</v>
      </c>
      <c r="D24" s="13">
        <f>Pótmunka!I13</f>
        <v>1738725</v>
      </c>
    </row>
    <row r="25" spans="1:4" x14ac:dyDescent="0.3">
      <c r="A25" s="13" t="s">
        <v>61</v>
      </c>
      <c r="C25" s="13">
        <f>Pótmunka!H22</f>
        <v>731160</v>
      </c>
      <c r="D25" s="13">
        <f>Pótmunka!I22</f>
        <v>601900</v>
      </c>
    </row>
    <row r="26" spans="1:4" x14ac:dyDescent="0.3">
      <c r="A26" s="13" t="s">
        <v>60</v>
      </c>
      <c r="C26" s="13">
        <f>Pótmunka!H26</f>
        <v>214000</v>
      </c>
      <c r="D26" s="13">
        <f>Pótmunka!I26</f>
        <v>116000</v>
      </c>
    </row>
    <row r="27" spans="1:4" x14ac:dyDescent="0.3">
      <c r="A27" s="14" t="str">
        <f>[1]Összesítő!A11</f>
        <v>Egyéb járulékos munkák</v>
      </c>
      <c r="B27" s="14"/>
      <c r="C27" s="14">
        <f>ROUND([1]Összesítő!B11,0)</f>
        <v>0</v>
      </c>
      <c r="D27" s="14">
        <v>0</v>
      </c>
    </row>
    <row r="28" spans="1:4" x14ac:dyDescent="0.3">
      <c r="A28" s="14" t="s">
        <v>43</v>
      </c>
      <c r="B28" s="14"/>
      <c r="C28" s="14">
        <f>ROUND(C24+C27+C25+C26,0)</f>
        <v>2753150</v>
      </c>
      <c r="D28" s="14">
        <f>ROUND(D24+D27+D25+D26,0)</f>
        <v>2456625</v>
      </c>
    </row>
    <row r="29" spans="1:4" x14ac:dyDescent="0.3">
      <c r="A29" s="13" t="s">
        <v>44</v>
      </c>
      <c r="C29" s="23">
        <f>ROUND(C28+D28,0)</f>
        <v>5209775</v>
      </c>
      <c r="D29" s="23"/>
    </row>
    <row r="30" spans="1:4" x14ac:dyDescent="0.3">
      <c r="A30" s="14" t="s">
        <v>45</v>
      </c>
      <c r="B30" s="16">
        <v>0.27</v>
      </c>
      <c r="C30" s="34">
        <f>ROUND(C29*B30,0)</f>
        <v>1406639</v>
      </c>
      <c r="D30" s="34"/>
    </row>
    <row r="31" spans="1:4" x14ac:dyDescent="0.3">
      <c r="A31" s="14" t="s">
        <v>46</v>
      </c>
      <c r="B31" s="14"/>
      <c r="C31" s="35">
        <f>ROUND(C29+C30,0)</f>
        <v>6616414</v>
      </c>
      <c r="D31" s="35"/>
    </row>
    <row r="34" spans="1:3" x14ac:dyDescent="0.3">
      <c r="A34" s="13" t="s">
        <v>62</v>
      </c>
    </row>
    <row r="35" spans="1:3" x14ac:dyDescent="0.3">
      <c r="B35" s="23" t="s">
        <v>47</v>
      </c>
      <c r="C35" s="23"/>
    </row>
    <row r="37" spans="1:3" x14ac:dyDescent="0.3">
      <c r="A37" s="17"/>
    </row>
    <row r="38" spans="1:3" x14ac:dyDescent="0.3">
      <c r="A38" s="17"/>
    </row>
    <row r="39" spans="1:3" x14ac:dyDescent="0.3">
      <c r="A39" s="17"/>
    </row>
  </sheetData>
  <mergeCells count="12">
    <mergeCell ref="B35:C35"/>
    <mergeCell ref="A8:D8"/>
    <mergeCell ref="A1:D1"/>
    <mergeCell ref="A2:D2"/>
    <mergeCell ref="A3:D3"/>
    <mergeCell ref="A4:D4"/>
    <mergeCell ref="A5:D5"/>
    <mergeCell ref="A7:D7"/>
    <mergeCell ref="A22:D22"/>
    <mergeCell ref="C29:D29"/>
    <mergeCell ref="C30:D30"/>
    <mergeCell ref="C31:D31"/>
  </mergeCells>
  <pageMargins left="0.98425196850393704" right="0.98425196850393704" top="0.98425196850393704" bottom="0.98425196850393704" header="0.43307086614173229" footer="0.43307086614173229"/>
  <pageSetup paperSize="9" scale="9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16" workbookViewId="0">
      <selection activeCell="C19" sqref="C19"/>
    </sheetView>
  </sheetViews>
  <sheetFormatPr defaultRowHeight="14.4" x14ac:dyDescent="0.3"/>
  <cols>
    <col min="2" max="2" width="14" customWidth="1"/>
    <col min="3" max="3" width="39.5546875" customWidth="1"/>
    <col min="5" max="5" width="6.77734375" bestFit="1" customWidth="1"/>
    <col min="8" max="8" width="13.33203125" bestFit="1" customWidth="1"/>
    <col min="9" max="9" width="12.21875" bestFit="1" customWidth="1"/>
  </cols>
  <sheetData>
    <row r="1" spans="1:9" ht="15.6" x14ac:dyDescent="0.3">
      <c r="A1" s="19" t="s">
        <v>55</v>
      </c>
    </row>
    <row r="2" spans="1:9" s="7" customFormat="1" ht="26.4" x14ac:dyDescent="0.3">
      <c r="A2" s="4" t="s">
        <v>2</v>
      </c>
      <c r="B2" s="5" t="s">
        <v>3</v>
      </c>
      <c r="C2" s="5" t="s">
        <v>4</v>
      </c>
      <c r="D2" s="6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6" t="s">
        <v>10</v>
      </c>
    </row>
    <row r="4" spans="1:9" x14ac:dyDescent="0.3">
      <c r="A4" s="8" t="s">
        <v>11</v>
      </c>
    </row>
    <row r="5" spans="1:9" s="2" customFormat="1" ht="13.2" x14ac:dyDescent="0.3">
      <c r="A5" s="1">
        <v>1</v>
      </c>
      <c r="B5" s="2" t="s">
        <v>12</v>
      </c>
      <c r="C5" s="2" t="s">
        <v>1</v>
      </c>
      <c r="D5" s="3">
        <f>8+5+5+3+3+3+6+3+4+4</f>
        <v>44</v>
      </c>
      <c r="E5" s="2" t="s">
        <v>0</v>
      </c>
      <c r="F5" s="3">
        <v>0</v>
      </c>
      <c r="G5" s="3">
        <v>12000</v>
      </c>
      <c r="H5" s="3">
        <f t="shared" ref="H5" si="0">ROUND(D5*F5, 0)</f>
        <v>0</v>
      </c>
      <c r="I5" s="3">
        <f t="shared" ref="I5" si="1">ROUND(D5*G5, 0)</f>
        <v>528000</v>
      </c>
    </row>
    <row r="6" spans="1:9" s="2" customFormat="1" ht="52.8" x14ac:dyDescent="0.3">
      <c r="A6" s="1">
        <v>2</v>
      </c>
      <c r="B6" s="2" t="s">
        <v>13</v>
      </c>
      <c r="C6" s="2" t="s">
        <v>14</v>
      </c>
      <c r="D6" s="3">
        <f>8*3*0.2</f>
        <v>4.8000000000000007</v>
      </c>
      <c r="E6" s="2" t="s">
        <v>15</v>
      </c>
      <c r="F6" s="3">
        <v>22500</v>
      </c>
      <c r="G6" s="3">
        <v>12500</v>
      </c>
      <c r="H6" s="3">
        <f>ROUND(D6*F6, 0)</f>
        <v>108000</v>
      </c>
      <c r="I6" s="3">
        <f>ROUND(D6*G6, 0)</f>
        <v>60000</v>
      </c>
    </row>
    <row r="7" spans="1:9" s="2" customFormat="1" ht="52.8" x14ac:dyDescent="0.3">
      <c r="A7" s="1">
        <v>3</v>
      </c>
      <c r="B7" s="2" t="s">
        <v>29</v>
      </c>
      <c r="C7" s="2" t="s">
        <v>30</v>
      </c>
      <c r="D7" s="3">
        <f>D8*0.2</f>
        <v>9.3000000000000007</v>
      </c>
      <c r="E7" s="2" t="s">
        <v>15</v>
      </c>
      <c r="F7" s="3">
        <v>11800</v>
      </c>
      <c r="G7" s="3">
        <v>4250</v>
      </c>
      <c r="H7" s="3">
        <f>ROUND(D7*F7, 0)</f>
        <v>109740</v>
      </c>
      <c r="I7" s="3">
        <f>ROUND(D7*G7, 0)</f>
        <v>39525</v>
      </c>
    </row>
    <row r="8" spans="1:9" s="2" customFormat="1" ht="52.8" x14ac:dyDescent="0.3">
      <c r="A8" s="1">
        <v>4</v>
      </c>
      <c r="B8" s="2" t="s">
        <v>16</v>
      </c>
      <c r="C8" s="2" t="s">
        <v>17</v>
      </c>
      <c r="D8" s="3">
        <f>5*1.5+5*1.5+3*1.5+3*1.5+3*3+6*1.5+3*1.5</f>
        <v>46.5</v>
      </c>
      <c r="E8" s="2" t="s">
        <v>18</v>
      </c>
      <c r="F8" s="3">
        <v>8500</v>
      </c>
      <c r="G8" s="3">
        <v>6400</v>
      </c>
      <c r="H8" s="3">
        <f>ROUND(D8*F8, 0)</f>
        <v>395250</v>
      </c>
      <c r="I8" s="3">
        <f>ROUND(D8*G8, 0)</f>
        <v>297600</v>
      </c>
    </row>
    <row r="9" spans="1:9" s="2" customFormat="1" ht="26.4" x14ac:dyDescent="0.3">
      <c r="A9" s="1">
        <v>5</v>
      </c>
      <c r="B9" s="2" t="s">
        <v>19</v>
      </c>
      <c r="C9" s="2" t="s">
        <v>20</v>
      </c>
      <c r="D9" s="3">
        <v>5</v>
      </c>
      <c r="E9" s="2" t="s">
        <v>21</v>
      </c>
      <c r="F9" s="3">
        <v>42000</v>
      </c>
      <c r="G9" s="3">
        <v>22500</v>
      </c>
      <c r="H9" s="3">
        <f t="shared" ref="H9:H12" si="2">ROUND(D9*F9, 0)</f>
        <v>210000</v>
      </c>
      <c r="I9" s="3">
        <f t="shared" ref="I9:I12" si="3">ROUND(D9*G9, 0)</f>
        <v>112500</v>
      </c>
    </row>
    <row r="10" spans="1:9" s="2" customFormat="1" ht="39.6" x14ac:dyDescent="0.3">
      <c r="A10" s="1">
        <v>6</v>
      </c>
      <c r="B10" s="2" t="s">
        <v>22</v>
      </c>
      <c r="C10" s="2" t="s">
        <v>31</v>
      </c>
      <c r="D10" s="3">
        <v>5</v>
      </c>
      <c r="E10" s="2" t="s">
        <v>21</v>
      </c>
      <c r="F10" s="3">
        <v>65000</v>
      </c>
      <c r="G10" s="3">
        <v>35500</v>
      </c>
      <c r="H10" s="3">
        <f t="shared" si="2"/>
        <v>325000</v>
      </c>
      <c r="I10" s="3">
        <f t="shared" si="3"/>
        <v>177500</v>
      </c>
    </row>
    <row r="11" spans="1:9" s="2" customFormat="1" ht="39.6" x14ac:dyDescent="0.3">
      <c r="A11" s="1">
        <v>7</v>
      </c>
      <c r="B11" s="2" t="s">
        <v>23</v>
      </c>
      <c r="C11" s="2" t="s">
        <v>24</v>
      </c>
      <c r="D11" s="3">
        <f>12*3</f>
        <v>36</v>
      </c>
      <c r="E11" s="2" t="s">
        <v>18</v>
      </c>
      <c r="F11" s="3">
        <v>0</v>
      </c>
      <c r="G11" s="3">
        <v>2200</v>
      </c>
      <c r="H11" s="3">
        <f t="shared" si="2"/>
        <v>0</v>
      </c>
      <c r="I11" s="3">
        <f t="shared" si="3"/>
        <v>79200</v>
      </c>
    </row>
    <row r="12" spans="1:9" s="2" customFormat="1" ht="39.6" x14ac:dyDescent="0.3">
      <c r="A12" s="1">
        <v>8</v>
      </c>
      <c r="B12" s="2" t="s">
        <v>27</v>
      </c>
      <c r="C12" s="2" t="s">
        <v>28</v>
      </c>
      <c r="D12" s="3">
        <v>44</v>
      </c>
      <c r="E12" s="2" t="s">
        <v>15</v>
      </c>
      <c r="F12" s="3">
        <v>15000</v>
      </c>
      <c r="G12" s="3">
        <v>10100</v>
      </c>
      <c r="H12" s="3">
        <f t="shared" si="2"/>
        <v>660000</v>
      </c>
      <c r="I12" s="3">
        <f t="shared" si="3"/>
        <v>444400</v>
      </c>
    </row>
    <row r="13" spans="1:9" s="2" customFormat="1" x14ac:dyDescent="0.3">
      <c r="A13" s="20" t="s">
        <v>58</v>
      </c>
      <c r="D13" s="3"/>
      <c r="F13" s="3"/>
      <c r="G13" s="3"/>
      <c r="H13" s="21">
        <f>SUM(H5:H12)</f>
        <v>1807990</v>
      </c>
      <c r="I13" s="21">
        <f>SUM(I5:I12)</f>
        <v>1738725</v>
      </c>
    </row>
    <row r="14" spans="1:9" x14ac:dyDescent="0.3">
      <c r="A14" s="8" t="s">
        <v>25</v>
      </c>
    </row>
    <row r="15" spans="1:9" x14ac:dyDescent="0.3">
      <c r="A15" s="1">
        <v>1</v>
      </c>
      <c r="B15" s="2" t="s">
        <v>12</v>
      </c>
      <c r="C15" s="2" t="s">
        <v>1</v>
      </c>
      <c r="D15" s="3">
        <v>14</v>
      </c>
      <c r="E15" s="2" t="s">
        <v>0</v>
      </c>
      <c r="F15" s="3">
        <v>0</v>
      </c>
      <c r="G15" s="3">
        <v>12000</v>
      </c>
      <c r="H15" s="3">
        <f t="shared" ref="H15" si="4">ROUND(D15*F15, 0)</f>
        <v>0</v>
      </c>
      <c r="I15" s="3">
        <f t="shared" ref="I15" si="5">ROUND(D15*G15, 0)</f>
        <v>168000</v>
      </c>
    </row>
    <row r="16" spans="1:9" ht="52.8" x14ac:dyDescent="0.3">
      <c r="A16" s="1">
        <v>2</v>
      </c>
      <c r="B16" s="2" t="s">
        <v>13</v>
      </c>
      <c r="C16" s="2" t="s">
        <v>14</v>
      </c>
      <c r="D16" s="3">
        <f>10*3*0.2</f>
        <v>6</v>
      </c>
      <c r="E16" s="2" t="s">
        <v>15</v>
      </c>
      <c r="F16" s="3">
        <v>22500</v>
      </c>
      <c r="G16" s="3">
        <v>12500</v>
      </c>
      <c r="H16" s="3">
        <f>ROUND(D16*F16, 0)</f>
        <v>135000</v>
      </c>
      <c r="I16" s="3">
        <f>ROUND(D16*G16, 0)</f>
        <v>75000</v>
      </c>
    </row>
    <row r="17" spans="1:9" ht="52.8" x14ac:dyDescent="0.3">
      <c r="A17" s="1">
        <v>3</v>
      </c>
      <c r="B17" s="2" t="s">
        <v>16</v>
      </c>
      <c r="C17" s="2" t="s">
        <v>17</v>
      </c>
      <c r="D17" s="3">
        <f>4*1.5</f>
        <v>6</v>
      </c>
      <c r="E17" s="2" t="s">
        <v>18</v>
      </c>
      <c r="F17" s="3">
        <v>8500</v>
      </c>
      <c r="G17" s="3">
        <v>6400</v>
      </c>
      <c r="H17" s="3">
        <f>ROUND(D17*F17, 0)</f>
        <v>51000</v>
      </c>
      <c r="I17" s="3">
        <f>ROUND(D17*G17, 0)</f>
        <v>38400</v>
      </c>
    </row>
    <row r="18" spans="1:9" s="2" customFormat="1" ht="52.8" x14ac:dyDescent="0.3">
      <c r="A18" s="1">
        <v>4</v>
      </c>
      <c r="B18" s="2" t="s">
        <v>29</v>
      </c>
      <c r="C18" s="2" t="s">
        <v>30</v>
      </c>
      <c r="D18" s="3">
        <f>D17*0.2</f>
        <v>1.2000000000000002</v>
      </c>
      <c r="E18" s="2" t="s">
        <v>15</v>
      </c>
      <c r="F18" s="3">
        <v>11800</v>
      </c>
      <c r="G18" s="3">
        <v>4250</v>
      </c>
      <c r="H18" s="3">
        <f>ROUND(D18*F18, 0)</f>
        <v>14160</v>
      </c>
      <c r="I18" s="3">
        <f>ROUND(D18*G18, 0)</f>
        <v>5100</v>
      </c>
    </row>
    <row r="19" spans="1:9" ht="26.4" x14ac:dyDescent="0.3">
      <c r="A19" s="1">
        <v>5</v>
      </c>
      <c r="B19" s="2" t="s">
        <v>19</v>
      </c>
      <c r="C19" s="2" t="s">
        <v>20</v>
      </c>
      <c r="D19" s="3">
        <v>3</v>
      </c>
      <c r="E19" s="2" t="s">
        <v>21</v>
      </c>
      <c r="F19" s="3">
        <v>42000</v>
      </c>
      <c r="G19" s="3">
        <v>22500</v>
      </c>
      <c r="H19" s="3">
        <f t="shared" ref="H19:H21" si="6">ROUND(D19*F19, 0)</f>
        <v>126000</v>
      </c>
      <c r="I19" s="3">
        <f t="shared" ref="I19:I21" si="7">ROUND(D19*G19, 0)</f>
        <v>67500</v>
      </c>
    </row>
    <row r="20" spans="1:9" ht="39.6" x14ac:dyDescent="0.3">
      <c r="A20" s="1">
        <v>6</v>
      </c>
      <c r="B20" s="2" t="s">
        <v>22</v>
      </c>
      <c r="C20" s="2" t="s">
        <v>31</v>
      </c>
      <c r="D20" s="3">
        <v>3</v>
      </c>
      <c r="E20" s="2" t="s">
        <v>21</v>
      </c>
      <c r="F20" s="3">
        <v>65000</v>
      </c>
      <c r="G20" s="3">
        <v>35500</v>
      </c>
      <c r="H20" s="3">
        <f t="shared" si="6"/>
        <v>195000</v>
      </c>
      <c r="I20" s="3">
        <f t="shared" si="7"/>
        <v>106500</v>
      </c>
    </row>
    <row r="21" spans="1:9" s="2" customFormat="1" ht="39.6" x14ac:dyDescent="0.3">
      <c r="A21" s="1">
        <v>7</v>
      </c>
      <c r="B21" s="2" t="s">
        <v>27</v>
      </c>
      <c r="C21" s="2" t="s">
        <v>28</v>
      </c>
      <c r="D21" s="3">
        <v>14</v>
      </c>
      <c r="E21" s="2" t="s">
        <v>15</v>
      </c>
      <c r="F21" s="3">
        <v>15000</v>
      </c>
      <c r="G21" s="3">
        <v>10100</v>
      </c>
      <c r="H21" s="3">
        <f t="shared" si="6"/>
        <v>210000</v>
      </c>
      <c r="I21" s="3">
        <f t="shared" si="7"/>
        <v>141400</v>
      </c>
    </row>
    <row r="22" spans="1:9" s="2" customFormat="1" x14ac:dyDescent="0.3">
      <c r="A22" s="20" t="s">
        <v>56</v>
      </c>
      <c r="D22" s="3"/>
      <c r="F22" s="3"/>
      <c r="G22" s="3"/>
      <c r="H22" s="21">
        <f>SUM(H15:H21)</f>
        <v>731160</v>
      </c>
      <c r="I22" s="21">
        <f>SUM(I15:I21)</f>
        <v>601900</v>
      </c>
    </row>
    <row r="23" spans="1:9" x14ac:dyDescent="0.3">
      <c r="A23" s="8" t="s">
        <v>26</v>
      </c>
    </row>
    <row r="24" spans="1:9" ht="26.4" x14ac:dyDescent="0.3">
      <c r="A24" s="1">
        <v>1</v>
      </c>
      <c r="B24" s="2" t="s">
        <v>19</v>
      </c>
      <c r="C24" s="2" t="s">
        <v>20</v>
      </c>
      <c r="D24" s="3">
        <v>2</v>
      </c>
      <c r="E24" s="2" t="s">
        <v>21</v>
      </c>
      <c r="F24" s="3">
        <v>42000</v>
      </c>
      <c r="G24" s="3">
        <v>22500</v>
      </c>
      <c r="H24" s="3">
        <f t="shared" ref="H24:H25" si="8">ROUND(D24*F24, 0)</f>
        <v>84000</v>
      </c>
      <c r="I24" s="3">
        <f t="shared" ref="I24:I25" si="9">ROUND(D24*G24, 0)</f>
        <v>45000</v>
      </c>
    </row>
    <row r="25" spans="1:9" ht="39.6" x14ac:dyDescent="0.3">
      <c r="A25" s="1">
        <v>2</v>
      </c>
      <c r="B25" s="2" t="s">
        <v>22</v>
      </c>
      <c r="C25" s="2" t="s">
        <v>31</v>
      </c>
      <c r="D25" s="3">
        <v>2</v>
      </c>
      <c r="E25" s="2" t="s">
        <v>21</v>
      </c>
      <c r="F25" s="3">
        <v>65000</v>
      </c>
      <c r="G25" s="3">
        <v>35500</v>
      </c>
      <c r="H25" s="3">
        <f t="shared" si="8"/>
        <v>130000</v>
      </c>
      <c r="I25" s="3">
        <f t="shared" si="9"/>
        <v>71000</v>
      </c>
    </row>
    <row r="26" spans="1:9" x14ac:dyDescent="0.3">
      <c r="A26" s="20" t="s">
        <v>57</v>
      </c>
      <c r="B26" s="10"/>
      <c r="C26" s="10"/>
      <c r="D26" s="10"/>
      <c r="E26" s="10"/>
      <c r="F26" s="10"/>
      <c r="G26" s="10"/>
      <c r="H26" s="22">
        <f>SUM(H24:H25)</f>
        <v>214000</v>
      </c>
      <c r="I26" s="22">
        <f>SUM(I24:I25)</f>
        <v>116000</v>
      </c>
    </row>
    <row r="27" spans="1:9" x14ac:dyDescent="0.3">
      <c r="C27" s="2" t="s">
        <v>32</v>
      </c>
      <c r="H27" s="9">
        <f>H26+H13+H22</f>
        <v>2753150</v>
      </c>
      <c r="I27" s="9">
        <f>I26+I13+I22</f>
        <v>2456625</v>
      </c>
    </row>
    <row r="28" spans="1:9" x14ac:dyDescent="0.3">
      <c r="C28" t="s">
        <v>33</v>
      </c>
      <c r="H28" s="36">
        <f>SUM(H27:I27)</f>
        <v>5209775</v>
      </c>
      <c r="I28" s="36"/>
    </row>
  </sheetData>
  <mergeCells count="1">
    <mergeCell ref="H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Záradék</vt:lpstr>
      <vt:lpstr>Pótmunka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2026-03-16T12:52:19Z</dcterms:created>
  <dcterms:modified xsi:type="dcterms:W3CDTF">2026-03-26T08:38:39Z</dcterms:modified>
</cp:coreProperties>
</file>