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ERNATH\GFT\GFT 2027\"/>
    </mc:Choice>
  </mc:AlternateContent>
  <xr:revisionPtr revIDLastSave="0" documentId="13_ncr:1_{A59F4EAA-29E1-4C4F-9AF9-743A2691F343}" xr6:coauthVersionLast="47" xr6:coauthVersionMax="47" xr10:uidLastSave="{00000000-0000-0000-0000-000000000000}"/>
  <bookViews>
    <workbookView xWindow="-120" yWindow="-120" windowWidth="38640" windowHeight="21840" activeTab="2" xr2:uid="{00000000-000D-0000-FFFF-FFFF00000000}"/>
  </bookViews>
  <sheets>
    <sheet name="Előlap" sheetId="1" r:id="rId1"/>
    <sheet name="Összesítő" sheetId="2" r:id="rId2"/>
    <sheet name="B_SZV_1A" sheetId="3" r:id="rId3"/>
    <sheet name="adat" sheetId="7" r:id="rId4"/>
    <sheet name="Kitöltési útmutató" sheetId="4" r:id="rId5"/>
    <sheet name="Megjegyzés" sheetId="5" r:id="rId6"/>
  </sheets>
  <definedNames>
    <definedName name="_xlnm._FilterDatabase" localSheetId="2" hidden="1">B_SZV_1A!$A$2:$CJ$73</definedName>
  </definedNames>
  <calcPr calcId="181029"/>
</workbook>
</file>

<file path=xl/calcChain.xml><?xml version="1.0" encoding="utf-8"?>
<calcChain xmlns="http://schemas.openxmlformats.org/spreadsheetml/2006/main">
  <c r="CE46" i="3" l="1"/>
  <c r="CD46" i="3"/>
  <c r="CC46" i="3"/>
  <c r="CB46" i="3"/>
  <c r="CA46" i="3"/>
  <c r="BZ46" i="3"/>
  <c r="BY46" i="3"/>
  <c r="BX46" i="3"/>
  <c r="BW46" i="3"/>
  <c r="BV46" i="3"/>
  <c r="BP46" i="3"/>
  <c r="BO46" i="3"/>
  <c r="BS46" i="3" s="1"/>
  <c r="BN46" i="3"/>
  <c r="BM46" i="3"/>
  <c r="BK46" i="3"/>
  <c r="BL46" i="3" s="1"/>
  <c r="BH46" i="3"/>
  <c r="BI46" i="3" s="1"/>
  <c r="BA46" i="3"/>
  <c r="AZ46" i="3"/>
  <c r="AX46" i="3"/>
  <c r="H46" i="3" s="1"/>
  <c r="AR46" i="3"/>
  <c r="BJ46" i="3" s="1"/>
  <c r="AD46" i="3"/>
  <c r="BF46" i="3" s="1"/>
  <c r="BG46" i="3" s="1"/>
  <c r="K46" i="3"/>
  <c r="J46" i="3"/>
  <c r="I46" i="3"/>
  <c r="F46" i="3"/>
  <c r="BC46" i="3" s="1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CE73" i="3"/>
  <c r="CD73" i="3"/>
  <c r="CC73" i="3"/>
  <c r="CB73" i="3"/>
  <c r="CA73" i="3"/>
  <c r="BZ73" i="3"/>
  <c r="BY73" i="3"/>
  <c r="BX73" i="3"/>
  <c r="BW73" i="3"/>
  <c r="BV73" i="3"/>
  <c r="BO73" i="3"/>
  <c r="BS73" i="3" s="1"/>
  <c r="BN73" i="3"/>
  <c r="BP73" i="3" s="1"/>
  <c r="BM73" i="3"/>
  <c r="BK73" i="3"/>
  <c r="BH73" i="3"/>
  <c r="BA73" i="3"/>
  <c r="AZ73" i="3"/>
  <c r="AX73" i="3"/>
  <c r="AR73" i="3"/>
  <c r="BJ73" i="3" s="1"/>
  <c r="AD73" i="3"/>
  <c r="BF73" i="3" s="1"/>
  <c r="BG73" i="3" s="1"/>
  <c r="J73" i="3"/>
  <c r="I73" i="3"/>
  <c r="F73" i="3"/>
  <c r="BC73" i="3" s="1"/>
  <c r="CE72" i="3"/>
  <c r="CD72" i="3"/>
  <c r="CC72" i="3"/>
  <c r="CB72" i="3"/>
  <c r="CA72" i="3"/>
  <c r="BZ72" i="3"/>
  <c r="BY72" i="3"/>
  <c r="BX72" i="3"/>
  <c r="BW72" i="3"/>
  <c r="BV72" i="3"/>
  <c r="BO72" i="3"/>
  <c r="BN72" i="3"/>
  <c r="BP72" i="3" s="1"/>
  <c r="BK72" i="3"/>
  <c r="BH72" i="3"/>
  <c r="BA72" i="3"/>
  <c r="AZ72" i="3"/>
  <c r="AX72" i="3"/>
  <c r="AR72" i="3"/>
  <c r="BJ72" i="3" s="1"/>
  <c r="BM72" i="3" s="1"/>
  <c r="AD72" i="3"/>
  <c r="J72" i="3"/>
  <c r="I72" i="3"/>
  <c r="F72" i="3"/>
  <c r="BB72" i="3" s="1"/>
  <c r="CE71" i="3"/>
  <c r="CD71" i="3"/>
  <c r="CC71" i="3"/>
  <c r="CB71" i="3"/>
  <c r="CA71" i="3"/>
  <c r="BZ71" i="3"/>
  <c r="BY71" i="3"/>
  <c r="BX71" i="3"/>
  <c r="BW71" i="3"/>
  <c r="BV71" i="3"/>
  <c r="BO71" i="3"/>
  <c r="BQ71" i="3" s="1"/>
  <c r="BN71" i="3"/>
  <c r="BP71" i="3" s="1"/>
  <c r="BK71" i="3"/>
  <c r="BH71" i="3"/>
  <c r="BA71" i="3"/>
  <c r="AZ71" i="3"/>
  <c r="AX71" i="3"/>
  <c r="AR71" i="3"/>
  <c r="BJ71" i="3" s="1"/>
  <c r="BM71" i="3" s="1"/>
  <c r="AD71" i="3"/>
  <c r="BF71" i="3" s="1"/>
  <c r="BG71" i="3" s="1"/>
  <c r="J71" i="3"/>
  <c r="I71" i="3"/>
  <c r="F71" i="3"/>
  <c r="BC71" i="3" s="1"/>
  <c r="CE70" i="3"/>
  <c r="CD70" i="3"/>
  <c r="CC70" i="3"/>
  <c r="CB70" i="3"/>
  <c r="CA70" i="3"/>
  <c r="BZ70" i="3"/>
  <c r="BY70" i="3"/>
  <c r="BX70" i="3"/>
  <c r="BW70" i="3"/>
  <c r="BV70" i="3"/>
  <c r="BO70" i="3"/>
  <c r="BN70" i="3"/>
  <c r="BP70" i="3" s="1"/>
  <c r="BK70" i="3"/>
  <c r="BH70" i="3"/>
  <c r="BA70" i="3"/>
  <c r="AZ70" i="3"/>
  <c r="AX70" i="3"/>
  <c r="AR70" i="3"/>
  <c r="BJ70" i="3" s="1"/>
  <c r="BM70" i="3" s="1"/>
  <c r="AD70" i="3"/>
  <c r="BF70" i="3" s="1"/>
  <c r="BG70" i="3" s="1"/>
  <c r="J70" i="3"/>
  <c r="I70" i="3"/>
  <c r="F70" i="3"/>
  <c r="BC70" i="3" s="1"/>
  <c r="CE69" i="3"/>
  <c r="CD69" i="3"/>
  <c r="CC69" i="3"/>
  <c r="CB69" i="3"/>
  <c r="CA69" i="3"/>
  <c r="BZ69" i="3"/>
  <c r="BY69" i="3"/>
  <c r="BX69" i="3"/>
  <c r="BW69" i="3"/>
  <c r="BV69" i="3"/>
  <c r="BO69" i="3"/>
  <c r="BN69" i="3"/>
  <c r="BP69" i="3" s="1"/>
  <c r="BK69" i="3"/>
  <c r="BH69" i="3"/>
  <c r="BA69" i="3"/>
  <c r="AZ69" i="3"/>
  <c r="AX69" i="3"/>
  <c r="AR69" i="3"/>
  <c r="AD69" i="3"/>
  <c r="BF69" i="3" s="1"/>
  <c r="BG69" i="3" s="1"/>
  <c r="J69" i="3"/>
  <c r="I69" i="3"/>
  <c r="F69" i="3"/>
  <c r="BC69" i="3" s="1"/>
  <c r="CE68" i="3"/>
  <c r="CD68" i="3"/>
  <c r="CC68" i="3"/>
  <c r="CB68" i="3"/>
  <c r="CA68" i="3"/>
  <c r="BZ68" i="3"/>
  <c r="BY68" i="3"/>
  <c r="BX68" i="3"/>
  <c r="BW68" i="3"/>
  <c r="BV68" i="3"/>
  <c r="BO68" i="3"/>
  <c r="BN68" i="3"/>
  <c r="BP68" i="3" s="1"/>
  <c r="BK68" i="3"/>
  <c r="BH68" i="3"/>
  <c r="BG68" i="3"/>
  <c r="BA68" i="3"/>
  <c r="AZ68" i="3"/>
  <c r="AX68" i="3"/>
  <c r="AR68" i="3"/>
  <c r="AD68" i="3"/>
  <c r="BF68" i="3" s="1"/>
  <c r="J68" i="3"/>
  <c r="I68" i="3"/>
  <c r="F68" i="3"/>
  <c r="BC68" i="3" s="1"/>
  <c r="CE67" i="3"/>
  <c r="CD67" i="3"/>
  <c r="CC67" i="3"/>
  <c r="CB67" i="3"/>
  <c r="CA67" i="3"/>
  <c r="BZ67" i="3"/>
  <c r="BY67" i="3"/>
  <c r="BX67" i="3"/>
  <c r="BW67" i="3"/>
  <c r="BV67" i="3"/>
  <c r="BO67" i="3"/>
  <c r="BN67" i="3"/>
  <c r="BP67" i="3" s="1"/>
  <c r="BK67" i="3"/>
  <c r="BH67" i="3"/>
  <c r="BA67" i="3"/>
  <c r="AZ67" i="3"/>
  <c r="AX67" i="3"/>
  <c r="AR67" i="3"/>
  <c r="BJ67" i="3" s="1"/>
  <c r="BM67" i="3" s="1"/>
  <c r="AD67" i="3"/>
  <c r="BF67" i="3" s="1"/>
  <c r="BG67" i="3" s="1"/>
  <c r="J67" i="3"/>
  <c r="I67" i="3"/>
  <c r="F67" i="3"/>
  <c r="BC67" i="3" s="1"/>
  <c r="CE66" i="3"/>
  <c r="CD66" i="3"/>
  <c r="CC66" i="3"/>
  <c r="CB66" i="3"/>
  <c r="CA66" i="3"/>
  <c r="BZ66" i="3"/>
  <c r="BY66" i="3"/>
  <c r="BX66" i="3"/>
  <c r="BW66" i="3"/>
  <c r="BV66" i="3"/>
  <c r="BO66" i="3"/>
  <c r="BQ66" i="3" s="1"/>
  <c r="BN66" i="3"/>
  <c r="BP66" i="3" s="1"/>
  <c r="BK66" i="3"/>
  <c r="BH66" i="3"/>
  <c r="BA66" i="3"/>
  <c r="AZ66" i="3"/>
  <c r="AX66" i="3"/>
  <c r="AR66" i="3"/>
  <c r="BJ66" i="3" s="1"/>
  <c r="BM66" i="3" s="1"/>
  <c r="AD66" i="3"/>
  <c r="J66" i="3"/>
  <c r="I66" i="3"/>
  <c r="F66" i="3"/>
  <c r="BC66" i="3" s="1"/>
  <c r="CE65" i="3"/>
  <c r="CD65" i="3"/>
  <c r="CC65" i="3"/>
  <c r="CB65" i="3"/>
  <c r="CA65" i="3"/>
  <c r="BZ65" i="3"/>
  <c r="BY65" i="3"/>
  <c r="BX65" i="3"/>
  <c r="BW65" i="3"/>
  <c r="BV65" i="3"/>
  <c r="BO65" i="3"/>
  <c r="BS65" i="3" s="1"/>
  <c r="BN65" i="3"/>
  <c r="BP65" i="3" s="1"/>
  <c r="BM65" i="3"/>
  <c r="BK65" i="3"/>
  <c r="BH65" i="3"/>
  <c r="BA65" i="3"/>
  <c r="AZ65" i="3"/>
  <c r="AX65" i="3"/>
  <c r="AR65" i="3"/>
  <c r="BJ65" i="3" s="1"/>
  <c r="AD65" i="3"/>
  <c r="BF65" i="3" s="1"/>
  <c r="BG65" i="3" s="1"/>
  <c r="J65" i="3"/>
  <c r="I65" i="3"/>
  <c r="F65" i="3"/>
  <c r="BC65" i="3" s="1"/>
  <c r="CE64" i="3"/>
  <c r="CD64" i="3"/>
  <c r="CC64" i="3"/>
  <c r="CB64" i="3"/>
  <c r="CA64" i="3"/>
  <c r="BZ64" i="3"/>
  <c r="BY64" i="3"/>
  <c r="BX64" i="3"/>
  <c r="BW64" i="3"/>
  <c r="BV64" i="3"/>
  <c r="BO64" i="3"/>
  <c r="BS64" i="3" s="1"/>
  <c r="BN64" i="3"/>
  <c r="BP64" i="3" s="1"/>
  <c r="BM64" i="3"/>
  <c r="BK64" i="3"/>
  <c r="BH64" i="3"/>
  <c r="BA64" i="3"/>
  <c r="AZ64" i="3"/>
  <c r="AX64" i="3"/>
  <c r="AR64" i="3"/>
  <c r="BJ64" i="3" s="1"/>
  <c r="AD64" i="3"/>
  <c r="J64" i="3"/>
  <c r="I64" i="3"/>
  <c r="F64" i="3"/>
  <c r="BB64" i="3" s="1"/>
  <c r="CE63" i="3"/>
  <c r="CD63" i="3"/>
  <c r="CC63" i="3"/>
  <c r="CB63" i="3"/>
  <c r="CA63" i="3"/>
  <c r="BZ63" i="3"/>
  <c r="BY63" i="3"/>
  <c r="BX63" i="3"/>
  <c r="BW63" i="3"/>
  <c r="BV63" i="3"/>
  <c r="BO63" i="3"/>
  <c r="BQ63" i="3" s="1"/>
  <c r="BN63" i="3"/>
  <c r="BP63" i="3" s="1"/>
  <c r="BK63" i="3"/>
  <c r="BH63" i="3"/>
  <c r="BA63" i="3"/>
  <c r="AZ63" i="3"/>
  <c r="AX63" i="3"/>
  <c r="AR63" i="3"/>
  <c r="BJ63" i="3" s="1"/>
  <c r="BM63" i="3" s="1"/>
  <c r="AD63" i="3"/>
  <c r="BF63" i="3" s="1"/>
  <c r="BG63" i="3" s="1"/>
  <c r="J63" i="3"/>
  <c r="I63" i="3"/>
  <c r="F63" i="3"/>
  <c r="BB63" i="3" s="1"/>
  <c r="CE62" i="3"/>
  <c r="CD62" i="3"/>
  <c r="CC62" i="3"/>
  <c r="CB62" i="3"/>
  <c r="CA62" i="3"/>
  <c r="BZ62" i="3"/>
  <c r="BY62" i="3"/>
  <c r="BX62" i="3"/>
  <c r="BW62" i="3"/>
  <c r="BV62" i="3"/>
  <c r="BO62" i="3"/>
  <c r="BQ62" i="3" s="1"/>
  <c r="BN62" i="3"/>
  <c r="BP62" i="3" s="1"/>
  <c r="BK62" i="3"/>
  <c r="BH62" i="3"/>
  <c r="BA62" i="3"/>
  <c r="AZ62" i="3"/>
  <c r="AX62" i="3"/>
  <c r="AR62" i="3"/>
  <c r="BJ62" i="3" s="1"/>
  <c r="BM62" i="3" s="1"/>
  <c r="AD62" i="3"/>
  <c r="J62" i="3"/>
  <c r="I62" i="3"/>
  <c r="F62" i="3"/>
  <c r="BB62" i="3" s="1"/>
  <c r="CE61" i="3"/>
  <c r="CD61" i="3"/>
  <c r="CC61" i="3"/>
  <c r="CB61" i="3"/>
  <c r="CA61" i="3"/>
  <c r="BZ61" i="3"/>
  <c r="BY61" i="3"/>
  <c r="BX61" i="3"/>
  <c r="BW61" i="3"/>
  <c r="BV61" i="3"/>
  <c r="BO61" i="3"/>
  <c r="BQ61" i="3" s="1"/>
  <c r="BN61" i="3"/>
  <c r="BP61" i="3" s="1"/>
  <c r="BK61" i="3"/>
  <c r="BH61" i="3"/>
  <c r="BA61" i="3"/>
  <c r="AZ61" i="3"/>
  <c r="AX61" i="3"/>
  <c r="AR61" i="3"/>
  <c r="AD61" i="3"/>
  <c r="BF61" i="3" s="1"/>
  <c r="BG61" i="3" s="1"/>
  <c r="J61" i="3"/>
  <c r="I61" i="3"/>
  <c r="F61" i="3"/>
  <c r="BC61" i="3" s="1"/>
  <c r="CE60" i="3"/>
  <c r="CD60" i="3"/>
  <c r="CC60" i="3"/>
  <c r="CB60" i="3"/>
  <c r="CA60" i="3"/>
  <c r="BZ60" i="3"/>
  <c r="BY60" i="3"/>
  <c r="BX60" i="3"/>
  <c r="BW60" i="3"/>
  <c r="BV60" i="3"/>
  <c r="BO60" i="3"/>
  <c r="BN60" i="3"/>
  <c r="BP60" i="3" s="1"/>
  <c r="BK60" i="3"/>
  <c r="BH60" i="3"/>
  <c r="BA60" i="3"/>
  <c r="AZ60" i="3"/>
  <c r="AX60" i="3"/>
  <c r="AR60" i="3"/>
  <c r="AD60" i="3"/>
  <c r="BF60" i="3" s="1"/>
  <c r="BG60" i="3" s="1"/>
  <c r="J60" i="3"/>
  <c r="I60" i="3"/>
  <c r="F60" i="3"/>
  <c r="BC60" i="3" s="1"/>
  <c r="CE59" i="3"/>
  <c r="CD59" i="3"/>
  <c r="CC59" i="3"/>
  <c r="CB59" i="3"/>
  <c r="CA59" i="3"/>
  <c r="BZ59" i="3"/>
  <c r="BY59" i="3"/>
  <c r="BX59" i="3"/>
  <c r="BW59" i="3"/>
  <c r="BV59" i="3"/>
  <c r="BO59" i="3"/>
  <c r="BN59" i="3"/>
  <c r="BP59" i="3" s="1"/>
  <c r="BK59" i="3"/>
  <c r="BH59" i="3"/>
  <c r="BA59" i="3"/>
  <c r="AZ59" i="3"/>
  <c r="AX59" i="3"/>
  <c r="AR59" i="3"/>
  <c r="BJ59" i="3" s="1"/>
  <c r="BM59" i="3" s="1"/>
  <c r="AD59" i="3"/>
  <c r="BF59" i="3" s="1"/>
  <c r="BG59" i="3" s="1"/>
  <c r="J59" i="3"/>
  <c r="I59" i="3"/>
  <c r="F59" i="3"/>
  <c r="BC59" i="3" s="1"/>
  <c r="CE58" i="3"/>
  <c r="CD58" i="3"/>
  <c r="CC58" i="3"/>
  <c r="CB58" i="3"/>
  <c r="CA58" i="3"/>
  <c r="BZ58" i="3"/>
  <c r="BY58" i="3"/>
  <c r="BX58" i="3"/>
  <c r="BW58" i="3"/>
  <c r="BV58" i="3"/>
  <c r="BO58" i="3"/>
  <c r="BQ58" i="3" s="1"/>
  <c r="BN58" i="3"/>
  <c r="BP58" i="3" s="1"/>
  <c r="BM58" i="3"/>
  <c r="BK58" i="3"/>
  <c r="BH58" i="3"/>
  <c r="BA58" i="3"/>
  <c r="AZ58" i="3"/>
  <c r="AX58" i="3"/>
  <c r="AR58" i="3"/>
  <c r="BJ58" i="3" s="1"/>
  <c r="AD58" i="3"/>
  <c r="BF58" i="3" s="1"/>
  <c r="BG58" i="3" s="1"/>
  <c r="J58" i="3"/>
  <c r="I58" i="3"/>
  <c r="F58" i="3"/>
  <c r="BC58" i="3" s="1"/>
  <c r="CE57" i="3"/>
  <c r="CD57" i="3"/>
  <c r="CC57" i="3"/>
  <c r="CB57" i="3"/>
  <c r="CA57" i="3"/>
  <c r="BZ57" i="3"/>
  <c r="BY57" i="3"/>
  <c r="BX57" i="3"/>
  <c r="BW57" i="3"/>
  <c r="BV57" i="3"/>
  <c r="BO57" i="3"/>
  <c r="BS57" i="3" s="1"/>
  <c r="BN57" i="3"/>
  <c r="BP57" i="3" s="1"/>
  <c r="BM57" i="3"/>
  <c r="BK57" i="3"/>
  <c r="BH57" i="3"/>
  <c r="BA57" i="3"/>
  <c r="AZ57" i="3"/>
  <c r="AX57" i="3"/>
  <c r="AR57" i="3"/>
  <c r="BJ57" i="3" s="1"/>
  <c r="AD57" i="3"/>
  <c r="BF57" i="3" s="1"/>
  <c r="BG57" i="3" s="1"/>
  <c r="J57" i="3"/>
  <c r="I57" i="3"/>
  <c r="F57" i="3"/>
  <c r="BC57" i="3" s="1"/>
  <c r="CE56" i="3"/>
  <c r="CD56" i="3"/>
  <c r="CC56" i="3"/>
  <c r="CB56" i="3"/>
  <c r="CA56" i="3"/>
  <c r="BZ56" i="3"/>
  <c r="BY56" i="3"/>
  <c r="BX56" i="3"/>
  <c r="BW56" i="3"/>
  <c r="BV56" i="3"/>
  <c r="BO56" i="3"/>
  <c r="BQ56" i="3" s="1"/>
  <c r="BN56" i="3"/>
  <c r="BP56" i="3" s="1"/>
  <c r="BM56" i="3"/>
  <c r="BK56" i="3"/>
  <c r="BH56" i="3"/>
  <c r="BA56" i="3"/>
  <c r="AZ56" i="3"/>
  <c r="AX56" i="3"/>
  <c r="AR56" i="3"/>
  <c r="BJ56" i="3" s="1"/>
  <c r="AD56" i="3"/>
  <c r="BF56" i="3" s="1"/>
  <c r="BG56" i="3" s="1"/>
  <c r="J56" i="3"/>
  <c r="I56" i="3"/>
  <c r="F56" i="3"/>
  <c r="BB56" i="3" s="1"/>
  <c r="CE55" i="3"/>
  <c r="CD55" i="3"/>
  <c r="CC55" i="3"/>
  <c r="CB55" i="3"/>
  <c r="CA55" i="3"/>
  <c r="BZ55" i="3"/>
  <c r="BY55" i="3"/>
  <c r="BX55" i="3"/>
  <c r="BW55" i="3"/>
  <c r="BV55" i="3"/>
  <c r="BO55" i="3"/>
  <c r="BQ55" i="3" s="1"/>
  <c r="BN55" i="3"/>
  <c r="BP55" i="3" s="1"/>
  <c r="BK55" i="3"/>
  <c r="BH55" i="3"/>
  <c r="BA55" i="3"/>
  <c r="AZ55" i="3"/>
  <c r="AX55" i="3"/>
  <c r="AR55" i="3"/>
  <c r="BJ55" i="3" s="1"/>
  <c r="BM55" i="3" s="1"/>
  <c r="AD55" i="3"/>
  <c r="BF55" i="3" s="1"/>
  <c r="BG55" i="3" s="1"/>
  <c r="J55" i="3"/>
  <c r="I55" i="3"/>
  <c r="F55" i="3"/>
  <c r="BC55" i="3" s="1"/>
  <c r="CE54" i="3"/>
  <c r="CD54" i="3"/>
  <c r="CC54" i="3"/>
  <c r="CB54" i="3"/>
  <c r="CA54" i="3"/>
  <c r="BZ54" i="3"/>
  <c r="BY54" i="3"/>
  <c r="BX54" i="3"/>
  <c r="BW54" i="3"/>
  <c r="BV54" i="3"/>
  <c r="BO54" i="3"/>
  <c r="BN54" i="3"/>
  <c r="BP54" i="3" s="1"/>
  <c r="BK54" i="3"/>
  <c r="BH54" i="3"/>
  <c r="BA54" i="3"/>
  <c r="AZ54" i="3"/>
  <c r="AX54" i="3"/>
  <c r="AR54" i="3"/>
  <c r="BJ54" i="3" s="1"/>
  <c r="BM54" i="3" s="1"/>
  <c r="AD54" i="3"/>
  <c r="BF54" i="3" s="1"/>
  <c r="BG54" i="3" s="1"/>
  <c r="J54" i="3"/>
  <c r="I54" i="3"/>
  <c r="F54" i="3"/>
  <c r="CE53" i="3"/>
  <c r="CD53" i="3"/>
  <c r="CC53" i="3"/>
  <c r="CB53" i="3"/>
  <c r="CA53" i="3"/>
  <c r="BZ53" i="3"/>
  <c r="BY53" i="3"/>
  <c r="BX53" i="3"/>
  <c r="BW53" i="3"/>
  <c r="BV53" i="3"/>
  <c r="BO53" i="3"/>
  <c r="BN53" i="3"/>
  <c r="BP53" i="3" s="1"/>
  <c r="BK53" i="3"/>
  <c r="BH53" i="3"/>
  <c r="BA53" i="3"/>
  <c r="AZ53" i="3"/>
  <c r="AX53" i="3"/>
  <c r="AR53" i="3"/>
  <c r="BJ53" i="3" s="1"/>
  <c r="BM53" i="3" s="1"/>
  <c r="AD53" i="3"/>
  <c r="BF53" i="3" s="1"/>
  <c r="BG53" i="3" s="1"/>
  <c r="J53" i="3"/>
  <c r="I53" i="3"/>
  <c r="F53" i="3"/>
  <c r="BC53" i="3" s="1"/>
  <c r="BT46" i="3" l="1"/>
  <c r="BD46" i="3"/>
  <c r="BR46" i="3"/>
  <c r="BU46" i="3"/>
  <c r="BE46" i="3"/>
  <c r="BQ46" i="3"/>
  <c r="BB46" i="3"/>
  <c r="BL65" i="3"/>
  <c r="H67" i="3"/>
  <c r="H60" i="3"/>
  <c r="BI53" i="3"/>
  <c r="H56" i="3"/>
  <c r="BI73" i="3"/>
  <c r="BL73" i="3"/>
  <c r="H65" i="3"/>
  <c r="H70" i="3"/>
  <c r="H64" i="3"/>
  <c r="H72" i="3"/>
  <c r="H71" i="3"/>
  <c r="BL55" i="3"/>
  <c r="BL67" i="3"/>
  <c r="H53" i="3"/>
  <c r="BL54" i="3"/>
  <c r="H68" i="3"/>
  <c r="BL53" i="3"/>
  <c r="H55" i="3"/>
  <c r="H57" i="3"/>
  <c r="H58" i="3"/>
  <c r="BI62" i="3"/>
  <c r="H63" i="3"/>
  <c r="BI66" i="3"/>
  <c r="H69" i="3"/>
  <c r="BB58" i="3"/>
  <c r="CF58" i="3" s="1"/>
  <c r="H62" i="3"/>
  <c r="BQ65" i="3"/>
  <c r="BC63" i="3"/>
  <c r="BU63" i="3" s="1"/>
  <c r="BB67" i="3"/>
  <c r="AT67" i="3" s="1"/>
  <c r="BI59" i="3"/>
  <c r="BL57" i="3"/>
  <c r="BL59" i="3"/>
  <c r="BI68" i="3"/>
  <c r="BL68" i="3"/>
  <c r="BL71" i="3"/>
  <c r="BI60" i="3"/>
  <c r="BI57" i="3"/>
  <c r="BI65" i="3"/>
  <c r="BI55" i="3"/>
  <c r="BI67" i="3"/>
  <c r="BI56" i="3"/>
  <c r="BI54" i="3"/>
  <c r="BS70" i="3"/>
  <c r="BL66" i="3"/>
  <c r="BL69" i="3"/>
  <c r="BI64" i="3"/>
  <c r="BL62" i="3"/>
  <c r="BI61" i="3"/>
  <c r="AT58" i="3"/>
  <c r="BS67" i="3"/>
  <c r="BS60" i="3"/>
  <c r="BS68" i="3"/>
  <c r="BS69" i="3"/>
  <c r="BS59" i="3"/>
  <c r="BS61" i="3"/>
  <c r="BR65" i="3"/>
  <c r="BE65" i="3"/>
  <c r="BD65" i="3"/>
  <c r="BT65" i="3"/>
  <c r="BU67" i="3"/>
  <c r="BT67" i="3"/>
  <c r="BD67" i="3"/>
  <c r="BU66" i="3"/>
  <c r="BE66" i="3"/>
  <c r="BQ57" i="3"/>
  <c r="BL58" i="3"/>
  <c r="BB61" i="3"/>
  <c r="AE61" i="3" s="1"/>
  <c r="BI63" i="3"/>
  <c r="BB65" i="3"/>
  <c r="AE65" i="3" s="1"/>
  <c r="H66" i="3"/>
  <c r="BL70" i="3"/>
  <c r="BB71" i="3"/>
  <c r="AT71" i="3" s="1"/>
  <c r="BL72" i="3"/>
  <c r="BI70" i="3"/>
  <c r="BC56" i="3"/>
  <c r="BT56" i="3" s="1"/>
  <c r="BI72" i="3"/>
  <c r="BB73" i="3"/>
  <c r="AT73" i="3" s="1"/>
  <c r="BS56" i="3"/>
  <c r="BF62" i="3"/>
  <c r="BG62" i="3" s="1"/>
  <c r="AE62" i="3" s="1"/>
  <c r="BL63" i="3"/>
  <c r="BQ64" i="3"/>
  <c r="BB66" i="3"/>
  <c r="CF66" i="3" s="1"/>
  <c r="BQ67" i="3"/>
  <c r="BI71" i="3"/>
  <c r="BQ73" i="3"/>
  <c r="BL56" i="3"/>
  <c r="BS58" i="3"/>
  <c r="H59" i="3"/>
  <c r="BL60" i="3"/>
  <c r="BL61" i="3"/>
  <c r="BC64" i="3"/>
  <c r="BR64" i="3" s="1"/>
  <c r="BS66" i="3"/>
  <c r="BI69" i="3"/>
  <c r="BQ70" i="3"/>
  <c r="BB57" i="3"/>
  <c r="AE57" i="3" s="1"/>
  <c r="BQ72" i="3"/>
  <c r="H54" i="3"/>
  <c r="BB55" i="3"/>
  <c r="AE55" i="3" s="1"/>
  <c r="H61" i="3"/>
  <c r="BL64" i="3"/>
  <c r="BC72" i="3"/>
  <c r="BR72" i="3" s="1"/>
  <c r="H73" i="3"/>
  <c r="CF64" i="3"/>
  <c r="AT64" i="3"/>
  <c r="BU69" i="3"/>
  <c r="BE69" i="3"/>
  <c r="BT69" i="3"/>
  <c r="BD69" i="3"/>
  <c r="BR69" i="3"/>
  <c r="BU70" i="3"/>
  <c r="BE70" i="3"/>
  <c r="BT70" i="3"/>
  <c r="BD70" i="3"/>
  <c r="BR70" i="3"/>
  <c r="BI58" i="3"/>
  <c r="BU59" i="3"/>
  <c r="BE59" i="3"/>
  <c r="BD59" i="3"/>
  <c r="BR59" i="3"/>
  <c r="BT59" i="3"/>
  <c r="CF72" i="3"/>
  <c r="AT72" i="3"/>
  <c r="CF56" i="3"/>
  <c r="AE56" i="3"/>
  <c r="AT56" i="3"/>
  <c r="BU61" i="3"/>
  <c r="BE61" i="3"/>
  <c r="BT61" i="3"/>
  <c r="BD61" i="3"/>
  <c r="BR61" i="3"/>
  <c r="BR56" i="3"/>
  <c r="BU71" i="3"/>
  <c r="BE71" i="3"/>
  <c r="BT71" i="3"/>
  <c r="BD71" i="3"/>
  <c r="BR71" i="3"/>
  <c r="BU57" i="3"/>
  <c r="BE57" i="3"/>
  <c r="BD57" i="3"/>
  <c r="BR57" i="3"/>
  <c r="BT57" i="3"/>
  <c r="BB54" i="3"/>
  <c r="BC54" i="3"/>
  <c r="BS54" i="3" s="1"/>
  <c r="BU68" i="3"/>
  <c r="BE68" i="3"/>
  <c r="BT68" i="3"/>
  <c r="BD68" i="3"/>
  <c r="BR68" i="3"/>
  <c r="BQ54" i="3"/>
  <c r="BU60" i="3"/>
  <c r="BT60" i="3"/>
  <c r="BD60" i="3"/>
  <c r="BR60" i="3"/>
  <c r="BE60" i="3"/>
  <c r="BU55" i="3"/>
  <c r="BE55" i="3"/>
  <c r="BR55" i="3"/>
  <c r="BT55" i="3"/>
  <c r="BD55" i="3"/>
  <c r="CF62" i="3"/>
  <c r="AT62" i="3"/>
  <c r="BR73" i="3"/>
  <c r="BT73" i="3"/>
  <c r="BD73" i="3"/>
  <c r="BU73" i="3"/>
  <c r="BE73" i="3"/>
  <c r="BU65" i="3"/>
  <c r="BF66" i="3"/>
  <c r="BG66" i="3" s="1"/>
  <c r="BQ69" i="3"/>
  <c r="BB70" i="3"/>
  <c r="BS71" i="3"/>
  <c r="BU58" i="3"/>
  <c r="BQ60" i="3"/>
  <c r="BJ61" i="3"/>
  <c r="BM61" i="3" s="1"/>
  <c r="BC62" i="3"/>
  <c r="BS62" i="3" s="1"/>
  <c r="AE63" i="3"/>
  <c r="BQ68" i="3"/>
  <c r="BB69" i="3"/>
  <c r="BJ69" i="3"/>
  <c r="BM69" i="3" s="1"/>
  <c r="BQ59" i="3"/>
  <c r="BB60" i="3"/>
  <c r="BJ60" i="3"/>
  <c r="BM60" i="3" s="1"/>
  <c r="BF64" i="3"/>
  <c r="BG64" i="3" s="1"/>
  <c r="AE64" i="3" s="1"/>
  <c r="BB68" i="3"/>
  <c r="BJ68" i="3"/>
  <c r="BM68" i="3" s="1"/>
  <c r="BF72" i="3"/>
  <c r="BG72" i="3" s="1"/>
  <c r="AE72" i="3" s="1"/>
  <c r="BS55" i="3"/>
  <c r="BB59" i="3"/>
  <c r="AT63" i="3"/>
  <c r="BR67" i="3"/>
  <c r="BE58" i="3"/>
  <c r="BR58" i="3"/>
  <c r="BR66" i="3"/>
  <c r="CF63" i="3"/>
  <c r="BD58" i="3"/>
  <c r="BT58" i="3"/>
  <c r="BD66" i="3"/>
  <c r="BT66" i="3"/>
  <c r="BE67" i="3"/>
  <c r="BS53" i="3"/>
  <c r="BR53" i="3"/>
  <c r="BU53" i="3"/>
  <c r="BE53" i="3"/>
  <c r="BT53" i="3"/>
  <c r="BD53" i="3"/>
  <c r="BQ53" i="3"/>
  <c r="BB53" i="3"/>
  <c r="AE46" i="3" l="1"/>
  <c r="CF46" i="3"/>
  <c r="CG46" i="3" s="1"/>
  <c r="A46" i="3" s="1"/>
  <c r="CH46" i="3" s="1"/>
  <c r="AT46" i="3"/>
  <c r="BD56" i="3"/>
  <c r="BE63" i="3"/>
  <c r="BR63" i="3"/>
  <c r="BD63" i="3"/>
  <c r="BS63" i="3"/>
  <c r="BE56" i="3"/>
  <c r="AE67" i="3"/>
  <c r="CF67" i="3"/>
  <c r="BU56" i="3"/>
  <c r="CF61" i="3"/>
  <c r="BT63" i="3"/>
  <c r="BT64" i="3"/>
  <c r="BD64" i="3"/>
  <c r="BT72" i="3"/>
  <c r="AE58" i="3"/>
  <c r="BU72" i="3"/>
  <c r="BU64" i="3"/>
  <c r="BE64" i="3"/>
  <c r="CG67" i="3"/>
  <c r="A67" i="3" s="1"/>
  <c r="CH67" i="3" s="1"/>
  <c r="CJ67" i="3" s="1"/>
  <c r="CG71" i="3"/>
  <c r="A71" i="3" s="1"/>
  <c r="CH71" i="3" s="1"/>
  <c r="CJ71" i="3" s="1"/>
  <c r="CG58" i="3"/>
  <c r="A58" i="3" s="1"/>
  <c r="CH58" i="3" s="1"/>
  <c r="CI58" i="3" s="1"/>
  <c r="AE71" i="3"/>
  <c r="CF71" i="3"/>
  <c r="BS72" i="3"/>
  <c r="CF73" i="3"/>
  <c r="AE73" i="3"/>
  <c r="CG73" i="3" s="1"/>
  <c r="A73" i="3" s="1"/>
  <c r="CH73" i="3" s="1"/>
  <c r="CI73" i="3" s="1"/>
  <c r="AE66" i="3"/>
  <c r="AT66" i="3"/>
  <c r="CG66" i="3" s="1"/>
  <c r="A66" i="3" s="1"/>
  <c r="CH66" i="3" s="1"/>
  <c r="CJ66" i="3" s="1"/>
  <c r="CG65" i="3"/>
  <c r="A65" i="3" s="1"/>
  <c r="CH65" i="3" s="1"/>
  <c r="CJ65" i="3" s="1"/>
  <c r="AT65" i="3"/>
  <c r="CF65" i="3"/>
  <c r="AT61" i="3"/>
  <c r="CG61" i="3"/>
  <c r="A61" i="3" s="1"/>
  <c r="CH61" i="3" s="1"/>
  <c r="CJ61" i="3" s="1"/>
  <c r="CG57" i="3"/>
  <c r="A57" i="3" s="1"/>
  <c r="CH57" i="3" s="1"/>
  <c r="CI57" i="3" s="1"/>
  <c r="AT57" i="3"/>
  <c r="CF57" i="3"/>
  <c r="AT55" i="3"/>
  <c r="CF55" i="3"/>
  <c r="CG55" i="3"/>
  <c r="A55" i="3" s="1"/>
  <c r="CH55" i="3" s="1"/>
  <c r="CI55" i="3" s="1"/>
  <c r="BD72" i="3"/>
  <c r="BE72" i="3"/>
  <c r="BU54" i="3"/>
  <c r="BE54" i="3"/>
  <c r="BD54" i="3"/>
  <c r="BR54" i="3"/>
  <c r="BT54" i="3"/>
  <c r="AT68" i="3"/>
  <c r="AE68" i="3"/>
  <c r="CG68" i="3"/>
  <c r="A68" i="3" s="1"/>
  <c r="CH68" i="3" s="1"/>
  <c r="CF68" i="3"/>
  <c r="CF54" i="3"/>
  <c r="AT54" i="3"/>
  <c r="AE54" i="3"/>
  <c r="CF70" i="3"/>
  <c r="AT70" i="3"/>
  <c r="AE70" i="3"/>
  <c r="CG70" i="3"/>
  <c r="A70" i="3" s="1"/>
  <c r="CH70" i="3" s="1"/>
  <c r="BU62" i="3"/>
  <c r="BE62" i="3"/>
  <c r="BT62" i="3"/>
  <c r="BD62" i="3"/>
  <c r="BR62" i="3"/>
  <c r="AE59" i="3"/>
  <c r="CF59" i="3"/>
  <c r="AT59" i="3"/>
  <c r="CG59" i="3" s="1"/>
  <c r="A59" i="3" s="1"/>
  <c r="CH59" i="3" s="1"/>
  <c r="AT60" i="3"/>
  <c r="CG60" i="3" s="1"/>
  <c r="A60" i="3" s="1"/>
  <c r="CH60" i="3" s="1"/>
  <c r="AE60" i="3"/>
  <c r="CF60" i="3"/>
  <c r="AT69" i="3"/>
  <c r="AE69" i="3"/>
  <c r="CF69" i="3"/>
  <c r="CG69" i="3"/>
  <c r="A69" i="3" s="1"/>
  <c r="CH69" i="3" s="1"/>
  <c r="CF53" i="3"/>
  <c r="AT53" i="3"/>
  <c r="AE53" i="3"/>
  <c r="CG53" i="3" s="1"/>
  <c r="A53" i="3" s="1"/>
  <c r="CH53" i="3" s="1"/>
  <c r="CJ46" i="3" l="1"/>
  <c r="CI46" i="3"/>
  <c r="CG56" i="3"/>
  <c r="A56" i="3" s="1"/>
  <c r="CH56" i="3" s="1"/>
  <c r="CJ56" i="3" s="1"/>
  <c r="CG63" i="3"/>
  <c r="A63" i="3" s="1"/>
  <c r="CH63" i="3" s="1"/>
  <c r="CJ63" i="3" s="1"/>
  <c r="CG64" i="3"/>
  <c r="A64" i="3" s="1"/>
  <c r="CH64" i="3" s="1"/>
  <c r="CI64" i="3" s="1"/>
  <c r="CG72" i="3"/>
  <c r="A72" i="3" s="1"/>
  <c r="CH72" i="3" s="1"/>
  <c r="CI72" i="3" s="1"/>
  <c r="CG62" i="3"/>
  <c r="A62" i="3" s="1"/>
  <c r="CH62" i="3" s="1"/>
  <c r="CJ62" i="3" s="1"/>
  <c r="CG54" i="3"/>
  <c r="A54" i="3" s="1"/>
  <c r="CH54" i="3" s="1"/>
  <c r="CJ54" i="3" s="1"/>
  <c r="CI71" i="3"/>
  <c r="CI67" i="3"/>
  <c r="CJ58" i="3"/>
  <c r="CJ73" i="3"/>
  <c r="CI66" i="3"/>
  <c r="CI65" i="3"/>
  <c r="CI61" i="3"/>
  <c r="CJ57" i="3"/>
  <c r="CJ55" i="3"/>
  <c r="CJ68" i="3"/>
  <c r="CI68" i="3"/>
  <c r="CJ70" i="3"/>
  <c r="CI70" i="3"/>
  <c r="CI69" i="3"/>
  <c r="CJ69" i="3"/>
  <c r="CI59" i="3"/>
  <c r="CJ59" i="3"/>
  <c r="CJ60" i="3"/>
  <c r="CI60" i="3"/>
  <c r="CI53" i="3"/>
  <c r="CJ53" i="3"/>
  <c r="CI63" i="3" l="1"/>
  <c r="CI56" i="3"/>
  <c r="CJ64" i="3"/>
  <c r="CJ72" i="3"/>
  <c r="CI54" i="3"/>
  <c r="CI62" i="3"/>
  <c r="CE52" i="3"/>
  <c r="CD52" i="3"/>
  <c r="CC52" i="3"/>
  <c r="CB52" i="3"/>
  <c r="CA52" i="3"/>
  <c r="BZ52" i="3"/>
  <c r="BY52" i="3"/>
  <c r="BX52" i="3"/>
  <c r="BW52" i="3"/>
  <c r="BV52" i="3"/>
  <c r="BO52" i="3"/>
  <c r="BN52" i="3"/>
  <c r="BP52" i="3" s="1"/>
  <c r="BK52" i="3"/>
  <c r="BH52" i="3"/>
  <c r="BA52" i="3"/>
  <c r="AZ52" i="3"/>
  <c r="AX52" i="3"/>
  <c r="AR52" i="3"/>
  <c r="BJ52" i="3" s="1"/>
  <c r="BM52" i="3" s="1"/>
  <c r="AD52" i="3"/>
  <c r="BF52" i="3" s="1"/>
  <c r="BG52" i="3" s="1"/>
  <c r="J52" i="3"/>
  <c r="I52" i="3"/>
  <c r="F52" i="3"/>
  <c r="BC52" i="3" s="1"/>
  <c r="CE51" i="3"/>
  <c r="CD51" i="3"/>
  <c r="CC51" i="3"/>
  <c r="CB51" i="3"/>
  <c r="CA51" i="3"/>
  <c r="BZ51" i="3"/>
  <c r="BY51" i="3"/>
  <c r="BX51" i="3"/>
  <c r="BW51" i="3"/>
  <c r="BV51" i="3"/>
  <c r="BO51" i="3"/>
  <c r="BS51" i="3" s="1"/>
  <c r="BN51" i="3"/>
  <c r="BP51" i="3" s="1"/>
  <c r="BM51" i="3"/>
  <c r="BK51" i="3"/>
  <c r="BH51" i="3"/>
  <c r="BA51" i="3"/>
  <c r="AZ51" i="3"/>
  <c r="AX51" i="3"/>
  <c r="AR51" i="3"/>
  <c r="BJ51" i="3" s="1"/>
  <c r="AD51" i="3"/>
  <c r="BF51" i="3" s="1"/>
  <c r="BG51" i="3" s="1"/>
  <c r="J51" i="3"/>
  <c r="I51" i="3"/>
  <c r="F51" i="3"/>
  <c r="BC51" i="3" s="1"/>
  <c r="CE50" i="3"/>
  <c r="CD50" i="3"/>
  <c r="CC50" i="3"/>
  <c r="CB50" i="3"/>
  <c r="CA50" i="3"/>
  <c r="BZ50" i="3"/>
  <c r="BY50" i="3"/>
  <c r="BX50" i="3"/>
  <c r="BW50" i="3"/>
  <c r="BV50" i="3"/>
  <c r="BO50" i="3"/>
  <c r="BQ50" i="3" s="1"/>
  <c r="BN50" i="3"/>
  <c r="BP50" i="3" s="1"/>
  <c r="BK50" i="3"/>
  <c r="BH50" i="3"/>
  <c r="BA50" i="3"/>
  <c r="AZ50" i="3"/>
  <c r="AX50" i="3"/>
  <c r="AR50" i="3"/>
  <c r="BJ50" i="3" s="1"/>
  <c r="BM50" i="3" s="1"/>
  <c r="AD50" i="3"/>
  <c r="BF50" i="3" s="1"/>
  <c r="BG50" i="3" s="1"/>
  <c r="J50" i="3"/>
  <c r="I50" i="3"/>
  <c r="F50" i="3"/>
  <c r="BB50" i="3" s="1"/>
  <c r="CE49" i="3"/>
  <c r="CD49" i="3"/>
  <c r="CC49" i="3"/>
  <c r="CB49" i="3"/>
  <c r="CA49" i="3"/>
  <c r="BZ49" i="3"/>
  <c r="BY49" i="3"/>
  <c r="BX49" i="3"/>
  <c r="BW49" i="3"/>
  <c r="BV49" i="3"/>
  <c r="BO49" i="3"/>
  <c r="BS49" i="3" s="1"/>
  <c r="BN49" i="3"/>
  <c r="BP49" i="3" s="1"/>
  <c r="BM49" i="3"/>
  <c r="BK49" i="3"/>
  <c r="BH49" i="3"/>
  <c r="BA49" i="3"/>
  <c r="AZ49" i="3"/>
  <c r="AX49" i="3"/>
  <c r="AR49" i="3"/>
  <c r="BJ49" i="3" s="1"/>
  <c r="AD49" i="3"/>
  <c r="BF49" i="3" s="1"/>
  <c r="BG49" i="3" s="1"/>
  <c r="J49" i="3"/>
  <c r="I49" i="3"/>
  <c r="F49" i="3"/>
  <c r="BC49" i="3" s="1"/>
  <c r="BL49" i="3" l="1"/>
  <c r="BI50" i="3"/>
  <c r="BI49" i="3"/>
  <c r="H52" i="3"/>
  <c r="BL52" i="3"/>
  <c r="BQ49" i="3"/>
  <c r="H49" i="3"/>
  <c r="H50" i="3"/>
  <c r="H51" i="3"/>
  <c r="BC50" i="3"/>
  <c r="BR50" i="3" s="1"/>
  <c r="BL50" i="3"/>
  <c r="BL51" i="3"/>
  <c r="BI52" i="3"/>
  <c r="BI51" i="3"/>
  <c r="BS52" i="3"/>
  <c r="BR51" i="3"/>
  <c r="BE51" i="3"/>
  <c r="BU51" i="3"/>
  <c r="BD51" i="3"/>
  <c r="BT51" i="3"/>
  <c r="AE50" i="3"/>
  <c r="CF50" i="3"/>
  <c r="AT50" i="3"/>
  <c r="BT52" i="3"/>
  <c r="BD52" i="3"/>
  <c r="BE52" i="3"/>
  <c r="BR52" i="3"/>
  <c r="BU52" i="3"/>
  <c r="BQ52" i="3"/>
  <c r="BQ51" i="3"/>
  <c r="BB52" i="3"/>
  <c r="BB51" i="3"/>
  <c r="BU49" i="3"/>
  <c r="BT49" i="3"/>
  <c r="BD49" i="3"/>
  <c r="BR49" i="3"/>
  <c r="BE49" i="3"/>
  <c r="BB49" i="3"/>
  <c r="BS50" i="3" l="1"/>
  <c r="BD50" i="3"/>
  <c r="BU50" i="3"/>
  <c r="BE50" i="3"/>
  <c r="BT50" i="3"/>
  <c r="CF51" i="3"/>
  <c r="AE51" i="3"/>
  <c r="AT51" i="3"/>
  <c r="AE52" i="3"/>
  <c r="AT52" i="3"/>
  <c r="CF52" i="3"/>
  <c r="CG52" i="3" s="1"/>
  <c r="A52" i="3" s="1"/>
  <c r="CH52" i="3" s="1"/>
  <c r="CF49" i="3"/>
  <c r="AT49" i="3"/>
  <c r="AE49" i="3"/>
  <c r="CG50" i="3" l="1"/>
  <c r="A50" i="3" s="1"/>
  <c r="CH50" i="3" s="1"/>
  <c r="CI50" i="3" s="1"/>
  <c r="CG51" i="3"/>
  <c r="A51" i="3" s="1"/>
  <c r="CH51" i="3" s="1"/>
  <c r="CI51" i="3" s="1"/>
  <c r="CG49" i="3"/>
  <c r="A49" i="3" s="1"/>
  <c r="CH49" i="3" s="1"/>
  <c r="CJ49" i="3" s="1"/>
  <c r="CJ52" i="3"/>
  <c r="CI52" i="3"/>
  <c r="CJ50" i="3" l="1"/>
  <c r="CJ51" i="3"/>
  <c r="CI49" i="3"/>
  <c r="CE48" i="3"/>
  <c r="CD48" i="3"/>
  <c r="CC48" i="3"/>
  <c r="CB48" i="3"/>
  <c r="CA48" i="3"/>
  <c r="BZ48" i="3"/>
  <c r="BY48" i="3"/>
  <c r="BX48" i="3"/>
  <c r="BW48" i="3"/>
  <c r="BV48" i="3"/>
  <c r="BO48" i="3"/>
  <c r="BQ48" i="3" s="1"/>
  <c r="BN48" i="3"/>
  <c r="BP48" i="3" s="1"/>
  <c r="BM48" i="3"/>
  <c r="BK48" i="3"/>
  <c r="BH48" i="3"/>
  <c r="BA48" i="3"/>
  <c r="AZ48" i="3"/>
  <c r="AX48" i="3"/>
  <c r="AR48" i="3"/>
  <c r="BJ48" i="3" s="1"/>
  <c r="AD48" i="3"/>
  <c r="BF48" i="3" s="1"/>
  <c r="BG48" i="3" s="1"/>
  <c r="J48" i="3"/>
  <c r="I48" i="3"/>
  <c r="F48" i="3"/>
  <c r="BC48" i="3" s="1"/>
  <c r="CE47" i="3"/>
  <c r="CD47" i="3"/>
  <c r="CC47" i="3"/>
  <c r="CB47" i="3"/>
  <c r="CA47" i="3"/>
  <c r="BZ47" i="3"/>
  <c r="BY47" i="3"/>
  <c r="BX47" i="3"/>
  <c r="BW47" i="3"/>
  <c r="BV47" i="3"/>
  <c r="BO47" i="3"/>
  <c r="BS47" i="3" s="1"/>
  <c r="BN47" i="3"/>
  <c r="BP47" i="3" s="1"/>
  <c r="BM47" i="3"/>
  <c r="BK47" i="3"/>
  <c r="BH47" i="3"/>
  <c r="BA47" i="3"/>
  <c r="AZ47" i="3"/>
  <c r="AX47" i="3"/>
  <c r="AR47" i="3"/>
  <c r="BJ47" i="3" s="1"/>
  <c r="AD47" i="3"/>
  <c r="BF47" i="3" s="1"/>
  <c r="BG47" i="3" s="1"/>
  <c r="J47" i="3"/>
  <c r="I47" i="3"/>
  <c r="F47" i="3"/>
  <c r="BC47" i="3" s="1"/>
  <c r="CE45" i="3"/>
  <c r="CD45" i="3"/>
  <c r="CC45" i="3"/>
  <c r="CB45" i="3"/>
  <c r="CA45" i="3"/>
  <c r="BZ45" i="3"/>
  <c r="BY45" i="3"/>
  <c r="BX45" i="3"/>
  <c r="BW45" i="3"/>
  <c r="BV45" i="3"/>
  <c r="BO45" i="3"/>
  <c r="BQ45" i="3" s="1"/>
  <c r="BN45" i="3"/>
  <c r="BP45" i="3" s="1"/>
  <c r="BK45" i="3"/>
  <c r="BH45" i="3"/>
  <c r="BA45" i="3"/>
  <c r="AZ45" i="3"/>
  <c r="AX45" i="3"/>
  <c r="AR45" i="3"/>
  <c r="BJ45" i="3" s="1"/>
  <c r="BM45" i="3" s="1"/>
  <c r="AD45" i="3"/>
  <c r="J45" i="3"/>
  <c r="I45" i="3"/>
  <c r="F45" i="3"/>
  <c r="BC45" i="3" s="1"/>
  <c r="BL48" i="3" l="1"/>
  <c r="BL47" i="3"/>
  <c r="H45" i="3"/>
  <c r="H48" i="3"/>
  <c r="BI45" i="3"/>
  <c r="H47" i="3"/>
  <c r="BL45" i="3"/>
  <c r="BI47" i="3"/>
  <c r="BI48" i="3"/>
  <c r="BS45" i="3"/>
  <c r="BS48" i="3"/>
  <c r="BT48" i="3"/>
  <c r="BD48" i="3"/>
  <c r="BR48" i="3"/>
  <c r="BU48" i="3"/>
  <c r="BE48" i="3"/>
  <c r="BR47" i="3"/>
  <c r="BU47" i="3"/>
  <c r="BE47" i="3"/>
  <c r="BT47" i="3"/>
  <c r="BD47" i="3"/>
  <c r="BQ47" i="3"/>
  <c r="BB48" i="3"/>
  <c r="BB47" i="3"/>
  <c r="BU45" i="3"/>
  <c r="BE45" i="3"/>
  <c r="BT45" i="3"/>
  <c r="BD45" i="3"/>
  <c r="BR45" i="3"/>
  <c r="BB45" i="3"/>
  <c r="BF45" i="3"/>
  <c r="BG45" i="3" s="1"/>
  <c r="AE48" i="3" l="1"/>
  <c r="CG48" i="3" s="1"/>
  <c r="A48" i="3" s="1"/>
  <c r="CH48" i="3" s="1"/>
  <c r="CF48" i="3"/>
  <c r="AT48" i="3"/>
  <c r="CF47" i="3"/>
  <c r="AT47" i="3"/>
  <c r="AE47" i="3"/>
  <c r="CG47" i="3"/>
  <c r="A47" i="3" s="1"/>
  <c r="CH47" i="3" s="1"/>
  <c r="AT45" i="3"/>
  <c r="CF45" i="3"/>
  <c r="AE45" i="3"/>
  <c r="CG45" i="3" s="1"/>
  <c r="A45" i="3" s="1"/>
  <c r="CH45" i="3" s="1"/>
  <c r="CJ48" i="3" l="1"/>
  <c r="CI48" i="3"/>
  <c r="CJ47" i="3"/>
  <c r="CI47" i="3"/>
  <c r="CI45" i="3"/>
  <c r="CJ45" i="3"/>
  <c r="CE44" i="3" l="1"/>
  <c r="CD44" i="3"/>
  <c r="CC44" i="3"/>
  <c r="CB44" i="3"/>
  <c r="CA44" i="3"/>
  <c r="BZ44" i="3"/>
  <c r="BY44" i="3"/>
  <c r="BX44" i="3"/>
  <c r="BW44" i="3"/>
  <c r="BV44" i="3"/>
  <c r="BO44" i="3"/>
  <c r="BQ44" i="3" s="1"/>
  <c r="BN44" i="3"/>
  <c r="BP44" i="3" s="1"/>
  <c r="BK44" i="3"/>
  <c r="BH44" i="3"/>
  <c r="BA44" i="3"/>
  <c r="AZ44" i="3"/>
  <c r="AX44" i="3"/>
  <c r="AR44" i="3"/>
  <c r="BJ44" i="3" s="1"/>
  <c r="BM44" i="3" s="1"/>
  <c r="AD44" i="3"/>
  <c r="BF44" i="3" s="1"/>
  <c r="BG44" i="3" s="1"/>
  <c r="J44" i="3"/>
  <c r="I44" i="3"/>
  <c r="F44" i="3"/>
  <c r="BC44" i="3" s="1"/>
  <c r="CE43" i="3"/>
  <c r="CD43" i="3"/>
  <c r="CC43" i="3"/>
  <c r="CB43" i="3"/>
  <c r="CA43" i="3"/>
  <c r="BZ43" i="3"/>
  <c r="BY43" i="3"/>
  <c r="BX43" i="3"/>
  <c r="BW43" i="3"/>
  <c r="BV43" i="3"/>
  <c r="BO43" i="3"/>
  <c r="BN43" i="3"/>
  <c r="BP43" i="3" s="1"/>
  <c r="BK43" i="3"/>
  <c r="BH43" i="3"/>
  <c r="BG43" i="3"/>
  <c r="BA43" i="3"/>
  <c r="AZ43" i="3"/>
  <c r="AX43" i="3"/>
  <c r="AR43" i="3"/>
  <c r="BJ43" i="3" s="1"/>
  <c r="BM43" i="3" s="1"/>
  <c r="AD43" i="3"/>
  <c r="BF43" i="3" s="1"/>
  <c r="J43" i="3"/>
  <c r="I43" i="3"/>
  <c r="F43" i="3"/>
  <c r="BC43" i="3" s="1"/>
  <c r="CE42" i="3"/>
  <c r="CD42" i="3"/>
  <c r="CC42" i="3"/>
  <c r="CB42" i="3"/>
  <c r="CA42" i="3"/>
  <c r="BZ42" i="3"/>
  <c r="BY42" i="3"/>
  <c r="BX42" i="3"/>
  <c r="BW42" i="3"/>
  <c r="BV42" i="3"/>
  <c r="BO42" i="3"/>
  <c r="BQ42" i="3" s="1"/>
  <c r="BN42" i="3"/>
  <c r="BP42" i="3" s="1"/>
  <c r="BM42" i="3"/>
  <c r="BK42" i="3"/>
  <c r="BH42" i="3"/>
  <c r="BA42" i="3"/>
  <c r="AZ42" i="3"/>
  <c r="AX42" i="3"/>
  <c r="AR42" i="3"/>
  <c r="BJ42" i="3" s="1"/>
  <c r="AD42" i="3"/>
  <c r="BF42" i="3" s="1"/>
  <c r="BG42" i="3" s="1"/>
  <c r="J42" i="3"/>
  <c r="I42" i="3"/>
  <c r="F42" i="3"/>
  <c r="BB42" i="3" s="1"/>
  <c r="CE41" i="3"/>
  <c r="CD41" i="3"/>
  <c r="CC41" i="3"/>
  <c r="CB41" i="3"/>
  <c r="CA41" i="3"/>
  <c r="BZ41" i="3"/>
  <c r="BY41" i="3"/>
  <c r="BX41" i="3"/>
  <c r="BW41" i="3"/>
  <c r="BV41" i="3"/>
  <c r="BO41" i="3"/>
  <c r="BN41" i="3"/>
  <c r="BP41" i="3" s="1"/>
  <c r="BK41" i="3"/>
  <c r="BH41" i="3"/>
  <c r="BA41" i="3"/>
  <c r="AZ41" i="3"/>
  <c r="AX41" i="3"/>
  <c r="AR41" i="3"/>
  <c r="BJ41" i="3" s="1"/>
  <c r="BM41" i="3" s="1"/>
  <c r="AD41" i="3"/>
  <c r="BF41" i="3" s="1"/>
  <c r="BG41" i="3" s="1"/>
  <c r="J41" i="3"/>
  <c r="I41" i="3"/>
  <c r="F41" i="3"/>
  <c r="BC41" i="3" s="1"/>
  <c r="BI44" i="3" l="1"/>
  <c r="BL44" i="3"/>
  <c r="H44" i="3"/>
  <c r="BI43" i="3"/>
  <c r="BL43" i="3"/>
  <c r="H42" i="3"/>
  <c r="BI42" i="3"/>
  <c r="BL42" i="3"/>
  <c r="BI41" i="3"/>
  <c r="H41" i="3"/>
  <c r="BC42" i="3"/>
  <c r="BU42" i="3" s="1"/>
  <c r="BL41" i="3"/>
  <c r="H43" i="3"/>
  <c r="BS43" i="3"/>
  <c r="BS44" i="3"/>
  <c r="BS42" i="3"/>
  <c r="BS41" i="3"/>
  <c r="AT42" i="3"/>
  <c r="CF42" i="3"/>
  <c r="AE42" i="3"/>
  <c r="BR43" i="3"/>
  <c r="BT43" i="3"/>
  <c r="BE43" i="3"/>
  <c r="BD43" i="3"/>
  <c r="BU43" i="3"/>
  <c r="BT44" i="3"/>
  <c r="BD44" i="3"/>
  <c r="BU44" i="3"/>
  <c r="BR44" i="3"/>
  <c r="BE44" i="3"/>
  <c r="BQ43" i="3"/>
  <c r="BB44" i="3"/>
  <c r="BB43" i="3"/>
  <c r="BT41" i="3"/>
  <c r="BD41" i="3"/>
  <c r="BR41" i="3"/>
  <c r="BU41" i="3"/>
  <c r="BE41" i="3"/>
  <c r="BQ41" i="3"/>
  <c r="BB41" i="3"/>
  <c r="BT42" i="3" l="1"/>
  <c r="BD42" i="3"/>
  <c r="BE42" i="3"/>
  <c r="BR42" i="3"/>
  <c r="AE44" i="3"/>
  <c r="AT44" i="3"/>
  <c r="CF44" i="3"/>
  <c r="CG44" i="3" s="1"/>
  <c r="A44" i="3" s="1"/>
  <c r="CH44" i="3" s="1"/>
  <c r="CF43" i="3"/>
  <c r="CG43" i="3" s="1"/>
  <c r="A43" i="3" s="1"/>
  <c r="CH43" i="3" s="1"/>
  <c r="AE43" i="3"/>
  <c r="AT43" i="3"/>
  <c r="AE41" i="3"/>
  <c r="CF41" i="3"/>
  <c r="AT41" i="3"/>
  <c r="CG42" i="3" l="1"/>
  <c r="A42" i="3" s="1"/>
  <c r="CH42" i="3" s="1"/>
  <c r="CI42" i="3" s="1"/>
  <c r="CG41" i="3"/>
  <c r="A41" i="3" s="1"/>
  <c r="CH41" i="3" s="1"/>
  <c r="CJ41" i="3" s="1"/>
  <c r="CJ44" i="3"/>
  <c r="CI44" i="3"/>
  <c r="CJ43" i="3"/>
  <c r="CI43" i="3"/>
  <c r="CJ42" i="3" l="1"/>
  <c r="CI41" i="3"/>
  <c r="CE40" i="3" l="1"/>
  <c r="CD40" i="3"/>
  <c r="CC40" i="3"/>
  <c r="CB40" i="3"/>
  <c r="CA40" i="3"/>
  <c r="BZ40" i="3"/>
  <c r="BY40" i="3"/>
  <c r="BX40" i="3"/>
  <c r="BW40" i="3"/>
  <c r="BV40" i="3"/>
  <c r="BO40" i="3"/>
  <c r="BN40" i="3"/>
  <c r="BP40" i="3" s="1"/>
  <c r="BK40" i="3"/>
  <c r="BH40" i="3"/>
  <c r="BA40" i="3"/>
  <c r="AZ40" i="3"/>
  <c r="AX40" i="3"/>
  <c r="AR40" i="3"/>
  <c r="BJ40" i="3" s="1"/>
  <c r="BM40" i="3" s="1"/>
  <c r="AD40" i="3"/>
  <c r="BF40" i="3" s="1"/>
  <c r="BG40" i="3" s="1"/>
  <c r="J40" i="3"/>
  <c r="I40" i="3"/>
  <c r="F40" i="3"/>
  <c r="BC40" i="3" s="1"/>
  <c r="CE39" i="3"/>
  <c r="CD39" i="3"/>
  <c r="CC39" i="3"/>
  <c r="CB39" i="3"/>
  <c r="CA39" i="3"/>
  <c r="BZ39" i="3"/>
  <c r="BY39" i="3"/>
  <c r="BX39" i="3"/>
  <c r="BW39" i="3"/>
  <c r="BV39" i="3"/>
  <c r="BO39" i="3"/>
  <c r="BN39" i="3"/>
  <c r="BP39" i="3" s="1"/>
  <c r="BK39" i="3"/>
  <c r="BH39" i="3"/>
  <c r="BG39" i="3"/>
  <c r="BA39" i="3"/>
  <c r="AZ39" i="3"/>
  <c r="AX39" i="3"/>
  <c r="AR39" i="3"/>
  <c r="BJ39" i="3" s="1"/>
  <c r="BM39" i="3" s="1"/>
  <c r="AD39" i="3"/>
  <c r="BF39" i="3" s="1"/>
  <c r="J39" i="3"/>
  <c r="I39" i="3"/>
  <c r="F39" i="3"/>
  <c r="BC39" i="3" s="1"/>
  <c r="BI39" i="3" l="1"/>
  <c r="H39" i="3"/>
  <c r="BL39" i="3"/>
  <c r="H40" i="3"/>
  <c r="BL40" i="3"/>
  <c r="BI40" i="3"/>
  <c r="BS40" i="3"/>
  <c r="BT40" i="3"/>
  <c r="BD40" i="3"/>
  <c r="BE40" i="3"/>
  <c r="BR40" i="3"/>
  <c r="BU40" i="3"/>
  <c r="BB40" i="3"/>
  <c r="BQ40" i="3"/>
  <c r="BR39" i="3"/>
  <c r="BU39" i="3"/>
  <c r="BE39" i="3"/>
  <c r="BT39" i="3"/>
  <c r="BD39" i="3"/>
  <c r="BS39" i="3"/>
  <c r="BQ39" i="3"/>
  <c r="BB39" i="3"/>
  <c r="AE40" i="3" l="1"/>
  <c r="CG40" i="3"/>
  <c r="A40" i="3" s="1"/>
  <c r="CH40" i="3" s="1"/>
  <c r="CF40" i="3"/>
  <c r="AT40" i="3"/>
  <c r="CG39" i="3"/>
  <c r="A39" i="3" s="1"/>
  <c r="CH39" i="3" s="1"/>
  <c r="CF39" i="3"/>
  <c r="AT39" i="3"/>
  <c r="AE39" i="3"/>
  <c r="CJ40" i="3" l="1"/>
  <c r="CI40" i="3"/>
  <c r="CI39" i="3"/>
  <c r="CJ39" i="3"/>
  <c r="CE38" i="3" l="1"/>
  <c r="CD38" i="3"/>
  <c r="CC38" i="3"/>
  <c r="CB38" i="3"/>
  <c r="CA38" i="3"/>
  <c r="BZ38" i="3"/>
  <c r="BY38" i="3"/>
  <c r="BX38" i="3"/>
  <c r="BW38" i="3"/>
  <c r="BV38" i="3"/>
  <c r="BO38" i="3"/>
  <c r="BN38" i="3"/>
  <c r="BP38" i="3" s="1"/>
  <c r="BK38" i="3"/>
  <c r="BH38" i="3"/>
  <c r="BI38" i="3" s="1"/>
  <c r="BA38" i="3"/>
  <c r="AZ38" i="3"/>
  <c r="AX38" i="3"/>
  <c r="AR38" i="3"/>
  <c r="BJ38" i="3" s="1"/>
  <c r="BM38" i="3" s="1"/>
  <c r="AD38" i="3"/>
  <c r="BF38" i="3" s="1"/>
  <c r="BG38" i="3" s="1"/>
  <c r="J38" i="3"/>
  <c r="I38" i="3"/>
  <c r="F38" i="3"/>
  <c r="BB38" i="3" s="1"/>
  <c r="BL38" i="3" l="1"/>
  <c r="H38" i="3"/>
  <c r="CF38" i="3"/>
  <c r="AT38" i="3"/>
  <c r="AE38" i="3"/>
  <c r="BQ38" i="3"/>
  <c r="BC38" i="3"/>
  <c r="CE37" i="3"/>
  <c r="CD37" i="3"/>
  <c r="CC37" i="3"/>
  <c r="CB37" i="3"/>
  <c r="CA37" i="3"/>
  <c r="BZ37" i="3"/>
  <c r="BY37" i="3"/>
  <c r="BX37" i="3"/>
  <c r="BW37" i="3"/>
  <c r="BV37" i="3"/>
  <c r="BO37" i="3"/>
  <c r="BN37" i="3"/>
  <c r="BP37" i="3" s="1"/>
  <c r="BK37" i="3"/>
  <c r="BH37" i="3"/>
  <c r="BA37" i="3"/>
  <c r="AZ37" i="3"/>
  <c r="AX37" i="3"/>
  <c r="AR37" i="3"/>
  <c r="BJ37" i="3" s="1"/>
  <c r="BM37" i="3" s="1"/>
  <c r="AD37" i="3"/>
  <c r="BF37" i="3" s="1"/>
  <c r="BG37" i="3" s="1"/>
  <c r="J37" i="3"/>
  <c r="I37" i="3"/>
  <c r="F37" i="3"/>
  <c r="BC37" i="3" s="1"/>
  <c r="CE36" i="3"/>
  <c r="CD36" i="3"/>
  <c r="CC36" i="3"/>
  <c r="CB36" i="3"/>
  <c r="CA36" i="3"/>
  <c r="BZ36" i="3"/>
  <c r="BY36" i="3"/>
  <c r="BX36" i="3"/>
  <c r="BW36" i="3"/>
  <c r="BV36" i="3"/>
  <c r="BO36" i="3"/>
  <c r="BN36" i="3"/>
  <c r="BP36" i="3" s="1"/>
  <c r="BK36" i="3"/>
  <c r="BH36" i="3"/>
  <c r="BA36" i="3"/>
  <c r="AZ36" i="3"/>
  <c r="AX36" i="3"/>
  <c r="AR36" i="3"/>
  <c r="BJ36" i="3" s="1"/>
  <c r="BM36" i="3" s="1"/>
  <c r="AD36" i="3"/>
  <c r="BF36" i="3" s="1"/>
  <c r="BG36" i="3" s="1"/>
  <c r="J36" i="3"/>
  <c r="I36" i="3"/>
  <c r="F36" i="3"/>
  <c r="BC36" i="3" s="1"/>
  <c r="BI37" i="3" l="1"/>
  <c r="H37" i="3"/>
  <c r="BL37" i="3"/>
  <c r="H36" i="3"/>
  <c r="BI36" i="3"/>
  <c r="BR38" i="3"/>
  <c r="BU38" i="3"/>
  <c r="BE38" i="3"/>
  <c r="BT38" i="3"/>
  <c r="BD38" i="3"/>
  <c r="BS38" i="3"/>
  <c r="BT37" i="3"/>
  <c r="BD37" i="3"/>
  <c r="BR37" i="3"/>
  <c r="BU37" i="3"/>
  <c r="BE37" i="3"/>
  <c r="BS37" i="3"/>
  <c r="BQ37" i="3"/>
  <c r="BB37" i="3"/>
  <c r="BL36" i="3"/>
  <c r="BT36" i="3"/>
  <c r="BD36" i="3"/>
  <c r="BR36" i="3"/>
  <c r="BU36" i="3"/>
  <c r="BE36" i="3"/>
  <c r="BS36" i="3"/>
  <c r="BB36" i="3"/>
  <c r="BQ36" i="3"/>
  <c r="CG38" i="3" l="1"/>
  <c r="A38" i="3" s="1"/>
  <c r="CH38" i="3" s="1"/>
  <c r="CJ38" i="3" s="1"/>
  <c r="AE37" i="3"/>
  <c r="CG37" i="3" s="1"/>
  <c r="A37" i="3" s="1"/>
  <c r="CH37" i="3" s="1"/>
  <c r="CF37" i="3"/>
  <c r="AT37" i="3"/>
  <c r="AE36" i="3"/>
  <c r="CG36" i="3"/>
  <c r="A36" i="3" s="1"/>
  <c r="CH36" i="3" s="1"/>
  <c r="CF36" i="3"/>
  <c r="AT36" i="3"/>
  <c r="CI38" i="3" l="1"/>
  <c r="CJ37" i="3"/>
  <c r="CI37" i="3"/>
  <c r="CI36" i="3"/>
  <c r="CJ36" i="3"/>
  <c r="CE35" i="3" l="1"/>
  <c r="CD35" i="3"/>
  <c r="CC35" i="3"/>
  <c r="CB35" i="3"/>
  <c r="CA35" i="3"/>
  <c r="BZ35" i="3"/>
  <c r="BY35" i="3"/>
  <c r="BX35" i="3"/>
  <c r="BW35" i="3"/>
  <c r="BV35" i="3"/>
  <c r="BO35" i="3"/>
  <c r="BN35" i="3"/>
  <c r="BP35" i="3" s="1"/>
  <c r="BK35" i="3"/>
  <c r="BH35" i="3"/>
  <c r="BA35" i="3"/>
  <c r="AZ35" i="3"/>
  <c r="AX35" i="3"/>
  <c r="AR35" i="3"/>
  <c r="BJ35" i="3" s="1"/>
  <c r="BM35" i="3" s="1"/>
  <c r="AD35" i="3"/>
  <c r="BF35" i="3" s="1"/>
  <c r="BG35" i="3" s="1"/>
  <c r="J35" i="3"/>
  <c r="I35" i="3"/>
  <c r="F35" i="3"/>
  <c r="BB35" i="3" s="1"/>
  <c r="H35" i="3" l="1"/>
  <c r="BI35" i="3"/>
  <c r="BL35" i="3"/>
  <c r="CF35" i="3"/>
  <c r="AT35" i="3"/>
  <c r="AE35" i="3"/>
  <c r="BC35" i="3"/>
  <c r="BQ35" i="3"/>
  <c r="CE34" i="3"/>
  <c r="CD34" i="3"/>
  <c r="CC34" i="3"/>
  <c r="CB34" i="3"/>
  <c r="CA34" i="3"/>
  <c r="BZ34" i="3"/>
  <c r="BY34" i="3"/>
  <c r="BX34" i="3"/>
  <c r="BW34" i="3"/>
  <c r="BV34" i="3"/>
  <c r="BO34" i="3"/>
  <c r="BN34" i="3"/>
  <c r="BP34" i="3" s="1"/>
  <c r="BK34" i="3"/>
  <c r="BH34" i="3"/>
  <c r="BA34" i="3"/>
  <c r="AZ34" i="3"/>
  <c r="AX34" i="3"/>
  <c r="AR34" i="3"/>
  <c r="BJ34" i="3" s="1"/>
  <c r="BM34" i="3" s="1"/>
  <c r="AD34" i="3"/>
  <c r="BF34" i="3" s="1"/>
  <c r="BG34" i="3" s="1"/>
  <c r="J34" i="3"/>
  <c r="I34" i="3"/>
  <c r="F34" i="3"/>
  <c r="BC34" i="3" s="1"/>
  <c r="H34" i="3" l="1"/>
  <c r="BI34" i="3"/>
  <c r="BL34" i="3"/>
  <c r="BR35" i="3"/>
  <c r="BD35" i="3"/>
  <c r="BU35" i="3"/>
  <c r="BE35" i="3"/>
  <c r="BT35" i="3"/>
  <c r="BS35" i="3"/>
  <c r="BT34" i="3"/>
  <c r="BD34" i="3"/>
  <c r="BU34" i="3"/>
  <c r="BR34" i="3"/>
  <c r="BE34" i="3"/>
  <c r="BS34" i="3"/>
  <c r="BQ34" i="3"/>
  <c r="BB34" i="3"/>
  <c r="CE33" i="3"/>
  <c r="CD33" i="3"/>
  <c r="CC33" i="3"/>
  <c r="CB33" i="3"/>
  <c r="CA33" i="3"/>
  <c r="BZ33" i="3"/>
  <c r="BY33" i="3"/>
  <c r="BX33" i="3"/>
  <c r="BW33" i="3"/>
  <c r="BV33" i="3"/>
  <c r="BO33" i="3"/>
  <c r="BQ33" i="3" s="1"/>
  <c r="BN33" i="3"/>
  <c r="BP33" i="3" s="1"/>
  <c r="BK33" i="3"/>
  <c r="BH33" i="3"/>
  <c r="BA33" i="3"/>
  <c r="AZ33" i="3"/>
  <c r="AX33" i="3"/>
  <c r="AR33" i="3"/>
  <c r="BJ33" i="3" s="1"/>
  <c r="BM33" i="3" s="1"/>
  <c r="AD33" i="3"/>
  <c r="BF33" i="3" s="1"/>
  <c r="BG33" i="3" s="1"/>
  <c r="J33" i="3"/>
  <c r="I33" i="3"/>
  <c r="F33" i="3"/>
  <c r="BC33" i="3" s="1"/>
  <c r="BL33" i="3" l="1"/>
  <c r="BI33" i="3"/>
  <c r="CG35" i="3"/>
  <c r="A35" i="3" s="1"/>
  <c r="CH35" i="3" s="1"/>
  <c r="AE34" i="3"/>
  <c r="AT34" i="3"/>
  <c r="CG34" i="3"/>
  <c r="A34" i="3" s="1"/>
  <c r="CH34" i="3" s="1"/>
  <c r="CF34" i="3"/>
  <c r="H33" i="3"/>
  <c r="BT33" i="3"/>
  <c r="BD33" i="3"/>
  <c r="BE33" i="3"/>
  <c r="BR33" i="3"/>
  <c r="BU33" i="3"/>
  <c r="BB33" i="3"/>
  <c r="BS33" i="3"/>
  <c r="CE32" i="3"/>
  <c r="CD32" i="3"/>
  <c r="CC32" i="3"/>
  <c r="CB32" i="3"/>
  <c r="CA32" i="3"/>
  <c r="BZ32" i="3"/>
  <c r="BY32" i="3"/>
  <c r="BX32" i="3"/>
  <c r="BW32" i="3"/>
  <c r="BV32" i="3"/>
  <c r="BO32" i="3"/>
  <c r="BN32" i="3"/>
  <c r="BP32" i="3" s="1"/>
  <c r="BK32" i="3"/>
  <c r="BH32" i="3"/>
  <c r="BA32" i="3"/>
  <c r="AZ32" i="3"/>
  <c r="AX32" i="3"/>
  <c r="AR32" i="3"/>
  <c r="BJ32" i="3" s="1"/>
  <c r="BM32" i="3" s="1"/>
  <c r="AD32" i="3"/>
  <c r="BF32" i="3" s="1"/>
  <c r="BG32" i="3" s="1"/>
  <c r="J32" i="3"/>
  <c r="I32" i="3"/>
  <c r="F32" i="3"/>
  <c r="BC32" i="3" s="1"/>
  <c r="BI32" i="3" l="1"/>
  <c r="BL32" i="3"/>
  <c r="CJ35" i="3"/>
  <c r="CI35" i="3"/>
  <c r="CI34" i="3"/>
  <c r="CJ34" i="3"/>
  <c r="AE33" i="3"/>
  <c r="CG33" i="3"/>
  <c r="A33" i="3" s="1"/>
  <c r="CH33" i="3" s="1"/>
  <c r="CF33" i="3"/>
  <c r="AT33" i="3"/>
  <c r="H32" i="3"/>
  <c r="BT32" i="3"/>
  <c r="BD32" i="3"/>
  <c r="BR32" i="3"/>
  <c r="BU32" i="3"/>
  <c r="BE32" i="3"/>
  <c r="BS32" i="3"/>
  <c r="BQ32" i="3"/>
  <c r="BB32" i="3"/>
  <c r="CE31" i="3"/>
  <c r="CD31" i="3"/>
  <c r="CC31" i="3"/>
  <c r="CB31" i="3"/>
  <c r="CA31" i="3"/>
  <c r="BZ31" i="3"/>
  <c r="BY31" i="3"/>
  <c r="BX31" i="3"/>
  <c r="BW31" i="3"/>
  <c r="BV31" i="3"/>
  <c r="BO31" i="3"/>
  <c r="BQ31" i="3" s="1"/>
  <c r="BN31" i="3"/>
  <c r="BP31" i="3" s="1"/>
  <c r="BK31" i="3"/>
  <c r="BH31" i="3"/>
  <c r="BA31" i="3"/>
  <c r="AZ31" i="3"/>
  <c r="H31" i="3" s="1"/>
  <c r="AX31" i="3"/>
  <c r="AR31" i="3"/>
  <c r="BJ31" i="3" s="1"/>
  <c r="BM31" i="3" s="1"/>
  <c r="AD31" i="3"/>
  <c r="BF31" i="3" s="1"/>
  <c r="BG31" i="3" s="1"/>
  <c r="J31" i="3"/>
  <c r="I31" i="3"/>
  <c r="F31" i="3"/>
  <c r="BC31" i="3" s="1"/>
  <c r="BI31" i="3" l="1"/>
  <c r="BL31" i="3"/>
  <c r="CJ33" i="3"/>
  <c r="CI33" i="3"/>
  <c r="AE32" i="3"/>
  <c r="CG32" i="3"/>
  <c r="A32" i="3" s="1"/>
  <c r="CH32" i="3" s="1"/>
  <c r="AT32" i="3"/>
  <c r="CF32" i="3"/>
  <c r="BU31" i="3"/>
  <c r="BE31" i="3"/>
  <c r="BT31" i="3"/>
  <c r="BD31" i="3"/>
  <c r="BS31" i="3"/>
  <c r="BR31" i="3"/>
  <c r="BB31" i="3"/>
  <c r="CE30" i="3"/>
  <c r="CD30" i="3"/>
  <c r="CC30" i="3"/>
  <c r="CB30" i="3"/>
  <c r="CA30" i="3"/>
  <c r="BZ30" i="3"/>
  <c r="BY30" i="3"/>
  <c r="BX30" i="3"/>
  <c r="BW30" i="3"/>
  <c r="BV30" i="3"/>
  <c r="BO30" i="3"/>
  <c r="BN30" i="3"/>
  <c r="BP30" i="3" s="1"/>
  <c r="BK30" i="3"/>
  <c r="BH30" i="3"/>
  <c r="BA30" i="3"/>
  <c r="AZ30" i="3"/>
  <c r="AX30" i="3"/>
  <c r="AR30" i="3"/>
  <c r="BJ30" i="3" s="1"/>
  <c r="BM30" i="3" s="1"/>
  <c r="AD30" i="3"/>
  <c r="BF30" i="3" s="1"/>
  <c r="BG30" i="3" s="1"/>
  <c r="J30" i="3"/>
  <c r="I30" i="3"/>
  <c r="F30" i="3"/>
  <c r="BC30" i="3" s="1"/>
  <c r="H30" i="3" l="1"/>
  <c r="BI30" i="3"/>
  <c r="BL30" i="3"/>
  <c r="CJ32" i="3"/>
  <c r="CI32" i="3"/>
  <c r="CF31" i="3"/>
  <c r="AT31" i="3"/>
  <c r="CG31" i="3"/>
  <c r="A31" i="3" s="1"/>
  <c r="CH31" i="3" s="1"/>
  <c r="AE31" i="3"/>
  <c r="BS30" i="3"/>
  <c r="BR30" i="3"/>
  <c r="BU30" i="3"/>
  <c r="BE30" i="3"/>
  <c r="BT30" i="3"/>
  <c r="BD30" i="3"/>
  <c r="BB30" i="3"/>
  <c r="BQ30" i="3"/>
  <c r="CI31" i="3" l="1"/>
  <c r="CJ31" i="3"/>
  <c r="CF30" i="3"/>
  <c r="AT30" i="3"/>
  <c r="CG30" i="3" s="1"/>
  <c r="A30" i="3" s="1"/>
  <c r="CH30" i="3" s="1"/>
  <c r="AE30" i="3"/>
  <c r="CI30" i="3" l="1"/>
  <c r="CJ30" i="3"/>
  <c r="CE29" i="3" l="1"/>
  <c r="CD29" i="3"/>
  <c r="CC29" i="3"/>
  <c r="CB29" i="3"/>
  <c r="CA29" i="3"/>
  <c r="BZ29" i="3"/>
  <c r="BY29" i="3"/>
  <c r="BX29" i="3"/>
  <c r="BW29" i="3"/>
  <c r="BV29" i="3"/>
  <c r="BO29" i="3"/>
  <c r="BQ29" i="3" s="1"/>
  <c r="BN29" i="3"/>
  <c r="BP29" i="3" s="1"/>
  <c r="BK29" i="3"/>
  <c r="BH29" i="3"/>
  <c r="BA29" i="3"/>
  <c r="AZ29" i="3"/>
  <c r="AX29" i="3"/>
  <c r="AR29" i="3"/>
  <c r="BJ29" i="3" s="1"/>
  <c r="BM29" i="3" s="1"/>
  <c r="AD29" i="3"/>
  <c r="J29" i="3"/>
  <c r="I29" i="3"/>
  <c r="F29" i="3"/>
  <c r="BC29" i="3" s="1"/>
  <c r="H29" i="3" l="1"/>
  <c r="BL29" i="3"/>
  <c r="BI29" i="3"/>
  <c r="BF29" i="3"/>
  <c r="BG29" i="3" s="1"/>
  <c r="BS29" i="3"/>
  <c r="BR29" i="3"/>
  <c r="BE29" i="3"/>
  <c r="BD29" i="3"/>
  <c r="BU29" i="3"/>
  <c r="BT29" i="3"/>
  <c r="BB29" i="3"/>
  <c r="AT29" i="3" l="1"/>
  <c r="AE29" i="3"/>
  <c r="CG29" i="3"/>
  <c r="A29" i="3" s="1"/>
  <c r="CH29" i="3" s="1"/>
  <c r="CF29" i="3"/>
  <c r="CJ29" i="3" l="1"/>
  <c r="CI29" i="3"/>
  <c r="CE28" i="3" l="1"/>
  <c r="CD28" i="3"/>
  <c r="CC28" i="3"/>
  <c r="CB28" i="3"/>
  <c r="CA28" i="3"/>
  <c r="BZ28" i="3"/>
  <c r="BY28" i="3"/>
  <c r="BX28" i="3"/>
  <c r="BW28" i="3"/>
  <c r="BV28" i="3"/>
  <c r="BO28" i="3"/>
  <c r="BN28" i="3"/>
  <c r="BP28" i="3" s="1"/>
  <c r="BK28" i="3"/>
  <c r="BH28" i="3"/>
  <c r="BA28" i="3"/>
  <c r="AZ28" i="3"/>
  <c r="AX28" i="3"/>
  <c r="AR28" i="3"/>
  <c r="BJ28" i="3" s="1"/>
  <c r="BM28" i="3" s="1"/>
  <c r="AD28" i="3"/>
  <c r="BF28" i="3" s="1"/>
  <c r="BG28" i="3" s="1"/>
  <c r="J28" i="3"/>
  <c r="I28" i="3"/>
  <c r="F28" i="3"/>
  <c r="BC28" i="3" s="1"/>
  <c r="BL28" i="3" l="1"/>
  <c r="BI28" i="3"/>
  <c r="H28" i="3"/>
  <c r="BT28" i="3"/>
  <c r="BD28" i="3"/>
  <c r="BR28" i="3"/>
  <c r="BU28" i="3"/>
  <c r="BE28" i="3"/>
  <c r="BS28" i="3"/>
  <c r="BQ28" i="3"/>
  <c r="BB28" i="3"/>
  <c r="AE28" i="3" l="1"/>
  <c r="CG28" i="3" s="1"/>
  <c r="A28" i="3" s="1"/>
  <c r="CH28" i="3" s="1"/>
  <c r="CF28" i="3"/>
  <c r="AT28" i="3"/>
  <c r="CJ28" i="3" l="1"/>
  <c r="CI28" i="3"/>
  <c r="CE27" i="3" l="1"/>
  <c r="CD27" i="3"/>
  <c r="CC27" i="3"/>
  <c r="CB27" i="3"/>
  <c r="CA27" i="3"/>
  <c r="BZ27" i="3"/>
  <c r="BY27" i="3"/>
  <c r="BX27" i="3"/>
  <c r="BW27" i="3"/>
  <c r="BV27" i="3"/>
  <c r="BO27" i="3"/>
  <c r="BQ27" i="3" s="1"/>
  <c r="BN27" i="3"/>
  <c r="BP27" i="3" s="1"/>
  <c r="BK27" i="3"/>
  <c r="BL27" i="3" s="1"/>
  <c r="BJ27" i="3"/>
  <c r="BM27" i="3" s="1"/>
  <c r="BH27" i="3"/>
  <c r="BG27" i="3"/>
  <c r="BA27" i="3"/>
  <c r="AZ27" i="3"/>
  <c r="AX27" i="3"/>
  <c r="AR27" i="3"/>
  <c r="AD27" i="3"/>
  <c r="BF27" i="3" s="1"/>
  <c r="J27" i="3"/>
  <c r="I27" i="3"/>
  <c r="F27" i="3"/>
  <c r="BC27" i="3" s="1"/>
  <c r="BI27" i="3" l="1"/>
  <c r="H27" i="3"/>
  <c r="BU27" i="3"/>
  <c r="BE27" i="3"/>
  <c r="BT27" i="3"/>
  <c r="BD27" i="3"/>
  <c r="BS27" i="3"/>
  <c r="BR27" i="3"/>
  <c r="BB27" i="3"/>
  <c r="CG27" i="3" l="1"/>
  <c r="A27" i="3" s="1"/>
  <c r="CH27" i="3" s="1"/>
  <c r="CF27" i="3"/>
  <c r="AT27" i="3"/>
  <c r="AE27" i="3"/>
  <c r="CJ27" i="3" l="1"/>
  <c r="CI27" i="3"/>
  <c r="CE26" i="3" l="1"/>
  <c r="CD26" i="3"/>
  <c r="CC26" i="3"/>
  <c r="CB26" i="3"/>
  <c r="CA26" i="3"/>
  <c r="BZ26" i="3"/>
  <c r="BY26" i="3"/>
  <c r="BX26" i="3"/>
  <c r="BW26" i="3"/>
  <c r="BV26" i="3"/>
  <c r="BO26" i="3"/>
  <c r="BQ26" i="3" s="1"/>
  <c r="BN26" i="3"/>
  <c r="BP26" i="3" s="1"/>
  <c r="BK26" i="3"/>
  <c r="BL26" i="3" s="1"/>
  <c r="BH26" i="3"/>
  <c r="BA26" i="3"/>
  <c r="AZ26" i="3"/>
  <c r="AX26" i="3"/>
  <c r="AR26" i="3"/>
  <c r="BJ26" i="3" s="1"/>
  <c r="BM26" i="3" s="1"/>
  <c r="AD26" i="3"/>
  <c r="BF26" i="3" s="1"/>
  <c r="BG26" i="3" s="1"/>
  <c r="J26" i="3"/>
  <c r="I26" i="3"/>
  <c r="F26" i="3"/>
  <c r="BB26" i="3" s="1"/>
  <c r="CE25" i="3"/>
  <c r="CD25" i="3"/>
  <c r="CC25" i="3"/>
  <c r="CB25" i="3"/>
  <c r="CA25" i="3"/>
  <c r="BZ25" i="3"/>
  <c r="BY25" i="3"/>
  <c r="BX25" i="3"/>
  <c r="BW25" i="3"/>
  <c r="BV25" i="3"/>
  <c r="BO25" i="3"/>
  <c r="BN25" i="3"/>
  <c r="BP25" i="3" s="1"/>
  <c r="BK25" i="3"/>
  <c r="BH25" i="3"/>
  <c r="BG25" i="3"/>
  <c r="BA25" i="3"/>
  <c r="AZ25" i="3"/>
  <c r="AX25" i="3"/>
  <c r="AR25" i="3"/>
  <c r="BJ25" i="3" s="1"/>
  <c r="BM25" i="3" s="1"/>
  <c r="AD25" i="3"/>
  <c r="BF25" i="3" s="1"/>
  <c r="J25" i="3"/>
  <c r="I25" i="3"/>
  <c r="F25" i="3"/>
  <c r="BC25" i="3" s="1"/>
  <c r="BI26" i="3" l="1"/>
  <c r="H25" i="3"/>
  <c r="BI25" i="3"/>
  <c r="BL25" i="3"/>
  <c r="H26" i="3"/>
  <c r="AT26" i="3"/>
  <c r="AE26" i="3"/>
  <c r="CF26" i="3"/>
  <c r="BC26" i="3"/>
  <c r="BT25" i="3"/>
  <c r="BD25" i="3"/>
  <c r="BR25" i="3"/>
  <c r="BU25" i="3"/>
  <c r="BE25" i="3"/>
  <c r="BS25" i="3"/>
  <c r="BQ25" i="3"/>
  <c r="BB25" i="3"/>
  <c r="BR26" i="3" l="1"/>
  <c r="BU26" i="3"/>
  <c r="BE26" i="3"/>
  <c r="BT26" i="3"/>
  <c r="BD26" i="3"/>
  <c r="BS26" i="3"/>
  <c r="AE25" i="3"/>
  <c r="CG25" i="3"/>
  <c r="A25" i="3" s="1"/>
  <c r="CH25" i="3" s="1"/>
  <c r="CF25" i="3"/>
  <c r="AT25" i="3"/>
  <c r="CG26" i="3" l="1"/>
  <c r="A26" i="3" s="1"/>
  <c r="CH26" i="3" s="1"/>
  <c r="CJ26" i="3" s="1"/>
  <c r="CJ25" i="3"/>
  <c r="CI25" i="3"/>
  <c r="CI26" i="3" l="1"/>
  <c r="CE24" i="3"/>
  <c r="CD24" i="3"/>
  <c r="CC24" i="3"/>
  <c r="CB24" i="3"/>
  <c r="CA24" i="3"/>
  <c r="BZ24" i="3"/>
  <c r="BY24" i="3"/>
  <c r="BX24" i="3"/>
  <c r="BW24" i="3"/>
  <c r="BV24" i="3"/>
  <c r="BO24" i="3"/>
  <c r="BN24" i="3"/>
  <c r="BP24" i="3" s="1"/>
  <c r="BK24" i="3"/>
  <c r="BH24" i="3"/>
  <c r="BG24" i="3"/>
  <c r="BA24" i="3"/>
  <c r="AZ24" i="3"/>
  <c r="AX24" i="3"/>
  <c r="AR24" i="3"/>
  <c r="BJ24" i="3" s="1"/>
  <c r="BM24" i="3" s="1"/>
  <c r="AD24" i="3"/>
  <c r="BF24" i="3" s="1"/>
  <c r="J24" i="3"/>
  <c r="I24" i="3"/>
  <c r="F24" i="3"/>
  <c r="BC24" i="3" s="1"/>
  <c r="CE23" i="3"/>
  <c r="CD23" i="3"/>
  <c r="CC23" i="3"/>
  <c r="CB23" i="3"/>
  <c r="CA23" i="3"/>
  <c r="BZ23" i="3"/>
  <c r="BY23" i="3"/>
  <c r="BX23" i="3"/>
  <c r="BW23" i="3"/>
  <c r="BV23" i="3"/>
  <c r="BO23" i="3"/>
  <c r="BQ23" i="3" s="1"/>
  <c r="BN23" i="3"/>
  <c r="BP23" i="3" s="1"/>
  <c r="BK23" i="3"/>
  <c r="BH23" i="3"/>
  <c r="BI23" i="3" s="1"/>
  <c r="BA23" i="3"/>
  <c r="AZ23" i="3"/>
  <c r="AX23" i="3"/>
  <c r="AR23" i="3"/>
  <c r="BJ23" i="3" s="1"/>
  <c r="BM23" i="3" s="1"/>
  <c r="AD23" i="3"/>
  <c r="BF23" i="3" s="1"/>
  <c r="BG23" i="3" s="1"/>
  <c r="J23" i="3"/>
  <c r="I23" i="3"/>
  <c r="F23" i="3"/>
  <c r="BC23" i="3" s="1"/>
  <c r="CE22" i="3"/>
  <c r="CD22" i="3"/>
  <c r="CC22" i="3"/>
  <c r="CB22" i="3"/>
  <c r="CA22" i="3"/>
  <c r="BZ22" i="3"/>
  <c r="BY22" i="3"/>
  <c r="BX22" i="3"/>
  <c r="BW22" i="3"/>
  <c r="BV22" i="3"/>
  <c r="BO22" i="3"/>
  <c r="BS22" i="3" s="1"/>
  <c r="BN22" i="3"/>
  <c r="BP22" i="3" s="1"/>
  <c r="BM22" i="3"/>
  <c r="BK22" i="3"/>
  <c r="BH22" i="3"/>
  <c r="BA22" i="3"/>
  <c r="AZ22" i="3"/>
  <c r="AX22" i="3"/>
  <c r="AR22" i="3"/>
  <c r="BJ22" i="3" s="1"/>
  <c r="AD22" i="3"/>
  <c r="BF22" i="3" s="1"/>
  <c r="BG22" i="3" s="1"/>
  <c r="J22" i="3"/>
  <c r="I22" i="3"/>
  <c r="F22" i="3"/>
  <c r="BC22" i="3" s="1"/>
  <c r="H22" i="3" l="1"/>
  <c r="BI24" i="3"/>
  <c r="BI22" i="3"/>
  <c r="BL23" i="3"/>
  <c r="H23" i="3"/>
  <c r="BL22" i="3"/>
  <c r="BL24" i="3"/>
  <c r="H24" i="3"/>
  <c r="BT24" i="3"/>
  <c r="BD24" i="3"/>
  <c r="BE24" i="3"/>
  <c r="BR24" i="3"/>
  <c r="BU24" i="3"/>
  <c r="BS24" i="3"/>
  <c r="BQ24" i="3"/>
  <c r="BB24" i="3"/>
  <c r="BR23" i="3"/>
  <c r="BU23" i="3"/>
  <c r="BE23" i="3"/>
  <c r="BT23" i="3"/>
  <c r="BD23" i="3"/>
  <c r="BS23" i="3"/>
  <c r="BB23" i="3"/>
  <c r="BR22" i="3"/>
  <c r="BU22" i="3"/>
  <c r="BE22" i="3"/>
  <c r="BT22" i="3"/>
  <c r="BD22" i="3"/>
  <c r="BQ22" i="3"/>
  <c r="BB22" i="3"/>
  <c r="AE24" i="3" l="1"/>
  <c r="CF24" i="3"/>
  <c r="AT24" i="3"/>
  <c r="CG24" i="3" s="1"/>
  <c r="A24" i="3" s="1"/>
  <c r="CH24" i="3" s="1"/>
  <c r="CF23" i="3"/>
  <c r="AT23" i="3"/>
  <c r="AE23" i="3"/>
  <c r="CG23" i="3" s="1"/>
  <c r="A23" i="3" s="1"/>
  <c r="CH23" i="3" s="1"/>
  <c r="CF22" i="3"/>
  <c r="CG22" i="3" s="1"/>
  <c r="A22" i="3" s="1"/>
  <c r="CH22" i="3" s="1"/>
  <c r="AT22" i="3"/>
  <c r="AE22" i="3"/>
  <c r="CJ24" i="3" l="1"/>
  <c r="CI24" i="3"/>
  <c r="CJ23" i="3"/>
  <c r="CI23" i="3"/>
  <c r="CJ22" i="3"/>
  <c r="CI22" i="3"/>
  <c r="CE21" i="3" l="1"/>
  <c r="CD21" i="3"/>
  <c r="CC21" i="3"/>
  <c r="CB21" i="3"/>
  <c r="CA21" i="3"/>
  <c r="BZ21" i="3"/>
  <c r="BY21" i="3"/>
  <c r="BX21" i="3"/>
  <c r="BW21" i="3"/>
  <c r="BV21" i="3"/>
  <c r="BO21" i="3"/>
  <c r="BN21" i="3"/>
  <c r="BP21" i="3" s="1"/>
  <c r="BK21" i="3"/>
  <c r="BL21" i="3" s="1"/>
  <c r="BH21" i="3"/>
  <c r="BI21" i="3" s="1"/>
  <c r="BA21" i="3"/>
  <c r="AZ21" i="3"/>
  <c r="AX21" i="3"/>
  <c r="AR21" i="3"/>
  <c r="BJ21" i="3" s="1"/>
  <c r="BM21" i="3" s="1"/>
  <c r="AD21" i="3"/>
  <c r="BF21" i="3" s="1"/>
  <c r="BG21" i="3" s="1"/>
  <c r="J21" i="3"/>
  <c r="I21" i="3"/>
  <c r="F21" i="3"/>
  <c r="BC21" i="3" s="1"/>
  <c r="CE20" i="3"/>
  <c r="CD20" i="3"/>
  <c r="CC20" i="3"/>
  <c r="CB20" i="3"/>
  <c r="CA20" i="3"/>
  <c r="BZ20" i="3"/>
  <c r="BY20" i="3"/>
  <c r="BX20" i="3"/>
  <c r="BW20" i="3"/>
  <c r="BV20" i="3"/>
  <c r="BO20" i="3"/>
  <c r="BQ20" i="3" s="1"/>
  <c r="BN20" i="3"/>
  <c r="BP20" i="3" s="1"/>
  <c r="BK20" i="3"/>
  <c r="BH20" i="3"/>
  <c r="BA20" i="3"/>
  <c r="AZ20" i="3"/>
  <c r="AX20" i="3"/>
  <c r="AR20" i="3"/>
  <c r="BJ20" i="3" s="1"/>
  <c r="BM20" i="3" s="1"/>
  <c r="AD20" i="3"/>
  <c r="BF20" i="3" s="1"/>
  <c r="BG20" i="3" s="1"/>
  <c r="J20" i="3"/>
  <c r="I20" i="3"/>
  <c r="F20" i="3"/>
  <c r="BC20" i="3" s="1"/>
  <c r="BI20" i="3" l="1"/>
  <c r="H20" i="3"/>
  <c r="BL20" i="3"/>
  <c r="H21" i="3"/>
  <c r="BT21" i="3"/>
  <c r="BD21" i="3"/>
  <c r="BR21" i="3"/>
  <c r="BU21" i="3"/>
  <c r="BE21" i="3"/>
  <c r="BS21" i="3"/>
  <c r="BQ21" i="3"/>
  <c r="BB21" i="3"/>
  <c r="BT20" i="3"/>
  <c r="BD20" i="3"/>
  <c r="BR20" i="3"/>
  <c r="BU20" i="3"/>
  <c r="BE20" i="3"/>
  <c r="BS20" i="3"/>
  <c r="BB20" i="3"/>
  <c r="AE21" i="3" l="1"/>
  <c r="CG21" i="3" s="1"/>
  <c r="A21" i="3" s="1"/>
  <c r="CH21" i="3" s="1"/>
  <c r="CF21" i="3"/>
  <c r="AT21" i="3"/>
  <c r="AE20" i="3"/>
  <c r="CG20" i="3"/>
  <c r="A20" i="3" s="1"/>
  <c r="CH20" i="3" s="1"/>
  <c r="CF20" i="3"/>
  <c r="AT20" i="3"/>
  <c r="CJ21" i="3" l="1"/>
  <c r="CI21" i="3"/>
  <c r="CJ20" i="3"/>
  <c r="CI20" i="3"/>
  <c r="CE19" i="3" l="1"/>
  <c r="CD19" i="3"/>
  <c r="CC19" i="3"/>
  <c r="CB19" i="3"/>
  <c r="CA19" i="3"/>
  <c r="BZ19" i="3"/>
  <c r="BY19" i="3"/>
  <c r="BX19" i="3"/>
  <c r="BW19" i="3"/>
  <c r="BV19" i="3"/>
  <c r="BO19" i="3"/>
  <c r="BN19" i="3"/>
  <c r="BP19" i="3" s="1"/>
  <c r="BK19" i="3"/>
  <c r="BH19" i="3"/>
  <c r="BI19" i="3" s="1"/>
  <c r="BA19" i="3"/>
  <c r="AZ19" i="3"/>
  <c r="H19" i="3" s="1"/>
  <c r="AX19" i="3"/>
  <c r="AR19" i="3"/>
  <c r="BJ19" i="3" s="1"/>
  <c r="BM19" i="3" s="1"/>
  <c r="AD19" i="3"/>
  <c r="BF19" i="3" s="1"/>
  <c r="BG19" i="3" s="1"/>
  <c r="J19" i="3"/>
  <c r="I19" i="3"/>
  <c r="F19" i="3"/>
  <c r="BC19" i="3" s="1"/>
  <c r="BL19" i="3" l="1"/>
  <c r="BT19" i="3"/>
  <c r="BD19" i="3"/>
  <c r="BR19" i="3"/>
  <c r="BU19" i="3"/>
  <c r="BE19" i="3"/>
  <c r="BS19" i="3"/>
  <c r="BQ19" i="3"/>
  <c r="BB19" i="3"/>
  <c r="CE18" i="3"/>
  <c r="CD18" i="3"/>
  <c r="CC18" i="3"/>
  <c r="CB18" i="3"/>
  <c r="CA18" i="3"/>
  <c r="BZ18" i="3"/>
  <c r="BY18" i="3"/>
  <c r="BX18" i="3"/>
  <c r="BW18" i="3"/>
  <c r="BV18" i="3"/>
  <c r="BO18" i="3"/>
  <c r="BQ18" i="3" s="1"/>
  <c r="BN18" i="3"/>
  <c r="BP18" i="3" s="1"/>
  <c r="BK18" i="3"/>
  <c r="BH18" i="3"/>
  <c r="BI18" i="3" s="1"/>
  <c r="BA18" i="3"/>
  <c r="AZ18" i="3"/>
  <c r="AX18" i="3"/>
  <c r="AR18" i="3"/>
  <c r="BJ18" i="3" s="1"/>
  <c r="BM18" i="3" s="1"/>
  <c r="AD18" i="3"/>
  <c r="BF18" i="3" s="1"/>
  <c r="BG18" i="3" s="1"/>
  <c r="J18" i="3"/>
  <c r="I18" i="3"/>
  <c r="F18" i="3"/>
  <c r="BC18" i="3" s="1"/>
  <c r="BL18" i="3" l="1"/>
  <c r="H18" i="3"/>
  <c r="AE19" i="3"/>
  <c r="CG19" i="3"/>
  <c r="A19" i="3" s="1"/>
  <c r="CH19" i="3" s="1"/>
  <c r="CF19" i="3"/>
  <c r="AT19" i="3"/>
  <c r="BT18" i="3"/>
  <c r="BD18" i="3"/>
  <c r="BS18" i="3"/>
  <c r="BR18" i="3"/>
  <c r="BU18" i="3"/>
  <c r="BE18" i="3"/>
  <c r="BB18" i="3"/>
  <c r="CE17" i="3"/>
  <c r="CD17" i="3"/>
  <c r="CC17" i="3"/>
  <c r="CB17" i="3"/>
  <c r="CA17" i="3"/>
  <c r="BZ17" i="3"/>
  <c r="BY17" i="3"/>
  <c r="BX17" i="3"/>
  <c r="BW17" i="3"/>
  <c r="BV17" i="3"/>
  <c r="BO17" i="3"/>
  <c r="BN17" i="3"/>
  <c r="BP17" i="3" s="1"/>
  <c r="BK17" i="3"/>
  <c r="BH17" i="3"/>
  <c r="BA17" i="3"/>
  <c r="AZ17" i="3"/>
  <c r="AX17" i="3"/>
  <c r="AR17" i="3"/>
  <c r="BJ17" i="3" s="1"/>
  <c r="BM17" i="3" s="1"/>
  <c r="AD17" i="3"/>
  <c r="BF17" i="3" s="1"/>
  <c r="BG17" i="3" s="1"/>
  <c r="J17" i="3"/>
  <c r="I17" i="3"/>
  <c r="F17" i="3"/>
  <c r="BC17" i="3" s="1"/>
  <c r="BL17" i="3" l="1"/>
  <c r="H17" i="3"/>
  <c r="BI17" i="3"/>
  <c r="CI19" i="3"/>
  <c r="CJ19" i="3"/>
  <c r="AE18" i="3"/>
  <c r="CG18" i="3"/>
  <c r="A18" i="3" s="1"/>
  <c r="CH18" i="3" s="1"/>
  <c r="CF18" i="3"/>
  <c r="AT18" i="3"/>
  <c r="BT17" i="3"/>
  <c r="BD17" i="3"/>
  <c r="BR17" i="3"/>
  <c r="BU17" i="3"/>
  <c r="BE17" i="3"/>
  <c r="BS17" i="3"/>
  <c r="BB17" i="3"/>
  <c r="BQ17" i="3"/>
  <c r="CE16" i="3"/>
  <c r="CD16" i="3"/>
  <c r="CC16" i="3"/>
  <c r="CB16" i="3"/>
  <c r="CA16" i="3"/>
  <c r="BZ16" i="3"/>
  <c r="BY16" i="3"/>
  <c r="BX16" i="3"/>
  <c r="BW16" i="3"/>
  <c r="BV16" i="3"/>
  <c r="BO16" i="3"/>
  <c r="BN16" i="3"/>
  <c r="BP16" i="3" s="1"/>
  <c r="BK16" i="3"/>
  <c r="BH16" i="3"/>
  <c r="BI16" i="3" s="1"/>
  <c r="BA16" i="3"/>
  <c r="AZ16" i="3"/>
  <c r="AX16" i="3"/>
  <c r="AR16" i="3"/>
  <c r="AD16" i="3"/>
  <c r="BF16" i="3" s="1"/>
  <c r="BG16" i="3" s="1"/>
  <c r="J16" i="3"/>
  <c r="I16" i="3"/>
  <c r="F16" i="3"/>
  <c r="BC16" i="3" s="1"/>
  <c r="CE15" i="3"/>
  <c r="CD15" i="3"/>
  <c r="CC15" i="3"/>
  <c r="CB15" i="3"/>
  <c r="CA15" i="3"/>
  <c r="BZ15" i="3"/>
  <c r="BY15" i="3"/>
  <c r="BX15" i="3"/>
  <c r="BW15" i="3"/>
  <c r="BV15" i="3"/>
  <c r="BO15" i="3"/>
  <c r="BN15" i="3"/>
  <c r="BP15" i="3" s="1"/>
  <c r="BK15" i="3"/>
  <c r="BH15" i="3"/>
  <c r="BI15" i="3" s="1"/>
  <c r="BF15" i="3"/>
  <c r="BG15" i="3" s="1"/>
  <c r="BA15" i="3"/>
  <c r="AZ15" i="3"/>
  <c r="AX15" i="3"/>
  <c r="AR15" i="3"/>
  <c r="BJ15" i="3" s="1"/>
  <c r="BM15" i="3" s="1"/>
  <c r="AD15" i="3"/>
  <c r="J15" i="3"/>
  <c r="I15" i="3"/>
  <c r="F15" i="3"/>
  <c r="BC15" i="3" s="1"/>
  <c r="BL15" i="3" l="1"/>
  <c r="H16" i="3"/>
  <c r="H15" i="3"/>
  <c r="BL16" i="3"/>
  <c r="CI18" i="3"/>
  <c r="CJ18" i="3"/>
  <c r="AE17" i="3"/>
  <c r="AT17" i="3"/>
  <c r="CG17" i="3"/>
  <c r="A17" i="3" s="1"/>
  <c r="CH17" i="3" s="1"/>
  <c r="CF17" i="3"/>
  <c r="BT16" i="3"/>
  <c r="BD16" i="3"/>
  <c r="BU16" i="3"/>
  <c r="BR16" i="3"/>
  <c r="BE16" i="3"/>
  <c r="BS16" i="3"/>
  <c r="BQ16" i="3"/>
  <c r="BB16" i="3"/>
  <c r="BJ16" i="3"/>
  <c r="BM16" i="3" s="1"/>
  <c r="BT15" i="3"/>
  <c r="BD15" i="3"/>
  <c r="BU15" i="3"/>
  <c r="BE15" i="3"/>
  <c r="BR15" i="3"/>
  <c r="BS15" i="3"/>
  <c r="BQ15" i="3"/>
  <c r="BB15" i="3"/>
  <c r="CJ17" i="3" l="1"/>
  <c r="CI17" i="3"/>
  <c r="AE16" i="3"/>
  <c r="CG16" i="3" s="1"/>
  <c r="A16" i="3" s="1"/>
  <c r="CH16" i="3" s="1"/>
  <c r="AT16" i="3"/>
  <c r="CF16" i="3"/>
  <c r="AE15" i="3"/>
  <c r="CG15" i="3"/>
  <c r="A15" i="3" s="1"/>
  <c r="CH15" i="3" s="1"/>
  <c r="CF15" i="3"/>
  <c r="AT15" i="3"/>
  <c r="CI16" i="3" l="1"/>
  <c r="CJ16" i="3"/>
  <c r="CJ15" i="3"/>
  <c r="CI15" i="3"/>
  <c r="CE14" i="3" l="1"/>
  <c r="CD14" i="3"/>
  <c r="CC14" i="3"/>
  <c r="CB14" i="3"/>
  <c r="CA14" i="3"/>
  <c r="BZ14" i="3"/>
  <c r="BY14" i="3"/>
  <c r="BX14" i="3"/>
  <c r="BW14" i="3"/>
  <c r="BV14" i="3"/>
  <c r="BO14" i="3"/>
  <c r="BQ14" i="3" s="1"/>
  <c r="BN14" i="3"/>
  <c r="BP14" i="3" s="1"/>
  <c r="BK14" i="3"/>
  <c r="BL14" i="3" s="1"/>
  <c r="BH14" i="3"/>
  <c r="BA14" i="3"/>
  <c r="AZ14" i="3"/>
  <c r="AX14" i="3"/>
  <c r="AR14" i="3"/>
  <c r="BJ14" i="3" s="1"/>
  <c r="BM14" i="3" s="1"/>
  <c r="AD14" i="3"/>
  <c r="BF14" i="3" s="1"/>
  <c r="BG14" i="3" s="1"/>
  <c r="J14" i="3"/>
  <c r="I14" i="3"/>
  <c r="F14" i="3"/>
  <c r="BC14" i="3" s="1"/>
  <c r="CE13" i="3"/>
  <c r="CD13" i="3"/>
  <c r="CC13" i="3"/>
  <c r="CB13" i="3"/>
  <c r="CA13" i="3"/>
  <c r="BZ13" i="3"/>
  <c r="BY13" i="3"/>
  <c r="BX13" i="3"/>
  <c r="BW13" i="3"/>
  <c r="BV13" i="3"/>
  <c r="BO13" i="3"/>
  <c r="BN13" i="3"/>
  <c r="BP13" i="3" s="1"/>
  <c r="BK13" i="3"/>
  <c r="BH13" i="3"/>
  <c r="BA13" i="3"/>
  <c r="AZ13" i="3"/>
  <c r="AX13" i="3"/>
  <c r="AR13" i="3"/>
  <c r="BJ13" i="3" s="1"/>
  <c r="BM13" i="3" s="1"/>
  <c r="AD13" i="3"/>
  <c r="BF13" i="3" s="1"/>
  <c r="BG13" i="3" s="1"/>
  <c r="J13" i="3"/>
  <c r="I13" i="3"/>
  <c r="F13" i="3"/>
  <c r="BC13" i="3" s="1"/>
  <c r="BI14" i="3" l="1"/>
  <c r="BI13" i="3"/>
  <c r="BL13" i="3"/>
  <c r="H14" i="3"/>
  <c r="BR14" i="3"/>
  <c r="BU14" i="3"/>
  <c r="BE14" i="3"/>
  <c r="BT14" i="3"/>
  <c r="BD14" i="3"/>
  <c r="BS14" i="3"/>
  <c r="BB14" i="3"/>
  <c r="H13" i="3"/>
  <c r="BT13" i="3"/>
  <c r="BD13" i="3"/>
  <c r="BR13" i="3"/>
  <c r="BU13" i="3"/>
  <c r="BE13" i="3"/>
  <c r="BS13" i="3"/>
  <c r="BQ13" i="3"/>
  <c r="BB13" i="3"/>
  <c r="CE12" i="3"/>
  <c r="CD12" i="3"/>
  <c r="CC12" i="3"/>
  <c r="CB12" i="3"/>
  <c r="CA12" i="3"/>
  <c r="BZ12" i="3"/>
  <c r="BY12" i="3"/>
  <c r="BX12" i="3"/>
  <c r="BW12" i="3"/>
  <c r="BV12" i="3"/>
  <c r="BO12" i="3"/>
  <c r="BQ12" i="3" s="1"/>
  <c r="BN12" i="3"/>
  <c r="BP12" i="3" s="1"/>
  <c r="BK12" i="3"/>
  <c r="BH12" i="3"/>
  <c r="BA12" i="3"/>
  <c r="AZ12" i="3"/>
  <c r="AX12" i="3"/>
  <c r="AR12" i="3"/>
  <c r="BJ12" i="3" s="1"/>
  <c r="BM12" i="3" s="1"/>
  <c r="AD12" i="3"/>
  <c r="BF12" i="3" s="1"/>
  <c r="BG12" i="3" s="1"/>
  <c r="J12" i="3"/>
  <c r="I12" i="3"/>
  <c r="F12" i="3"/>
  <c r="BC12" i="3" s="1"/>
  <c r="CE11" i="3"/>
  <c r="CD11" i="3"/>
  <c r="CC11" i="3"/>
  <c r="CB11" i="3"/>
  <c r="CA11" i="3"/>
  <c r="BZ11" i="3"/>
  <c r="BY11" i="3"/>
  <c r="BX11" i="3"/>
  <c r="BW11" i="3"/>
  <c r="BV11" i="3"/>
  <c r="BO11" i="3"/>
  <c r="BQ11" i="3" s="1"/>
  <c r="BN11" i="3"/>
  <c r="BP11" i="3" s="1"/>
  <c r="BK11" i="3"/>
  <c r="BH11" i="3"/>
  <c r="BI11" i="3" s="1"/>
  <c r="BA11" i="3"/>
  <c r="AZ11" i="3"/>
  <c r="AX11" i="3"/>
  <c r="AR11" i="3"/>
  <c r="AD11" i="3"/>
  <c r="BF11" i="3" s="1"/>
  <c r="BG11" i="3" s="1"/>
  <c r="J11" i="3"/>
  <c r="I11" i="3"/>
  <c r="F11" i="3"/>
  <c r="BC11" i="3" s="1"/>
  <c r="CE10" i="3"/>
  <c r="CD10" i="3"/>
  <c r="CC10" i="3"/>
  <c r="CB10" i="3"/>
  <c r="CA10" i="3"/>
  <c r="BZ10" i="3"/>
  <c r="BY10" i="3"/>
  <c r="BX10" i="3"/>
  <c r="BW10" i="3"/>
  <c r="BV10" i="3"/>
  <c r="BO10" i="3"/>
  <c r="BS10" i="3" s="1"/>
  <c r="BN10" i="3"/>
  <c r="BP10" i="3" s="1"/>
  <c r="BM10" i="3"/>
  <c r="BK10" i="3"/>
  <c r="BH10" i="3"/>
  <c r="BA10" i="3"/>
  <c r="AZ10" i="3"/>
  <c r="AX10" i="3"/>
  <c r="AR10" i="3"/>
  <c r="BJ10" i="3" s="1"/>
  <c r="AD10" i="3"/>
  <c r="BF10" i="3" s="1"/>
  <c r="BG10" i="3" s="1"/>
  <c r="J10" i="3"/>
  <c r="I10" i="3"/>
  <c r="F10" i="3"/>
  <c r="BC10" i="3" s="1"/>
  <c r="CE9" i="3"/>
  <c r="CD9" i="3"/>
  <c r="CC9" i="3"/>
  <c r="CB9" i="3"/>
  <c r="CA9" i="3"/>
  <c r="BZ9" i="3"/>
  <c r="BY9" i="3"/>
  <c r="BX9" i="3"/>
  <c r="BW9" i="3"/>
  <c r="BV9" i="3"/>
  <c r="BO9" i="3"/>
  <c r="BN9" i="3"/>
  <c r="BP9" i="3" s="1"/>
  <c r="BK9" i="3"/>
  <c r="BH9" i="3"/>
  <c r="BA9" i="3"/>
  <c r="AZ9" i="3"/>
  <c r="AX9" i="3"/>
  <c r="AR9" i="3"/>
  <c r="BJ9" i="3" s="1"/>
  <c r="BM9" i="3" s="1"/>
  <c r="AD9" i="3"/>
  <c r="BF9" i="3" s="1"/>
  <c r="BG9" i="3" s="1"/>
  <c r="J9" i="3"/>
  <c r="I9" i="3"/>
  <c r="F9" i="3"/>
  <c r="BC9" i="3" s="1"/>
  <c r="CE8" i="3"/>
  <c r="CD8" i="3"/>
  <c r="CC8" i="3"/>
  <c r="CB8" i="3"/>
  <c r="CA8" i="3"/>
  <c r="BZ8" i="3"/>
  <c r="BY8" i="3"/>
  <c r="BX8" i="3"/>
  <c r="BW8" i="3"/>
  <c r="BV8" i="3"/>
  <c r="BO8" i="3"/>
  <c r="BQ8" i="3" s="1"/>
  <c r="BN8" i="3"/>
  <c r="BP8" i="3" s="1"/>
  <c r="BK8" i="3"/>
  <c r="BH8" i="3"/>
  <c r="BA8" i="3"/>
  <c r="AZ8" i="3"/>
  <c r="AX8" i="3"/>
  <c r="AR8" i="3"/>
  <c r="BJ8" i="3" s="1"/>
  <c r="BM8" i="3" s="1"/>
  <c r="AD8" i="3"/>
  <c r="BF8" i="3" s="1"/>
  <c r="BG8" i="3" s="1"/>
  <c r="J8" i="3"/>
  <c r="I8" i="3"/>
  <c r="F8" i="3"/>
  <c r="BC8" i="3" s="1"/>
  <c r="BL12" i="3" l="1"/>
  <c r="H12" i="3"/>
  <c r="BL9" i="3"/>
  <c r="BI8" i="3"/>
  <c r="BL11" i="3"/>
  <c r="BL8" i="3"/>
  <c r="H9" i="3"/>
  <c r="H10" i="3"/>
  <c r="BI10" i="3"/>
  <c r="H8" i="3"/>
  <c r="BI9" i="3"/>
  <c r="BL10" i="3"/>
  <c r="BI12" i="3"/>
  <c r="CF14" i="3"/>
  <c r="CG14" i="3"/>
  <c r="A14" i="3" s="1"/>
  <c r="CH14" i="3" s="1"/>
  <c r="AT14" i="3"/>
  <c r="AE14" i="3"/>
  <c r="CG13" i="3"/>
  <c r="A13" i="3" s="1"/>
  <c r="CH13" i="3" s="1"/>
  <c r="CF13" i="3"/>
  <c r="AT13" i="3"/>
  <c r="AE13" i="3"/>
  <c r="BS12" i="3"/>
  <c r="BR12" i="3"/>
  <c r="BU12" i="3"/>
  <c r="BE12" i="3"/>
  <c r="BT12" i="3"/>
  <c r="BD12" i="3"/>
  <c r="BB12" i="3"/>
  <c r="H11" i="3"/>
  <c r="BS11" i="3"/>
  <c r="BT11" i="3"/>
  <c r="BD11" i="3"/>
  <c r="BE11" i="3"/>
  <c r="BR11" i="3"/>
  <c r="BU11" i="3"/>
  <c r="BB11" i="3"/>
  <c r="BJ11" i="3"/>
  <c r="BM11" i="3" s="1"/>
  <c r="BT10" i="3"/>
  <c r="BD10" i="3"/>
  <c r="BR10" i="3"/>
  <c r="BU10" i="3"/>
  <c r="BE10" i="3"/>
  <c r="BQ10" i="3"/>
  <c r="BB10" i="3"/>
  <c r="BS9" i="3"/>
  <c r="BT9" i="3"/>
  <c r="BD9" i="3"/>
  <c r="BR9" i="3"/>
  <c r="BE9" i="3"/>
  <c r="BU9" i="3"/>
  <c r="BQ9" i="3"/>
  <c r="BB9" i="3"/>
  <c r="BT8" i="3"/>
  <c r="BD8" i="3"/>
  <c r="BR8" i="3"/>
  <c r="BU8" i="3"/>
  <c r="BE8" i="3"/>
  <c r="BB8" i="3"/>
  <c r="BS8" i="3"/>
  <c r="CI14" i="3" l="1"/>
  <c r="CJ14" i="3"/>
  <c r="CJ13" i="3"/>
  <c r="CI13" i="3"/>
  <c r="CG12" i="3"/>
  <c r="A12" i="3" s="1"/>
  <c r="CH12" i="3" s="1"/>
  <c r="CF12" i="3"/>
  <c r="AT12" i="3"/>
  <c r="AE12" i="3"/>
  <c r="AE11" i="3"/>
  <c r="CG11" i="3"/>
  <c r="A11" i="3" s="1"/>
  <c r="CH11" i="3" s="1"/>
  <c r="AT11" i="3"/>
  <c r="CF11" i="3"/>
  <c r="AE10" i="3"/>
  <c r="CG10" i="3"/>
  <c r="A10" i="3" s="1"/>
  <c r="CH10" i="3" s="1"/>
  <c r="CF10" i="3"/>
  <c r="AT10" i="3"/>
  <c r="AE9" i="3"/>
  <c r="CG9" i="3" s="1"/>
  <c r="A9" i="3" s="1"/>
  <c r="CH9" i="3" s="1"/>
  <c r="CF9" i="3"/>
  <c r="AT9" i="3"/>
  <c r="AE8" i="3"/>
  <c r="CG8" i="3"/>
  <c r="A8" i="3" s="1"/>
  <c r="CH8" i="3" s="1"/>
  <c r="CF8" i="3"/>
  <c r="AT8" i="3"/>
  <c r="CI12" i="3" l="1"/>
  <c r="CJ12" i="3"/>
  <c r="CJ11" i="3"/>
  <c r="CI11" i="3"/>
  <c r="CJ10" i="3"/>
  <c r="CI10" i="3"/>
  <c r="CJ9" i="3"/>
  <c r="CI9" i="3"/>
  <c r="CJ8" i="3"/>
  <c r="CI8" i="3"/>
  <c r="CE7" i="3" l="1"/>
  <c r="CD7" i="3"/>
  <c r="CC7" i="3"/>
  <c r="CB7" i="3"/>
  <c r="CA7" i="3"/>
  <c r="BZ7" i="3"/>
  <c r="BY7" i="3"/>
  <c r="BX7" i="3"/>
  <c r="BW7" i="3"/>
  <c r="BV7" i="3"/>
  <c r="BO7" i="3"/>
  <c r="BN7" i="3"/>
  <c r="BP7" i="3" s="1"/>
  <c r="BK7" i="3"/>
  <c r="BL7" i="3" s="1"/>
  <c r="BH7" i="3"/>
  <c r="BA7" i="3"/>
  <c r="AZ7" i="3"/>
  <c r="AX7" i="3"/>
  <c r="AR7" i="3"/>
  <c r="BJ7" i="3" s="1"/>
  <c r="BM7" i="3" s="1"/>
  <c r="AD7" i="3"/>
  <c r="BF7" i="3" s="1"/>
  <c r="BG7" i="3" s="1"/>
  <c r="J7" i="3"/>
  <c r="I7" i="3"/>
  <c r="F7" i="3"/>
  <c r="BC7" i="3" s="1"/>
  <c r="CE6" i="3"/>
  <c r="CD6" i="3"/>
  <c r="CC6" i="3"/>
  <c r="CB6" i="3"/>
  <c r="CA6" i="3"/>
  <c r="BZ6" i="3"/>
  <c r="BY6" i="3"/>
  <c r="BX6" i="3"/>
  <c r="BW6" i="3"/>
  <c r="BV6" i="3"/>
  <c r="BO6" i="3"/>
  <c r="BN6" i="3"/>
  <c r="BP6" i="3" s="1"/>
  <c r="BK6" i="3"/>
  <c r="BH6" i="3"/>
  <c r="BA6" i="3"/>
  <c r="AZ6" i="3"/>
  <c r="AX6" i="3"/>
  <c r="AR6" i="3"/>
  <c r="BJ6" i="3" s="1"/>
  <c r="BM6" i="3" s="1"/>
  <c r="AD6" i="3"/>
  <c r="BF6" i="3" s="1"/>
  <c r="BG6" i="3" s="1"/>
  <c r="J6" i="3"/>
  <c r="I6" i="3"/>
  <c r="F6" i="3"/>
  <c r="BB6" i="3" s="1"/>
  <c r="BI7" i="3" l="1"/>
  <c r="H7" i="3"/>
  <c r="BI6" i="3"/>
  <c r="BL6" i="3"/>
  <c r="H6" i="3"/>
  <c r="BT7" i="3"/>
  <c r="BD7" i="3"/>
  <c r="BR7" i="3"/>
  <c r="BU7" i="3"/>
  <c r="BE7" i="3"/>
  <c r="BS7" i="3"/>
  <c r="BB7" i="3"/>
  <c r="BQ7" i="3"/>
  <c r="CF6" i="3"/>
  <c r="AT6" i="3"/>
  <c r="AE6" i="3"/>
  <c r="BQ6" i="3"/>
  <c r="BC6" i="3"/>
  <c r="BS6" i="3" s="1"/>
  <c r="AE7" i="3" l="1"/>
  <c r="CF7" i="3"/>
  <c r="CG7" i="3"/>
  <c r="A7" i="3" s="1"/>
  <c r="CH7" i="3" s="1"/>
  <c r="AT7" i="3"/>
  <c r="BR6" i="3"/>
  <c r="BU6" i="3"/>
  <c r="BE6" i="3"/>
  <c r="BT6" i="3"/>
  <c r="BD6" i="3"/>
  <c r="CJ7" i="3" l="1"/>
  <c r="CI7" i="3"/>
  <c r="CG6" i="3"/>
  <c r="A6" i="3" s="1"/>
  <c r="CH6" i="3" s="1"/>
  <c r="CJ6" i="3" s="1"/>
  <c r="CI6" i="3" l="1"/>
  <c r="CE5" i="3" l="1"/>
  <c r="CD5" i="3"/>
  <c r="CC5" i="3"/>
  <c r="CB5" i="3"/>
  <c r="CA5" i="3"/>
  <c r="BZ5" i="3"/>
  <c r="BY5" i="3"/>
  <c r="BX5" i="3"/>
  <c r="BW5" i="3"/>
  <c r="BV5" i="3"/>
  <c r="BO5" i="3"/>
  <c r="BS5" i="3" s="1"/>
  <c r="BN5" i="3"/>
  <c r="BP5" i="3" s="1"/>
  <c r="BM5" i="3"/>
  <c r="BK5" i="3"/>
  <c r="BH5" i="3"/>
  <c r="BF5" i="3"/>
  <c r="BG5" i="3" s="1"/>
  <c r="BA5" i="3"/>
  <c r="AZ5" i="3"/>
  <c r="AX5" i="3"/>
  <c r="AR5" i="3"/>
  <c r="BJ5" i="3" s="1"/>
  <c r="AD5" i="3"/>
  <c r="J5" i="3"/>
  <c r="I5" i="3"/>
  <c r="F5" i="3"/>
  <c r="BC5" i="3" s="1"/>
  <c r="CE4" i="3"/>
  <c r="CD4" i="3"/>
  <c r="CC4" i="3"/>
  <c r="CB4" i="3"/>
  <c r="CA4" i="3"/>
  <c r="BZ4" i="3"/>
  <c r="BY4" i="3"/>
  <c r="BX4" i="3"/>
  <c r="BW4" i="3"/>
  <c r="BV4" i="3"/>
  <c r="BO4" i="3"/>
  <c r="BS4" i="3" s="1"/>
  <c r="BN4" i="3"/>
  <c r="BP4" i="3" s="1"/>
  <c r="BM4" i="3"/>
  <c r="BK4" i="3"/>
  <c r="BL4" i="3" s="1"/>
  <c r="BH4" i="3"/>
  <c r="BA4" i="3"/>
  <c r="AZ4" i="3"/>
  <c r="AX4" i="3"/>
  <c r="AR4" i="3"/>
  <c r="BJ4" i="3" s="1"/>
  <c r="AD4" i="3"/>
  <c r="BF4" i="3" s="1"/>
  <c r="BG4" i="3" s="1"/>
  <c r="J4" i="3"/>
  <c r="I4" i="3"/>
  <c r="F4" i="3"/>
  <c r="BC4" i="3" s="1"/>
  <c r="BL5" i="3" l="1"/>
  <c r="BI4" i="3"/>
  <c r="BI5" i="3"/>
  <c r="H5" i="3"/>
  <c r="H4" i="3"/>
  <c r="BT5" i="3"/>
  <c r="BD5" i="3"/>
  <c r="BE5" i="3"/>
  <c r="BR5" i="3"/>
  <c r="BU5" i="3"/>
  <c r="BQ5" i="3"/>
  <c r="BB5" i="3"/>
  <c r="BT4" i="3"/>
  <c r="BD4" i="3"/>
  <c r="BR4" i="3"/>
  <c r="BE4" i="3"/>
  <c r="BU4" i="3"/>
  <c r="BQ4" i="3"/>
  <c r="BB4" i="3"/>
  <c r="AE5" i="3" l="1"/>
  <c r="CG5" i="3"/>
  <c r="A5" i="3" s="1"/>
  <c r="CH5" i="3" s="1"/>
  <c r="AT5" i="3"/>
  <c r="CF5" i="3"/>
  <c r="AE4" i="3"/>
  <c r="CG4" i="3"/>
  <c r="A4" i="3" s="1"/>
  <c r="CH4" i="3" s="1"/>
  <c r="CF4" i="3"/>
  <c r="AT4" i="3"/>
  <c r="CJ5" i="3" l="1"/>
  <c r="CI5" i="3"/>
  <c r="CJ4" i="3"/>
  <c r="CI4" i="3"/>
  <c r="AC6" i="7" l="1"/>
  <c r="AC5" i="7"/>
  <c r="AC4" i="7"/>
  <c r="AC3" i="7"/>
  <c r="AC2" i="7"/>
  <c r="CE3" i="3"/>
  <c r="CD3" i="3"/>
  <c r="CC3" i="3"/>
  <c r="CB3" i="3"/>
  <c r="CA3" i="3"/>
  <c r="BZ3" i="3"/>
  <c r="BY3" i="3"/>
  <c r="BX3" i="3"/>
  <c r="BW3" i="3"/>
  <c r="BV3" i="3"/>
  <c r="BO3" i="3"/>
  <c r="BQ3" i="3" s="1"/>
  <c r="BN3" i="3"/>
  <c r="BP3" i="3" s="1"/>
  <c r="BM3" i="3"/>
  <c r="BK3" i="3"/>
  <c r="BH3" i="3"/>
  <c r="BA3" i="3"/>
  <c r="AZ3" i="3"/>
  <c r="AS33" i="2" s="1"/>
  <c r="AX3" i="3"/>
  <c r="AR3" i="3"/>
  <c r="BJ3" i="3" s="1"/>
  <c r="AD3" i="3"/>
  <c r="BF3" i="3" s="1"/>
  <c r="BG3" i="3" s="1"/>
  <c r="K3" i="3"/>
  <c r="J3" i="3"/>
  <c r="I3" i="3"/>
  <c r="F3" i="3"/>
  <c r="AE25" i="2" s="1"/>
  <c r="W17" i="2"/>
  <c r="R8" i="2"/>
  <c r="AF5" i="2"/>
  <c r="X5" i="2"/>
  <c r="T4" i="2"/>
  <c r="L4" i="2"/>
  <c r="K4" i="2"/>
  <c r="B8" i="1"/>
  <c r="B7" i="1"/>
  <c r="AT5" i="2" l="1"/>
  <c r="AK31" i="2"/>
  <c r="AE4" i="2"/>
  <c r="X6" i="2"/>
  <c r="P6" i="2"/>
  <c r="AF4" i="2"/>
  <c r="U7" i="2"/>
  <c r="AC7" i="2"/>
  <c r="U4" i="2"/>
  <c r="O5" i="2"/>
  <c r="P5" i="2"/>
  <c r="AR7" i="2"/>
  <c r="T20" i="2"/>
  <c r="AA6" i="2"/>
  <c r="AB8" i="2"/>
  <c r="AI6" i="2"/>
  <c r="AB9" i="2"/>
  <c r="AJ6" i="2"/>
  <c r="L12" i="2"/>
  <c r="P7" i="2"/>
  <c r="Q15" i="2"/>
  <c r="AV11" i="2"/>
  <c r="AR4" i="2"/>
  <c r="AG5" i="2"/>
  <c r="AB6" i="2"/>
  <c r="S7" i="2"/>
  <c r="O8" i="2"/>
  <c r="AJ9" i="2"/>
  <c r="AI15" i="2"/>
  <c r="AI28" i="2"/>
  <c r="N4" i="2"/>
  <c r="N5" i="2"/>
  <c r="AH5" i="2"/>
  <c r="AH6" i="2"/>
  <c r="T7" i="2"/>
  <c r="P8" i="2"/>
  <c r="AS10" i="2"/>
  <c r="AK16" i="2"/>
  <c r="AU30" i="2"/>
  <c r="V4" i="2"/>
  <c r="V5" i="2"/>
  <c r="Q6" i="2"/>
  <c r="J7" i="2"/>
  <c r="AD7" i="2"/>
  <c r="AC8" i="2"/>
  <c r="U12" i="2"/>
  <c r="X22" i="2"/>
  <c r="AD4" i="2"/>
  <c r="W5" i="2"/>
  <c r="R6" i="2"/>
  <c r="K7" i="2"/>
  <c r="AE7" i="2"/>
  <c r="AG8" i="2"/>
  <c r="AF13" i="2"/>
  <c r="K24" i="2"/>
  <c r="L7" i="2"/>
  <c r="AK7" i="2"/>
  <c r="X9" i="2"/>
  <c r="AV14" i="2"/>
  <c r="AD24" i="2"/>
  <c r="L26" i="2"/>
  <c r="BI3" i="3"/>
  <c r="AV23" i="2"/>
  <c r="AV33" i="2"/>
  <c r="AS4" i="2"/>
  <c r="AT18" i="2"/>
  <c r="AV25" i="2"/>
  <c r="AV5" i="2"/>
  <c r="AS7" i="2"/>
  <c r="AG4" i="2"/>
  <c r="AI5" i="2"/>
  <c r="AC6" i="2"/>
  <c r="AF7" i="2"/>
  <c r="AT7" i="2"/>
  <c r="AS9" i="2"/>
  <c r="P4" i="2"/>
  <c r="X4" i="2"/>
  <c r="AH4" i="2"/>
  <c r="AV4" i="2"/>
  <c r="R5" i="2"/>
  <c r="AB5" i="2"/>
  <c r="AJ5" i="2"/>
  <c r="K6" i="2"/>
  <c r="T6" i="2"/>
  <c r="AD6" i="2"/>
  <c r="AR6" i="2"/>
  <c r="O7" i="2"/>
  <c r="W7" i="2"/>
  <c r="AG7" i="2"/>
  <c r="AV7" i="2"/>
  <c r="T8" i="2"/>
  <c r="AT8" i="2"/>
  <c r="AU9" i="2"/>
  <c r="S11" i="2"/>
  <c r="AT12" i="2"/>
  <c r="W14" i="2"/>
  <c r="AT15" i="2"/>
  <c r="AT17" i="2"/>
  <c r="AS19" i="2"/>
  <c r="N21" i="2"/>
  <c r="R23" i="2"/>
  <c r="AU24" i="2"/>
  <c r="AE26" i="2"/>
  <c r="AV28" i="2"/>
  <c r="AU31" i="2"/>
  <c r="X7" i="2"/>
  <c r="AH7" i="2"/>
  <c r="J8" i="2"/>
  <c r="U8" i="2"/>
  <c r="AU8" i="2"/>
  <c r="AV9" i="2"/>
  <c r="AC11" i="2"/>
  <c r="AU12" i="2"/>
  <c r="AG14" i="2"/>
  <c r="AU15" i="2"/>
  <c r="AU17" i="2"/>
  <c r="AT19" i="2"/>
  <c r="AS21" i="2"/>
  <c r="AB23" i="2"/>
  <c r="AV24" i="2"/>
  <c r="AU26" i="2"/>
  <c r="AJ29" i="2"/>
  <c r="AS32" i="2"/>
  <c r="AS18" i="2"/>
  <c r="AT25" i="2"/>
  <c r="AS27" i="2"/>
  <c r="AT30" i="2"/>
  <c r="AU5" i="2"/>
  <c r="AS13" i="2"/>
  <c r="AT4" i="2"/>
  <c r="AU20" i="2"/>
  <c r="W4" i="2"/>
  <c r="Q5" i="2"/>
  <c r="J6" i="2"/>
  <c r="AK6" i="2"/>
  <c r="N7" i="2"/>
  <c r="S8" i="2"/>
  <c r="J11" i="2"/>
  <c r="AV13" i="2"/>
  <c r="AS15" i="2"/>
  <c r="R19" i="2"/>
  <c r="AU22" i="2"/>
  <c r="AS24" i="2"/>
  <c r="AT28" i="2"/>
  <c r="Q4" i="2"/>
  <c r="AI4" i="2"/>
  <c r="S5" i="2"/>
  <c r="AK5" i="2"/>
  <c r="L6" i="2"/>
  <c r="U6" i="2"/>
  <c r="AE6" i="2"/>
  <c r="AT6" i="2"/>
  <c r="R4" i="2"/>
  <c r="AB4" i="2"/>
  <c r="AJ4" i="2"/>
  <c r="K5" i="2"/>
  <c r="T5" i="2"/>
  <c r="AD5" i="2"/>
  <c r="AR5" i="2"/>
  <c r="N6" i="2"/>
  <c r="V6" i="2"/>
  <c r="AF6" i="2"/>
  <c r="AU6" i="2"/>
  <c r="Q7" i="2"/>
  <c r="AA7" i="2"/>
  <c r="AI7" i="2"/>
  <c r="K8" i="2"/>
  <c r="W8" i="2"/>
  <c r="P9" i="2"/>
  <c r="Q10" i="2"/>
  <c r="AS11" i="2"/>
  <c r="N13" i="2"/>
  <c r="AS14" i="2"/>
  <c r="J16" i="2"/>
  <c r="P18" i="2"/>
  <c r="AU19" i="2"/>
  <c r="AU21" i="2"/>
  <c r="AT23" i="2"/>
  <c r="L25" i="2"/>
  <c r="W27" i="2"/>
  <c r="AU29" i="2"/>
  <c r="AT32" i="2"/>
  <c r="AS16" i="2"/>
  <c r="AS20" i="2"/>
  <c r="AS22" i="2"/>
  <c r="AT27" i="2"/>
  <c r="AU13" i="2"/>
  <c r="AV18" i="2"/>
  <c r="AT22" i="2"/>
  <c r="O4" i="2"/>
  <c r="AU4" i="2"/>
  <c r="AA5" i="2"/>
  <c r="S6" i="2"/>
  <c r="V7" i="2"/>
  <c r="AI8" i="2"/>
  <c r="AE12" i="2"/>
  <c r="AG17" i="2"/>
  <c r="AV20" i="2"/>
  <c r="U26" i="2"/>
  <c r="AS31" i="2"/>
  <c r="AA4" i="2"/>
  <c r="J5" i="2"/>
  <c r="AC5" i="2"/>
  <c r="J4" i="2"/>
  <c r="I4" i="2" s="1"/>
  <c r="S4" i="2"/>
  <c r="AC4" i="2"/>
  <c r="AK4" i="2"/>
  <c r="L5" i="2"/>
  <c r="U5" i="2"/>
  <c r="AE5" i="2"/>
  <c r="AS5" i="2"/>
  <c r="O6" i="2"/>
  <c r="W6" i="2"/>
  <c r="AG6" i="2"/>
  <c r="AV6" i="2"/>
  <c r="R7" i="2"/>
  <c r="AB7" i="2"/>
  <c r="AJ7" i="2"/>
  <c r="L8" i="2"/>
  <c r="X8" i="2"/>
  <c r="R9" i="2"/>
  <c r="AA10" i="2"/>
  <c r="AT11" i="2"/>
  <c r="V13" i="2"/>
  <c r="AT14" i="2"/>
  <c r="S16" i="2"/>
  <c r="AH18" i="2"/>
  <c r="AV19" i="2"/>
  <c r="AV21" i="2"/>
  <c r="AU23" i="2"/>
  <c r="U25" i="2"/>
  <c r="AG27" i="2"/>
  <c r="AJ30" i="2"/>
  <c r="AT33" i="2"/>
  <c r="AS6" i="2"/>
  <c r="AU7" i="2"/>
  <c r="Q8" i="2"/>
  <c r="AA8" i="2"/>
  <c r="AV8" i="2"/>
  <c r="AT9" i="2"/>
  <c r="AU11" i="2"/>
  <c r="AV12" i="2"/>
  <c r="O14" i="2"/>
  <c r="AA15" i="2"/>
  <c r="AC16" i="2"/>
  <c r="AV17" i="2"/>
  <c r="AB19" i="2"/>
  <c r="AT20" i="2"/>
  <c r="P22" i="2"/>
  <c r="AS23" i="2"/>
  <c r="AT24" i="2"/>
  <c r="AU25" i="2"/>
  <c r="AV26" i="2"/>
  <c r="AS28" i="2"/>
  <c r="AV29" i="2"/>
  <c r="AT31" i="2"/>
  <c r="AU33" i="2"/>
  <c r="BS3" i="3"/>
  <c r="AU28" i="2"/>
  <c r="AS30" i="2"/>
  <c r="AV31" i="2"/>
  <c r="BL3" i="3"/>
  <c r="N8" i="2"/>
  <c r="V8" i="2"/>
  <c r="AS8" i="2"/>
  <c r="AH9" i="2"/>
  <c r="AI10" i="2"/>
  <c r="AK11" i="2"/>
  <c r="AS12" i="2"/>
  <c r="AT13" i="2"/>
  <c r="AU14" i="2"/>
  <c r="AV15" i="2"/>
  <c r="AS17" i="2"/>
  <c r="AU18" i="2"/>
  <c r="K20" i="2"/>
  <c r="AT21" i="2"/>
  <c r="AV22" i="2"/>
  <c r="T24" i="2"/>
  <c r="AS26" i="2"/>
  <c r="AU27" i="2"/>
  <c r="AS29" i="2"/>
  <c r="AV30" i="2"/>
  <c r="AU32" i="2"/>
  <c r="AS25" i="2"/>
  <c r="AT26" i="2"/>
  <c r="AV27" i="2"/>
  <c r="AT29" i="2"/>
  <c r="AV32" i="2"/>
  <c r="AR33" i="2"/>
  <c r="AF33" i="2"/>
  <c r="V33" i="2"/>
  <c r="N33" i="2"/>
  <c r="AR32" i="2"/>
  <c r="AD32" i="2"/>
  <c r="T32" i="2"/>
  <c r="K32" i="2"/>
  <c r="AJ31" i="2"/>
  <c r="AB31" i="2"/>
  <c r="R31" i="2"/>
  <c r="AI30" i="2"/>
  <c r="AA30" i="2"/>
  <c r="Q30" i="2"/>
  <c r="AI29" i="2"/>
  <c r="AA29" i="2"/>
  <c r="Q29" i="2"/>
  <c r="AH28" i="2"/>
  <c r="X28" i="2"/>
  <c r="P28" i="2"/>
  <c r="AF27" i="2"/>
  <c r="V27" i="2"/>
  <c r="N27" i="2"/>
  <c r="AR26" i="2"/>
  <c r="AD26" i="2"/>
  <c r="T26" i="2"/>
  <c r="K26" i="2"/>
  <c r="AR25" i="2"/>
  <c r="AD25" i="2"/>
  <c r="T25" i="2"/>
  <c r="K25" i="2"/>
  <c r="AK24" i="2"/>
  <c r="AC24" i="2"/>
  <c r="S24" i="2"/>
  <c r="J24" i="2"/>
  <c r="AI23" i="2"/>
  <c r="AA23" i="2"/>
  <c r="Q23" i="2"/>
  <c r="AG22" i="2"/>
  <c r="W22" i="2"/>
  <c r="O22" i="2"/>
  <c r="AE21" i="2"/>
  <c r="U21" i="2"/>
  <c r="L21" i="2"/>
  <c r="AK20" i="2"/>
  <c r="AC20" i="2"/>
  <c r="S20" i="2"/>
  <c r="J20" i="2"/>
  <c r="AI19" i="2"/>
  <c r="AA19" i="2"/>
  <c r="Q19" i="2"/>
  <c r="AG18" i="2"/>
  <c r="W18" i="2"/>
  <c r="O18" i="2"/>
  <c r="AF17" i="2"/>
  <c r="V17" i="2"/>
  <c r="N17" i="2"/>
  <c r="AJ16" i="2"/>
  <c r="AB16" i="2"/>
  <c r="R16" i="2"/>
  <c r="AH15" i="2"/>
  <c r="X15" i="2"/>
  <c r="P15" i="2"/>
  <c r="AF14" i="2"/>
  <c r="V14" i="2"/>
  <c r="N14" i="2"/>
  <c r="AE13" i="2"/>
  <c r="U13" i="2"/>
  <c r="L13" i="2"/>
  <c r="AR12" i="2"/>
  <c r="AD12" i="2"/>
  <c r="T12" i="2"/>
  <c r="K12" i="2"/>
  <c r="AJ11" i="2"/>
  <c r="AB11" i="2"/>
  <c r="R11" i="2"/>
  <c r="AH10" i="2"/>
  <c r="X10" i="2"/>
  <c r="P10" i="2"/>
  <c r="AG9" i="2"/>
  <c r="W9" i="2"/>
  <c r="O9" i="2"/>
  <c r="AF8" i="2"/>
  <c r="AE33" i="2"/>
  <c r="U33" i="2"/>
  <c r="L33" i="2"/>
  <c r="AK32" i="2"/>
  <c r="AC32" i="2"/>
  <c r="S32" i="2"/>
  <c r="J32" i="2"/>
  <c r="AI31" i="2"/>
  <c r="AA31" i="2"/>
  <c r="Q31" i="2"/>
  <c r="AH30" i="2"/>
  <c r="X30" i="2"/>
  <c r="P30" i="2"/>
  <c r="AH29" i="2"/>
  <c r="X29" i="2"/>
  <c r="P29" i="2"/>
  <c r="AG28" i="2"/>
  <c r="W28" i="2"/>
  <c r="O28" i="2"/>
  <c r="AE27" i="2"/>
  <c r="U27" i="2"/>
  <c r="L27" i="2"/>
  <c r="AK26" i="2"/>
  <c r="AC26" i="2"/>
  <c r="S26" i="2"/>
  <c r="J26" i="2"/>
  <c r="AK25" i="2"/>
  <c r="AC25" i="2"/>
  <c r="S25" i="2"/>
  <c r="J25" i="2"/>
  <c r="AJ24" i="2"/>
  <c r="AB24" i="2"/>
  <c r="R24" i="2"/>
  <c r="AH23" i="2"/>
  <c r="X23" i="2"/>
  <c r="P23" i="2"/>
  <c r="AF22" i="2"/>
  <c r="V22" i="2"/>
  <c r="N22" i="2"/>
  <c r="AR21" i="2"/>
  <c r="AD21" i="2"/>
  <c r="T21" i="2"/>
  <c r="K21" i="2"/>
  <c r="AJ20" i="2"/>
  <c r="AB20" i="2"/>
  <c r="R20" i="2"/>
  <c r="AH19" i="2"/>
  <c r="X19" i="2"/>
  <c r="P19" i="2"/>
  <c r="AF18" i="2"/>
  <c r="V18" i="2"/>
  <c r="N18" i="2"/>
  <c r="AE17" i="2"/>
  <c r="U17" i="2"/>
  <c r="L17" i="2"/>
  <c r="AI16" i="2"/>
  <c r="AA16" i="2"/>
  <c r="Q16" i="2"/>
  <c r="AG15" i="2"/>
  <c r="W15" i="2"/>
  <c r="O15" i="2"/>
  <c r="AE14" i="2"/>
  <c r="U14" i="2"/>
  <c r="L14" i="2"/>
  <c r="AR13" i="2"/>
  <c r="AD13" i="2"/>
  <c r="T13" i="2"/>
  <c r="K13" i="2"/>
  <c r="AK12" i="2"/>
  <c r="AC12" i="2"/>
  <c r="S12" i="2"/>
  <c r="J12" i="2"/>
  <c r="AI11" i="2"/>
  <c r="AA11" i="2"/>
  <c r="Q11" i="2"/>
  <c r="AG10" i="2"/>
  <c r="W10" i="2"/>
  <c r="O10" i="2"/>
  <c r="AF9" i="2"/>
  <c r="V9" i="2"/>
  <c r="N9" i="2"/>
  <c r="AE8" i="2"/>
  <c r="AD33" i="2"/>
  <c r="T33" i="2"/>
  <c r="K33" i="2"/>
  <c r="AJ32" i="2"/>
  <c r="AB32" i="2"/>
  <c r="R32" i="2"/>
  <c r="AH31" i="2"/>
  <c r="X31" i="2"/>
  <c r="P31" i="2"/>
  <c r="AG30" i="2"/>
  <c r="W30" i="2"/>
  <c r="O30" i="2"/>
  <c r="AG29" i="2"/>
  <c r="W29" i="2"/>
  <c r="O29" i="2"/>
  <c r="AF28" i="2"/>
  <c r="V28" i="2"/>
  <c r="N28" i="2"/>
  <c r="AR27" i="2"/>
  <c r="AD27" i="2"/>
  <c r="T27" i="2"/>
  <c r="K27" i="2"/>
  <c r="AJ26" i="2"/>
  <c r="AB26" i="2"/>
  <c r="R26" i="2"/>
  <c r="AJ25" i="2"/>
  <c r="AB25" i="2"/>
  <c r="R25" i="2"/>
  <c r="AI24" i="2"/>
  <c r="AA24" i="2"/>
  <c r="Q24" i="2"/>
  <c r="AG23" i="2"/>
  <c r="W23" i="2"/>
  <c r="O23" i="2"/>
  <c r="AE22" i="2"/>
  <c r="U22" i="2"/>
  <c r="L22" i="2"/>
  <c r="AK21" i="2"/>
  <c r="AC21" i="2"/>
  <c r="S21" i="2"/>
  <c r="J21" i="2"/>
  <c r="AI20" i="2"/>
  <c r="AA20" i="2"/>
  <c r="Q20" i="2"/>
  <c r="AG19" i="2"/>
  <c r="W19" i="2"/>
  <c r="O19" i="2"/>
  <c r="AE18" i="2"/>
  <c r="U18" i="2"/>
  <c r="L18" i="2"/>
  <c r="AR17" i="2"/>
  <c r="AD17" i="2"/>
  <c r="T17" i="2"/>
  <c r="K17" i="2"/>
  <c r="AH16" i="2"/>
  <c r="X16" i="2"/>
  <c r="P16" i="2"/>
  <c r="AF15" i="2"/>
  <c r="V15" i="2"/>
  <c r="N15" i="2"/>
  <c r="AR14" i="2"/>
  <c r="AD14" i="2"/>
  <c r="T14" i="2"/>
  <c r="K14" i="2"/>
  <c r="AK13" i="2"/>
  <c r="AC13" i="2"/>
  <c r="S13" i="2"/>
  <c r="J13" i="2"/>
  <c r="AJ12" i="2"/>
  <c r="AB12" i="2"/>
  <c r="R12" i="2"/>
  <c r="AH11" i="2"/>
  <c r="X11" i="2"/>
  <c r="P11" i="2"/>
  <c r="AF10" i="2"/>
  <c r="V10" i="2"/>
  <c r="N10" i="2"/>
  <c r="AE9" i="2"/>
  <c r="U9" i="2"/>
  <c r="L9" i="2"/>
  <c r="AR8" i="2"/>
  <c r="AD8" i="2"/>
  <c r="AK33" i="2"/>
  <c r="AC33" i="2"/>
  <c r="S33" i="2"/>
  <c r="J33" i="2"/>
  <c r="AI32" i="2"/>
  <c r="AA32" i="2"/>
  <c r="Q32" i="2"/>
  <c r="AG31" i="2"/>
  <c r="W31" i="2"/>
  <c r="O31" i="2"/>
  <c r="AF30" i="2"/>
  <c r="V30" i="2"/>
  <c r="N30" i="2"/>
  <c r="AF29" i="2"/>
  <c r="V29" i="2"/>
  <c r="N29" i="2"/>
  <c r="AE28" i="2"/>
  <c r="U28" i="2"/>
  <c r="L28" i="2"/>
  <c r="AK27" i="2"/>
  <c r="AC27" i="2"/>
  <c r="S27" i="2"/>
  <c r="J27" i="2"/>
  <c r="AI26" i="2"/>
  <c r="AA26" i="2"/>
  <c r="Q26" i="2"/>
  <c r="AI25" i="2"/>
  <c r="AA25" i="2"/>
  <c r="Q25" i="2"/>
  <c r="AH24" i="2"/>
  <c r="X24" i="2"/>
  <c r="P24" i="2"/>
  <c r="AF23" i="2"/>
  <c r="V23" i="2"/>
  <c r="N23" i="2"/>
  <c r="AR22" i="2"/>
  <c r="AD22" i="2"/>
  <c r="T22" i="2"/>
  <c r="K22" i="2"/>
  <c r="AJ21" i="2"/>
  <c r="AB21" i="2"/>
  <c r="R21" i="2"/>
  <c r="AH20" i="2"/>
  <c r="X20" i="2"/>
  <c r="P20" i="2"/>
  <c r="AF19" i="2"/>
  <c r="V19" i="2"/>
  <c r="N19" i="2"/>
  <c r="AR18" i="2"/>
  <c r="AD18" i="2"/>
  <c r="T18" i="2"/>
  <c r="K18" i="2"/>
  <c r="AK17" i="2"/>
  <c r="AC17" i="2"/>
  <c r="S17" i="2"/>
  <c r="J17" i="2"/>
  <c r="AG16" i="2"/>
  <c r="W16" i="2"/>
  <c r="O16" i="2"/>
  <c r="AE15" i="2"/>
  <c r="U15" i="2"/>
  <c r="L15" i="2"/>
  <c r="AK14" i="2"/>
  <c r="AC14" i="2"/>
  <c r="S14" i="2"/>
  <c r="J14" i="2"/>
  <c r="AJ13" i="2"/>
  <c r="AB13" i="2"/>
  <c r="R13" i="2"/>
  <c r="AI12" i="2"/>
  <c r="AA12" i="2"/>
  <c r="Q12" i="2"/>
  <c r="AG11" i="2"/>
  <c r="W11" i="2"/>
  <c r="O11" i="2"/>
  <c r="AE10" i="2"/>
  <c r="U10" i="2"/>
  <c r="L10" i="2"/>
  <c r="AR9" i="2"/>
  <c r="AD9" i="2"/>
  <c r="T9" i="2"/>
  <c r="K9" i="2"/>
  <c r="AK8" i="2"/>
  <c r="AJ33" i="2"/>
  <c r="AB33" i="2"/>
  <c r="R33" i="2"/>
  <c r="AH32" i="2"/>
  <c r="X32" i="2"/>
  <c r="P32" i="2"/>
  <c r="AF31" i="2"/>
  <c r="V31" i="2"/>
  <c r="N31" i="2"/>
  <c r="AE30" i="2"/>
  <c r="U30" i="2"/>
  <c r="L30" i="2"/>
  <c r="AE29" i="2"/>
  <c r="U29" i="2"/>
  <c r="L29" i="2"/>
  <c r="AR28" i="2"/>
  <c r="AD28" i="2"/>
  <c r="T28" i="2"/>
  <c r="K28" i="2"/>
  <c r="AJ27" i="2"/>
  <c r="AB27" i="2"/>
  <c r="R27" i="2"/>
  <c r="AH26" i="2"/>
  <c r="X26" i="2"/>
  <c r="P26" i="2"/>
  <c r="AH25" i="2"/>
  <c r="X25" i="2"/>
  <c r="P25" i="2"/>
  <c r="AG24" i="2"/>
  <c r="W24" i="2"/>
  <c r="O24" i="2"/>
  <c r="AE23" i="2"/>
  <c r="U23" i="2"/>
  <c r="L23" i="2"/>
  <c r="AK22" i="2"/>
  <c r="AC22" i="2"/>
  <c r="S22" i="2"/>
  <c r="J22" i="2"/>
  <c r="AI21" i="2"/>
  <c r="AA21" i="2"/>
  <c r="Q21" i="2"/>
  <c r="AG20" i="2"/>
  <c r="W20" i="2"/>
  <c r="O20" i="2"/>
  <c r="AE19" i="2"/>
  <c r="U19" i="2"/>
  <c r="L19" i="2"/>
  <c r="AK18" i="2"/>
  <c r="AC18" i="2"/>
  <c r="S18" i="2"/>
  <c r="J18" i="2"/>
  <c r="AJ17" i="2"/>
  <c r="AB17" i="2"/>
  <c r="R17" i="2"/>
  <c r="AF16" i="2"/>
  <c r="V16" i="2"/>
  <c r="N16" i="2"/>
  <c r="AR15" i="2"/>
  <c r="AD15" i="2"/>
  <c r="T15" i="2"/>
  <c r="K15" i="2"/>
  <c r="AJ14" i="2"/>
  <c r="AB14" i="2"/>
  <c r="R14" i="2"/>
  <c r="AI13" i="2"/>
  <c r="AA13" i="2"/>
  <c r="Q13" i="2"/>
  <c r="AH12" i="2"/>
  <c r="X12" i="2"/>
  <c r="P12" i="2"/>
  <c r="AF11" i="2"/>
  <c r="V11" i="2"/>
  <c r="N11" i="2"/>
  <c r="AR10" i="2"/>
  <c r="AD10" i="2"/>
  <c r="T10" i="2"/>
  <c r="K10" i="2"/>
  <c r="AK9" i="2"/>
  <c r="AC9" i="2"/>
  <c r="S9" i="2"/>
  <c r="J9" i="2"/>
  <c r="AJ8" i="2"/>
  <c r="BC3" i="3"/>
  <c r="BU3" i="3" s="1"/>
  <c r="AI33" i="2"/>
  <c r="AA33" i="2"/>
  <c r="Q33" i="2"/>
  <c r="AG32" i="2"/>
  <c r="W32" i="2"/>
  <c r="O32" i="2"/>
  <c r="AE31" i="2"/>
  <c r="U31" i="2"/>
  <c r="L31" i="2"/>
  <c r="AR30" i="2"/>
  <c r="AD30" i="2"/>
  <c r="T30" i="2"/>
  <c r="K30" i="2"/>
  <c r="AR29" i="2"/>
  <c r="AD29" i="2"/>
  <c r="T29" i="2"/>
  <c r="K29" i="2"/>
  <c r="AK28" i="2"/>
  <c r="AC28" i="2"/>
  <c r="S28" i="2"/>
  <c r="J28" i="2"/>
  <c r="AI27" i="2"/>
  <c r="AA27" i="2"/>
  <c r="Q27" i="2"/>
  <c r="AG26" i="2"/>
  <c r="W26" i="2"/>
  <c r="O26" i="2"/>
  <c r="AG25" i="2"/>
  <c r="W25" i="2"/>
  <c r="O25" i="2"/>
  <c r="AF24" i="2"/>
  <c r="V24" i="2"/>
  <c r="N24" i="2"/>
  <c r="AR23" i="2"/>
  <c r="AD23" i="2"/>
  <c r="T23" i="2"/>
  <c r="K23" i="2"/>
  <c r="AJ22" i="2"/>
  <c r="AB22" i="2"/>
  <c r="R22" i="2"/>
  <c r="AH21" i="2"/>
  <c r="X21" i="2"/>
  <c r="P21" i="2"/>
  <c r="AF20" i="2"/>
  <c r="V20" i="2"/>
  <c r="N20" i="2"/>
  <c r="AR19" i="2"/>
  <c r="AD19" i="2"/>
  <c r="T19" i="2"/>
  <c r="K19" i="2"/>
  <c r="AJ18" i="2"/>
  <c r="AB18" i="2"/>
  <c r="R18" i="2"/>
  <c r="AI17" i="2"/>
  <c r="AA17" i="2"/>
  <c r="Q17" i="2"/>
  <c r="AE16" i="2"/>
  <c r="U16" i="2"/>
  <c r="L16" i="2"/>
  <c r="AK15" i="2"/>
  <c r="AC15" i="2"/>
  <c r="S15" i="2"/>
  <c r="J15" i="2"/>
  <c r="AI14" i="2"/>
  <c r="AA14" i="2"/>
  <c r="Q14" i="2"/>
  <c r="AH13" i="2"/>
  <c r="X13" i="2"/>
  <c r="P13" i="2"/>
  <c r="AG12" i="2"/>
  <c r="W12" i="2"/>
  <c r="O12" i="2"/>
  <c r="AE11" i="2"/>
  <c r="U11" i="2"/>
  <c r="L11" i="2"/>
  <c r="AK10" i="2"/>
  <c r="AC10" i="2"/>
  <c r="S10" i="2"/>
  <c r="J10" i="2"/>
  <c r="BB3" i="3"/>
  <c r="AT3" i="3" s="1"/>
  <c r="AH33" i="2"/>
  <c r="X33" i="2"/>
  <c r="P33" i="2"/>
  <c r="AF32" i="2"/>
  <c r="V32" i="2"/>
  <c r="N32" i="2"/>
  <c r="AR31" i="2"/>
  <c r="AD31" i="2"/>
  <c r="T31" i="2"/>
  <c r="K31" i="2"/>
  <c r="AK30" i="2"/>
  <c r="AC30" i="2"/>
  <c r="S30" i="2"/>
  <c r="J30" i="2"/>
  <c r="AK29" i="2"/>
  <c r="AC29" i="2"/>
  <c r="S29" i="2"/>
  <c r="J29" i="2"/>
  <c r="AJ28" i="2"/>
  <c r="AB28" i="2"/>
  <c r="R28" i="2"/>
  <c r="AH27" i="2"/>
  <c r="X27" i="2"/>
  <c r="P27" i="2"/>
  <c r="AF26" i="2"/>
  <c r="V26" i="2"/>
  <c r="N26" i="2"/>
  <c r="AF25" i="2"/>
  <c r="V25" i="2"/>
  <c r="N25" i="2"/>
  <c r="AE24" i="2"/>
  <c r="U24" i="2"/>
  <c r="L24" i="2"/>
  <c r="AK23" i="2"/>
  <c r="AC23" i="2"/>
  <c r="S23" i="2"/>
  <c r="J23" i="2"/>
  <c r="AI22" i="2"/>
  <c r="AA22" i="2"/>
  <c r="Q22" i="2"/>
  <c r="AG21" i="2"/>
  <c r="W21" i="2"/>
  <c r="O21" i="2"/>
  <c r="AE20" i="2"/>
  <c r="U20" i="2"/>
  <c r="L20" i="2"/>
  <c r="AK19" i="2"/>
  <c r="AC19" i="2"/>
  <c r="S19" i="2"/>
  <c r="J19" i="2"/>
  <c r="AI18" i="2"/>
  <c r="AA18" i="2"/>
  <c r="Q18" i="2"/>
  <c r="AH17" i="2"/>
  <c r="X17" i="2"/>
  <c r="P17" i="2"/>
  <c r="AR16" i="2"/>
  <c r="AD16" i="2"/>
  <c r="T16" i="2"/>
  <c r="K16" i="2"/>
  <c r="AJ15" i="2"/>
  <c r="AB15" i="2"/>
  <c r="R15" i="2"/>
  <c r="AH14" i="2"/>
  <c r="X14" i="2"/>
  <c r="P14" i="2"/>
  <c r="AG13" i="2"/>
  <c r="W13" i="2"/>
  <c r="O13" i="2"/>
  <c r="AF12" i="2"/>
  <c r="V12" i="2"/>
  <c r="N12" i="2"/>
  <c r="AR11" i="2"/>
  <c r="AD11" i="2"/>
  <c r="T11" i="2"/>
  <c r="K11" i="2"/>
  <c r="I11" i="2" s="1"/>
  <c r="AJ10" i="2"/>
  <c r="AB10" i="2"/>
  <c r="R10" i="2"/>
  <c r="AI9" i="2"/>
  <c r="AA9" i="2"/>
  <c r="Q9" i="2"/>
  <c r="AH8" i="2"/>
  <c r="AJ23" i="2"/>
  <c r="AR24" i="2"/>
  <c r="O33" i="2"/>
  <c r="V21" i="2"/>
  <c r="AH22" i="2"/>
  <c r="J31" i="2"/>
  <c r="L32" i="2"/>
  <c r="W33" i="2"/>
  <c r="AD20" i="2"/>
  <c r="AF21" i="2"/>
  <c r="Q28" i="2"/>
  <c r="R29" i="2"/>
  <c r="R30" i="2"/>
  <c r="S31" i="2"/>
  <c r="U32" i="2"/>
  <c r="AG33" i="2"/>
  <c r="O17" i="2"/>
  <c r="X18" i="2"/>
  <c r="AJ19" i="2"/>
  <c r="AR20" i="2"/>
  <c r="O27" i="2"/>
  <c r="AA28" i="2"/>
  <c r="AB29" i="2"/>
  <c r="AB30" i="2"/>
  <c r="AC31" i="2"/>
  <c r="AE32" i="2"/>
  <c r="I7" i="2"/>
  <c r="H3" i="3"/>
  <c r="I24" i="2" l="1"/>
  <c r="G25" i="2"/>
  <c r="G11" i="2"/>
  <c r="G20" i="2"/>
  <c r="G23" i="2"/>
  <c r="G14" i="2"/>
  <c r="G31" i="2"/>
  <c r="G15" i="2"/>
  <c r="G24" i="2"/>
  <c r="G27" i="2"/>
  <c r="G33" i="2"/>
  <c r="G29" i="2"/>
  <c r="G18" i="2"/>
  <c r="G7" i="2"/>
  <c r="G28" i="2"/>
  <c r="G17" i="2"/>
  <c r="G22" i="2"/>
  <c r="G8" i="2"/>
  <c r="G9" i="2"/>
  <c r="G4" i="2"/>
  <c r="G19" i="2"/>
  <c r="G26" i="2"/>
  <c r="G30" i="2"/>
  <c r="G32" i="2"/>
  <c r="G6" i="2"/>
  <c r="G13" i="2"/>
  <c r="G21" i="2"/>
  <c r="G12" i="2"/>
  <c r="G5" i="2"/>
  <c r="I28" i="2"/>
  <c r="I16" i="2"/>
  <c r="I14" i="2"/>
  <c r="Y4" i="2"/>
  <c r="I6" i="2"/>
  <c r="I8" i="2"/>
  <c r="AL7" i="2"/>
  <c r="AE3" i="2"/>
  <c r="AL16" i="2"/>
  <c r="AL6" i="2"/>
  <c r="AL4" i="2"/>
  <c r="AL5" i="2"/>
  <c r="Y6" i="2"/>
  <c r="Y5" i="2"/>
  <c r="Y7" i="2"/>
  <c r="I5" i="2"/>
  <c r="I19" i="2"/>
  <c r="I17" i="2"/>
  <c r="I27" i="2"/>
  <c r="I21" i="2"/>
  <c r="BT3" i="3"/>
  <c r="BD3" i="3"/>
  <c r="BR3" i="3"/>
  <c r="BE3" i="3"/>
  <c r="CF3" i="3"/>
  <c r="AE3" i="3"/>
  <c r="I20" i="2"/>
  <c r="Y26" i="2"/>
  <c r="AL10" i="2"/>
  <c r="I31" i="2"/>
  <c r="Y19" i="2"/>
  <c r="AL14" i="2"/>
  <c r="AL27" i="2"/>
  <c r="Y31" i="2"/>
  <c r="AL33" i="2"/>
  <c r="N3" i="2"/>
  <c r="AL19" i="2"/>
  <c r="W3" i="2"/>
  <c r="AS3" i="2"/>
  <c r="AL18" i="2"/>
  <c r="Y12" i="2"/>
  <c r="Y15" i="2"/>
  <c r="V3" i="2"/>
  <c r="I10" i="2"/>
  <c r="I30" i="2"/>
  <c r="I9" i="2"/>
  <c r="I12" i="2"/>
  <c r="AL29" i="2"/>
  <c r="Q3" i="2"/>
  <c r="AL11" i="2"/>
  <c r="Y14" i="2"/>
  <c r="I29" i="2"/>
  <c r="Y11" i="2"/>
  <c r="K3" i="2"/>
  <c r="AB3" i="2"/>
  <c r="Y22" i="2"/>
  <c r="AL9" i="2"/>
  <c r="Y24" i="2"/>
  <c r="AD3" i="2"/>
  <c r="AF3" i="2"/>
  <c r="L3" i="2"/>
  <c r="Y28" i="2"/>
  <c r="AG3" i="2"/>
  <c r="P3" i="2"/>
  <c r="AL12" i="2"/>
  <c r="Y27" i="2"/>
  <c r="Y32" i="2"/>
  <c r="Y8" i="2"/>
  <c r="AI3" i="2"/>
  <c r="Y21" i="2"/>
  <c r="R3" i="2"/>
  <c r="Y17" i="2"/>
  <c r="AL22" i="2"/>
  <c r="AL24" i="2"/>
  <c r="AL17" i="2"/>
  <c r="AJ3" i="2"/>
  <c r="AL13" i="2"/>
  <c r="S3" i="2"/>
  <c r="Y13" i="2"/>
  <c r="Y20" i="2"/>
  <c r="Y25" i="2"/>
  <c r="Y30" i="2"/>
  <c r="U3" i="2"/>
  <c r="T3" i="2"/>
  <c r="AH3" i="2"/>
  <c r="AL21" i="2"/>
  <c r="Y29" i="2"/>
  <c r="Y9" i="2"/>
  <c r="AL31" i="2"/>
  <c r="AL23" i="2"/>
  <c r="Y33" i="2"/>
  <c r="I33" i="2"/>
  <c r="AL32" i="2"/>
  <c r="X3" i="2"/>
  <c r="O3" i="2"/>
  <c r="I32" i="2"/>
  <c r="AA3" i="2"/>
  <c r="AL20" i="2"/>
  <c r="AL28" i="2"/>
  <c r="AL30" i="2"/>
  <c r="AK3" i="2"/>
  <c r="Y10" i="2"/>
  <c r="Y16" i="2"/>
  <c r="AL25" i="2"/>
  <c r="I23" i="2"/>
  <c r="Y23" i="2"/>
  <c r="I13" i="2"/>
  <c r="I25" i="2"/>
  <c r="J3" i="2"/>
  <c r="AL8" i="2"/>
  <c r="AL26" i="2"/>
  <c r="I15" i="2"/>
  <c r="I22" i="2"/>
  <c r="Y18" i="2"/>
  <c r="AC3" i="2"/>
  <c r="AL15" i="2"/>
  <c r="I18" i="2"/>
  <c r="I26" i="2"/>
  <c r="AT16" i="2"/>
  <c r="CG3" i="3" l="1"/>
  <c r="A3" i="3" s="1"/>
  <c r="CH3" i="3" s="1"/>
  <c r="AT10" i="2" s="1"/>
  <c r="AT3" i="2" s="1"/>
  <c r="AL3" i="2"/>
  <c r="Y3" i="2"/>
  <c r="I3" i="2"/>
  <c r="AU16" i="2"/>
  <c r="AV16" i="2"/>
  <c r="CJ3" i="3" l="1"/>
  <c r="CI3" i="3"/>
  <c r="AV10" i="2" s="1"/>
  <c r="G16" i="2"/>
  <c r="AU10" i="2"/>
  <c r="G10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Anonymous</author>
  </authors>
  <commentList>
    <comment ref="B3" authorId="0" shapeId="0" xr:uid="{00000000-0006-0000-0000-000001000000}">
      <text>
        <r>
          <rPr>
            <sz val="11"/>
            <rFont val="Calibri"/>
            <family val="2"/>
            <charset val="238"/>
          </rPr>
          <t>{$form.identifier}</t>
        </r>
      </text>
    </comment>
    <comment ref="B4" authorId="0" shapeId="0" xr:uid="{00000000-0006-0000-0000-000002000000}">
      <text>
        <r>
          <rPr>
            <sz val="11"/>
            <rFont val="Calibri"/>
            <family val="2"/>
            <charset val="238"/>
          </rPr>
          <t>{$form.name}</t>
        </r>
      </text>
    </comment>
    <comment ref="B5" authorId="0" shapeId="0" xr:uid="{00000000-0006-0000-0000-000003000000}">
      <text>
        <r>
          <rPr>
            <sz val="11"/>
            <rFont val="Calibri"/>
            <family val="2"/>
            <charset val="238"/>
          </rPr>
          <t>{$form.frequency}</t>
        </r>
      </text>
    </comment>
    <comment ref="B6" authorId="0" shapeId="0" xr:uid="{00000000-0006-0000-0000-000004000000}">
      <text>
        <r>
          <rPr>
            <sz val="11"/>
            <rFont val="Calibri"/>
            <family val="2"/>
            <charset val="238"/>
          </rPr>
          <t>{$session.period}</t>
        </r>
      </text>
    </comment>
    <comment ref="B7" authorId="0" shapeId="0" xr:uid="{00000000-0006-0000-0000-000005000000}">
      <text>
        <r>
          <rPr>
            <sz val="11"/>
            <rFont val="Calibri"/>
            <family val="2"/>
            <charset val="238"/>
          </rPr>
          <t>StartYear</t>
        </r>
      </text>
    </comment>
    <comment ref="B8" authorId="0" shapeId="0" xr:uid="{00000000-0006-0000-0000-000006000000}">
      <text>
        <r>
          <rPr>
            <sz val="11"/>
            <rFont val="Calibri"/>
            <family val="2"/>
            <charset val="238"/>
          </rPr>
          <t>EndYear</t>
        </r>
      </text>
    </comment>
    <comment ref="B9" authorId="0" shapeId="0" xr:uid="{00000000-0006-0000-0000-000007000000}">
      <text>
        <r>
          <rPr>
            <sz val="11"/>
            <rFont val="Calibri"/>
            <family val="2"/>
            <charset val="238"/>
          </rPr>
          <t>{$dataentry.duedate}</t>
        </r>
      </text>
    </comment>
    <comment ref="B13" authorId="0" shapeId="0" xr:uid="{00000000-0006-0000-0000-000008000000}">
      <text>
        <r>
          <rPr>
            <sz val="11"/>
            <rFont val="Calibri"/>
            <family val="2"/>
            <charset val="238"/>
          </rPr>
          <t>{$environment.orgname}</t>
        </r>
      </text>
    </comment>
    <comment ref="B14" authorId="0" shapeId="0" xr:uid="{00000000-0006-0000-0000-000009000000}">
      <text>
        <r>
          <rPr>
            <sz val="11"/>
            <rFont val="Calibri"/>
            <family val="2"/>
            <charset val="238"/>
          </rPr>
          <t>{$environment.orgaddress}</t>
        </r>
      </text>
    </comment>
    <comment ref="B15" authorId="0" shapeId="0" xr:uid="{00000000-0006-0000-0000-00000A000000}">
      <text>
        <r>
          <rPr>
            <sz val="11"/>
            <rFont val="Calibri"/>
            <family val="2"/>
            <charset val="238"/>
          </rPr>
          <t>{$environment.orgcode}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Anonymous</author>
  </authors>
  <commentList>
    <comment ref="A4" authorId="0" shapeId="0" xr:uid="{00000000-0006-0000-0100-000001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4" authorId="0" shapeId="0" xr:uid="{00000000-0006-0000-0100-000002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4" authorId="0" shapeId="0" xr:uid="{00000000-0006-0000-0100-000003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4" authorId="0" shapeId="0" xr:uid="{00000000-0006-0000-0100-000004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4" authorId="0" shapeId="0" xr:uid="{00000000-0006-0000-0100-000005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4" authorId="0" shapeId="0" xr:uid="{00000000-0006-0000-0100-000006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5" authorId="0" shapeId="0" xr:uid="{00000000-0006-0000-0100-000007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5" authorId="0" shapeId="0" xr:uid="{00000000-0006-0000-0100-000008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5" authorId="0" shapeId="0" xr:uid="{00000000-0006-0000-0100-000009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5" authorId="0" shapeId="0" xr:uid="{00000000-0006-0000-0100-00000A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5" authorId="0" shapeId="0" xr:uid="{00000000-0006-0000-0100-00000B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5" authorId="0" shapeId="0" xr:uid="{00000000-0006-0000-0100-00000C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6" authorId="0" shapeId="0" xr:uid="{00000000-0006-0000-0100-00000D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6" authorId="0" shapeId="0" xr:uid="{00000000-0006-0000-0100-00000E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6" authorId="0" shapeId="0" xr:uid="{00000000-0006-0000-0100-00000F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6" authorId="0" shapeId="0" xr:uid="{00000000-0006-0000-0100-000010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6" authorId="0" shapeId="0" xr:uid="{00000000-0006-0000-0100-000011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6" authorId="0" shapeId="0" xr:uid="{00000000-0006-0000-0100-000012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7" authorId="0" shapeId="0" xr:uid="{00000000-0006-0000-0100-000013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7" authorId="0" shapeId="0" xr:uid="{00000000-0006-0000-0100-000014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7" authorId="0" shapeId="0" xr:uid="{00000000-0006-0000-0100-000015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7" authorId="0" shapeId="0" xr:uid="{00000000-0006-0000-0100-000016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7" authorId="0" shapeId="0" xr:uid="{00000000-0006-0000-0100-000017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7" authorId="0" shapeId="0" xr:uid="{00000000-0006-0000-0100-000018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8" authorId="0" shapeId="0" xr:uid="{00000000-0006-0000-0100-000019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8" authorId="0" shapeId="0" xr:uid="{00000000-0006-0000-0100-00001A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8" authorId="0" shapeId="0" xr:uid="{00000000-0006-0000-0100-00001B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8" authorId="0" shapeId="0" xr:uid="{00000000-0006-0000-0100-00001C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8" authorId="0" shapeId="0" xr:uid="{00000000-0006-0000-0100-00001D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8" authorId="0" shapeId="0" xr:uid="{00000000-0006-0000-0100-00001E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9" authorId="0" shapeId="0" xr:uid="{00000000-0006-0000-0100-00001F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9" authorId="0" shapeId="0" xr:uid="{00000000-0006-0000-0100-000020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9" authorId="0" shapeId="0" xr:uid="{00000000-0006-0000-0100-000021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9" authorId="0" shapeId="0" xr:uid="{00000000-0006-0000-0100-000022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9" authorId="0" shapeId="0" xr:uid="{00000000-0006-0000-0100-000023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9" authorId="0" shapeId="0" xr:uid="{00000000-0006-0000-0100-000024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0" authorId="0" shapeId="0" xr:uid="{00000000-0006-0000-0100-000025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0" authorId="0" shapeId="0" xr:uid="{00000000-0006-0000-0100-000026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0" authorId="0" shapeId="0" xr:uid="{00000000-0006-0000-0100-000027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0" authorId="0" shapeId="0" xr:uid="{00000000-0006-0000-0100-000028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0" authorId="0" shapeId="0" xr:uid="{00000000-0006-0000-0100-000029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0" authorId="0" shapeId="0" xr:uid="{00000000-0006-0000-0100-00002A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1" authorId="0" shapeId="0" xr:uid="{00000000-0006-0000-0100-00002B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1" authorId="0" shapeId="0" xr:uid="{00000000-0006-0000-0100-00002C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1" authorId="0" shapeId="0" xr:uid="{00000000-0006-0000-0100-00002D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1" authorId="0" shapeId="0" xr:uid="{00000000-0006-0000-0100-00002E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1" authorId="0" shapeId="0" xr:uid="{00000000-0006-0000-0100-00002F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1" authorId="0" shapeId="0" xr:uid="{00000000-0006-0000-0100-000030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2" authorId="0" shapeId="0" xr:uid="{00000000-0006-0000-0100-000031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2" authorId="0" shapeId="0" xr:uid="{00000000-0006-0000-0100-000032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2" authorId="0" shapeId="0" xr:uid="{00000000-0006-0000-0100-000033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2" authorId="0" shapeId="0" xr:uid="{00000000-0006-0000-0100-000034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2" authorId="0" shapeId="0" xr:uid="{00000000-0006-0000-0100-000035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2" authorId="0" shapeId="0" xr:uid="{00000000-0006-0000-0100-000036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3" authorId="0" shapeId="0" xr:uid="{00000000-0006-0000-0100-000037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3" authorId="0" shapeId="0" xr:uid="{00000000-0006-0000-0100-000038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3" authorId="0" shapeId="0" xr:uid="{00000000-0006-0000-0100-000039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3" authorId="0" shapeId="0" xr:uid="{00000000-0006-0000-0100-00003A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3" authorId="0" shapeId="0" xr:uid="{00000000-0006-0000-0100-00003B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3" authorId="0" shapeId="0" xr:uid="{00000000-0006-0000-0100-00003C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4" authorId="0" shapeId="0" xr:uid="{00000000-0006-0000-0100-00003D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4" authorId="0" shapeId="0" xr:uid="{00000000-0006-0000-0100-00003E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4" authorId="0" shapeId="0" xr:uid="{00000000-0006-0000-0100-00003F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4" authorId="0" shapeId="0" xr:uid="{00000000-0006-0000-0100-000040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4" authorId="0" shapeId="0" xr:uid="{00000000-0006-0000-0100-000041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4" authorId="0" shapeId="0" xr:uid="{00000000-0006-0000-0100-000042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5" authorId="0" shapeId="0" xr:uid="{00000000-0006-0000-0100-000043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5" authorId="0" shapeId="0" xr:uid="{00000000-0006-0000-0100-000044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5" authorId="0" shapeId="0" xr:uid="{00000000-0006-0000-0100-000045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5" authorId="0" shapeId="0" xr:uid="{00000000-0006-0000-0100-000046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5" authorId="0" shapeId="0" xr:uid="{00000000-0006-0000-0100-000047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5" authorId="0" shapeId="0" xr:uid="{00000000-0006-0000-0100-000048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6" authorId="0" shapeId="0" xr:uid="{00000000-0006-0000-0100-000049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6" authorId="0" shapeId="0" xr:uid="{00000000-0006-0000-0100-00004A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6" authorId="0" shapeId="0" xr:uid="{00000000-0006-0000-0100-00004B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6" authorId="0" shapeId="0" xr:uid="{00000000-0006-0000-0100-00004C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6" authorId="0" shapeId="0" xr:uid="{00000000-0006-0000-0100-00004D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6" authorId="0" shapeId="0" xr:uid="{00000000-0006-0000-0100-00004E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7" authorId="0" shapeId="0" xr:uid="{00000000-0006-0000-0100-00004F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7" authorId="0" shapeId="0" xr:uid="{00000000-0006-0000-0100-000050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7" authorId="0" shapeId="0" xr:uid="{00000000-0006-0000-0100-000051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7" authorId="0" shapeId="0" xr:uid="{00000000-0006-0000-0100-000052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7" authorId="0" shapeId="0" xr:uid="{00000000-0006-0000-0100-000053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7" authorId="0" shapeId="0" xr:uid="{00000000-0006-0000-0100-000054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8" authorId="0" shapeId="0" xr:uid="{00000000-0006-0000-0100-000055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8" authorId="0" shapeId="0" xr:uid="{00000000-0006-0000-0100-000056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8" authorId="0" shapeId="0" xr:uid="{00000000-0006-0000-0100-000057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8" authorId="0" shapeId="0" xr:uid="{00000000-0006-0000-0100-000058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8" authorId="0" shapeId="0" xr:uid="{00000000-0006-0000-0100-000059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8" authorId="0" shapeId="0" xr:uid="{00000000-0006-0000-0100-00005A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19" authorId="0" shapeId="0" xr:uid="{00000000-0006-0000-0100-00005B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19" authorId="0" shapeId="0" xr:uid="{00000000-0006-0000-0100-00005C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19" authorId="0" shapeId="0" xr:uid="{00000000-0006-0000-0100-00005D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19" authorId="0" shapeId="0" xr:uid="{00000000-0006-0000-0100-00005E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19" authorId="0" shapeId="0" xr:uid="{00000000-0006-0000-0100-00005F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19" authorId="0" shapeId="0" xr:uid="{00000000-0006-0000-0100-000060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0" authorId="0" shapeId="0" xr:uid="{00000000-0006-0000-0100-000061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0" authorId="0" shapeId="0" xr:uid="{00000000-0006-0000-0100-000062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0" authorId="0" shapeId="0" xr:uid="{00000000-0006-0000-0100-000063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0" authorId="0" shapeId="0" xr:uid="{00000000-0006-0000-0100-000064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0" authorId="0" shapeId="0" xr:uid="{00000000-0006-0000-0100-000065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0" authorId="0" shapeId="0" xr:uid="{00000000-0006-0000-0100-000066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1" authorId="0" shapeId="0" xr:uid="{00000000-0006-0000-0100-000067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1" authorId="0" shapeId="0" xr:uid="{00000000-0006-0000-0100-000068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1" authorId="0" shapeId="0" xr:uid="{00000000-0006-0000-0100-000069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1" authorId="0" shapeId="0" xr:uid="{00000000-0006-0000-0100-00006A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1" authorId="0" shapeId="0" xr:uid="{00000000-0006-0000-0100-00006B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1" authorId="0" shapeId="0" xr:uid="{00000000-0006-0000-0100-00006C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2" authorId="0" shapeId="0" xr:uid="{00000000-0006-0000-0100-00006D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2" authorId="0" shapeId="0" xr:uid="{00000000-0006-0000-0100-00006E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2" authorId="0" shapeId="0" xr:uid="{00000000-0006-0000-0100-00006F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2" authorId="0" shapeId="0" xr:uid="{00000000-0006-0000-0100-000070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2" authorId="0" shapeId="0" xr:uid="{00000000-0006-0000-0100-000071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2" authorId="0" shapeId="0" xr:uid="{00000000-0006-0000-0100-000072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3" authorId="0" shapeId="0" xr:uid="{00000000-0006-0000-0100-000073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3" authorId="0" shapeId="0" xr:uid="{00000000-0006-0000-0100-000074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3" authorId="0" shapeId="0" xr:uid="{00000000-0006-0000-0100-000075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3" authorId="0" shapeId="0" xr:uid="{00000000-0006-0000-0100-000076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3" authorId="0" shapeId="0" xr:uid="{00000000-0006-0000-0100-000077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3" authorId="0" shapeId="0" xr:uid="{00000000-0006-0000-0100-000078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4" authorId="0" shapeId="0" xr:uid="{00000000-0006-0000-0100-000079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4" authorId="0" shapeId="0" xr:uid="{00000000-0006-0000-0100-00007A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4" authorId="0" shapeId="0" xr:uid="{00000000-0006-0000-0100-00007B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4" authorId="0" shapeId="0" xr:uid="{00000000-0006-0000-0100-00007C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4" authorId="0" shapeId="0" xr:uid="{00000000-0006-0000-0100-00007D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4" authorId="0" shapeId="0" xr:uid="{00000000-0006-0000-0100-00007E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5" authorId="0" shapeId="0" xr:uid="{00000000-0006-0000-0100-00007F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5" authorId="0" shapeId="0" xr:uid="{00000000-0006-0000-0100-000080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5" authorId="0" shapeId="0" xr:uid="{00000000-0006-0000-0100-000081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5" authorId="0" shapeId="0" xr:uid="{00000000-0006-0000-0100-000082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5" authorId="0" shapeId="0" xr:uid="{00000000-0006-0000-0100-000083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5" authorId="0" shapeId="0" xr:uid="{00000000-0006-0000-0100-000084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6" authorId="0" shapeId="0" xr:uid="{00000000-0006-0000-0100-000085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6" authorId="0" shapeId="0" xr:uid="{00000000-0006-0000-0100-000086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6" authorId="0" shapeId="0" xr:uid="{00000000-0006-0000-0100-000087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6" authorId="0" shapeId="0" xr:uid="{00000000-0006-0000-0100-000088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6" authorId="0" shapeId="0" xr:uid="{00000000-0006-0000-0100-000089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6" authorId="0" shapeId="0" xr:uid="{00000000-0006-0000-0100-00008A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7" authorId="0" shapeId="0" xr:uid="{00000000-0006-0000-0100-00008B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7" authorId="0" shapeId="0" xr:uid="{00000000-0006-0000-0100-00008C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7" authorId="0" shapeId="0" xr:uid="{00000000-0006-0000-0100-00008D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7" authorId="0" shapeId="0" xr:uid="{00000000-0006-0000-0100-00008E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7" authorId="0" shapeId="0" xr:uid="{00000000-0006-0000-0100-00008F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7" authorId="0" shapeId="0" xr:uid="{00000000-0006-0000-0100-000090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8" authorId="0" shapeId="0" xr:uid="{00000000-0006-0000-0100-000091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8" authorId="0" shapeId="0" xr:uid="{00000000-0006-0000-0100-000092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8" authorId="0" shapeId="0" xr:uid="{00000000-0006-0000-0100-000093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8" authorId="0" shapeId="0" xr:uid="{00000000-0006-0000-0100-000094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8" authorId="0" shapeId="0" xr:uid="{00000000-0006-0000-0100-000095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8" authorId="0" shapeId="0" xr:uid="{00000000-0006-0000-0100-000096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29" authorId="0" shapeId="0" xr:uid="{00000000-0006-0000-0100-000097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29" authorId="0" shapeId="0" xr:uid="{00000000-0006-0000-0100-000098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29" authorId="0" shapeId="0" xr:uid="{00000000-0006-0000-0100-000099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29" authorId="0" shapeId="0" xr:uid="{00000000-0006-0000-0100-00009A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29" authorId="0" shapeId="0" xr:uid="{00000000-0006-0000-0100-00009B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29" authorId="0" shapeId="0" xr:uid="{00000000-0006-0000-0100-00009C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0" authorId="0" shapeId="0" xr:uid="{00000000-0006-0000-0100-00009D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0" authorId="0" shapeId="0" xr:uid="{00000000-0006-0000-0100-00009E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0" authorId="0" shapeId="0" xr:uid="{00000000-0006-0000-0100-00009F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0" authorId="0" shapeId="0" xr:uid="{00000000-0006-0000-0100-0000A0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0" authorId="0" shapeId="0" xr:uid="{00000000-0006-0000-0100-0000A1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0" authorId="0" shapeId="0" xr:uid="{00000000-0006-0000-0100-0000A2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1" authorId="0" shapeId="0" xr:uid="{00000000-0006-0000-0100-0000A3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1" authorId="0" shapeId="0" xr:uid="{00000000-0006-0000-0100-0000A4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1" authorId="0" shapeId="0" xr:uid="{00000000-0006-0000-0100-0000A5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1" authorId="0" shapeId="0" xr:uid="{00000000-0006-0000-0100-0000A6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1" authorId="0" shapeId="0" xr:uid="{00000000-0006-0000-0100-0000A7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1" authorId="0" shapeId="0" xr:uid="{00000000-0006-0000-0100-0000A8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2" authorId="0" shapeId="0" xr:uid="{00000000-0006-0000-0100-0000A9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2" authorId="0" shapeId="0" xr:uid="{00000000-0006-0000-0100-0000AA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2" authorId="0" shapeId="0" xr:uid="{00000000-0006-0000-0100-0000AB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2" authorId="0" shapeId="0" xr:uid="{00000000-0006-0000-0100-0000AC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2" authorId="0" shapeId="0" xr:uid="{00000000-0006-0000-0100-0000AD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2" authorId="0" shapeId="0" xr:uid="{00000000-0006-0000-0100-0000AE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  <comment ref="A33" authorId="0" shapeId="0" xr:uid="{00000000-0006-0000-0100-0000AF000000}">
      <text>
        <r>
          <rPr>
            <sz val="11"/>
            <rFont val="Calibri"/>
            <family val="2"/>
            <charset val="238"/>
          </rPr>
          <t>Osszesito:Osszesito_VKR_Sorszam</t>
        </r>
      </text>
    </comment>
    <comment ref="B33" authorId="0" shapeId="0" xr:uid="{00000000-0006-0000-0100-0000B0000000}">
      <text>
        <r>
          <rPr>
            <sz val="11"/>
            <rFont val="Calibri"/>
            <family val="2"/>
            <charset val="238"/>
          </rPr>
          <t>Osszesito:Osszesito_VKR_Nev</t>
        </r>
      </text>
    </comment>
    <comment ref="C33" authorId="0" shapeId="0" xr:uid="{00000000-0006-0000-0100-0000B1000000}">
      <text>
        <r>
          <rPr>
            <sz val="11"/>
            <rFont val="Calibri"/>
            <family val="2"/>
            <charset val="238"/>
          </rPr>
          <t>Osszesito:Osszesito_VKR_Kod</t>
        </r>
      </text>
    </comment>
    <comment ref="D33" authorId="0" shapeId="0" xr:uid="{00000000-0006-0000-0100-0000B2000000}">
      <text>
        <r>
          <rPr>
            <sz val="11"/>
            <rFont val="Calibri"/>
            <family val="2"/>
            <charset val="238"/>
          </rPr>
          <t>Osszesito:Osszesito_ISA</t>
        </r>
      </text>
    </comment>
    <comment ref="E33" authorId="0" shapeId="0" xr:uid="{00000000-0006-0000-0100-0000B3000000}">
      <text>
        <r>
          <rPr>
            <sz val="11"/>
            <rFont val="Calibri"/>
            <family val="2"/>
            <charset val="238"/>
          </rPr>
          <t>Osszesito:Osszesito_EllatasertFelelos</t>
        </r>
      </text>
    </comment>
    <comment ref="F33" authorId="0" shapeId="0" xr:uid="{00000000-0006-0000-0100-0000B4000000}">
      <text>
        <r>
          <rPr>
            <sz val="11"/>
            <rFont val="Calibri"/>
            <family val="2"/>
            <charset val="238"/>
          </rPr>
          <t>Osszesito:Osszesito_EllatasiTerulet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Anonymous</author>
    <author>Szalamin Róbert</author>
  </authors>
  <commentList>
    <comment ref="B3" authorId="0" shapeId="0" xr:uid="{00000000-0006-0000-0200-00000100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3" authorId="0" shapeId="0" xr:uid="{00000000-0006-0000-0200-00000200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D3" authorId="0" shapeId="0" xr:uid="{00000000-0006-0000-0200-000003000000}">
      <text>
        <r>
          <rPr>
            <sz val="11"/>
            <rFont val="Calibri"/>
            <family val="2"/>
            <charset val="238"/>
          </rPr>
          <t>SZV_B:FeladatMegnevezes</t>
        </r>
      </text>
    </comment>
    <comment ref="E3" authorId="0" shapeId="0" xr:uid="{00000000-0006-0000-0200-00000400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3" authorId="0" shapeId="0" xr:uid="{00000000-0006-0000-0200-00000500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3" authorId="0" shapeId="0" xr:uid="{00000000-0006-0000-0200-00000600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3" authorId="0" shapeId="0" xr:uid="{00000000-0006-0000-0200-00000700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3" authorId="0" shapeId="0" xr:uid="{00000000-0006-0000-0200-00000800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3" authorId="0" shapeId="0" xr:uid="{00000000-0006-0000-0200-00000900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3" authorId="0" shapeId="0" xr:uid="{00000000-0006-0000-0200-00000A00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3" authorId="0" shapeId="0" xr:uid="{00000000-0006-0000-0200-00000B00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3" authorId="0" shapeId="0" xr:uid="{00000000-0006-0000-0200-00000C00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3" authorId="0" shapeId="0" xr:uid="{00000000-0006-0000-0200-00000D00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3" authorId="0" shapeId="0" xr:uid="{00000000-0006-0000-0200-00000E00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3" authorId="0" shapeId="0" xr:uid="{00000000-0006-0000-0200-00000F00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3" authorId="1" shapeId="0" xr:uid="{00000000-0006-0000-0200-00001000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3" authorId="0" shapeId="0" xr:uid="{00000000-0006-0000-0200-00001100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3" authorId="0" shapeId="0" xr:uid="{00000000-0006-0000-0200-00001200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3" authorId="0" shapeId="0" xr:uid="{00000000-0006-0000-0200-00001300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3" authorId="0" shapeId="0" xr:uid="{00000000-0006-0000-0200-00001400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3" authorId="0" shapeId="0" xr:uid="{00000000-0006-0000-0200-00001500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3" authorId="0" shapeId="0" xr:uid="{00000000-0006-0000-0200-00001600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3" authorId="0" shapeId="0" xr:uid="{00000000-0006-0000-0200-00001700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3" authorId="0" shapeId="0" xr:uid="{00000000-0006-0000-0200-00001800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3" authorId="0" shapeId="0" xr:uid="{00000000-0006-0000-0200-00001900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3" authorId="0" shapeId="0" xr:uid="{00000000-0006-0000-0200-00001A00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3" authorId="0" shapeId="0" xr:uid="{00000000-0006-0000-0200-00001B00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3" authorId="0" shapeId="0" xr:uid="{00000000-0006-0000-0200-00001C00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3" authorId="0" shapeId="0" xr:uid="{00000000-0006-0000-0200-00001D00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3" authorId="0" shapeId="0" xr:uid="{00000000-0006-0000-0200-00001E00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3" authorId="0" shapeId="0" xr:uid="{00000000-0006-0000-0200-00001F00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3" authorId="0" shapeId="0" xr:uid="{00000000-0006-0000-0200-00002000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3" authorId="0" shapeId="0" xr:uid="{00000000-0006-0000-0200-00002100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3" authorId="0" shapeId="0" xr:uid="{00000000-0006-0000-0200-00002200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3" authorId="0" shapeId="0" xr:uid="{00000000-0006-0000-0200-00002300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3" authorId="0" shapeId="0" xr:uid="{00000000-0006-0000-0200-00002400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3" authorId="0" shapeId="0" xr:uid="{00000000-0006-0000-0200-00002500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3" authorId="0" shapeId="0" xr:uid="{00000000-0006-0000-0200-00002600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3" authorId="0" shapeId="0" xr:uid="{00000000-0006-0000-0200-00002700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3" authorId="0" shapeId="0" xr:uid="{00000000-0006-0000-0200-00002800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3" authorId="0" shapeId="0" xr:uid="{00000000-0006-0000-0200-00002900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3" authorId="0" shapeId="0" xr:uid="{00000000-0006-0000-0200-00002A00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3" authorId="0" shapeId="0" xr:uid="{00000000-0006-0000-0200-00002B00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3" authorId="0" shapeId="0" xr:uid="{00000000-0006-0000-0200-00002C000000}">
      <text>
        <r>
          <rPr>
            <sz val="11"/>
            <rFont val="Calibri"/>
            <family val="2"/>
            <charset val="238"/>
          </rPr>
          <t>SZV_B:ISA</t>
        </r>
      </text>
    </comment>
    <comment ref="B4" authorId="0" shapeId="0" xr:uid="{00000000-0006-0000-0200-00002D00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4" authorId="0" shapeId="0" xr:uid="{00000000-0006-0000-0200-00002E00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4" authorId="0" shapeId="0" xr:uid="{00000000-0006-0000-0200-00002F00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4" authorId="0" shapeId="0" xr:uid="{00000000-0006-0000-0200-00003000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4" authorId="0" shapeId="0" xr:uid="{00000000-0006-0000-0200-00003100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4" authorId="0" shapeId="0" xr:uid="{00000000-0006-0000-0200-00003200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4" authorId="0" shapeId="0" xr:uid="{00000000-0006-0000-0200-00003300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4" authorId="0" shapeId="0" xr:uid="{00000000-0006-0000-0200-00003400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4" authorId="0" shapeId="0" xr:uid="{00000000-0006-0000-0200-00003500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4" authorId="0" shapeId="0" xr:uid="{00000000-0006-0000-0200-00003600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4" authorId="0" shapeId="0" xr:uid="{00000000-0006-0000-0200-00003700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4" authorId="0" shapeId="0" xr:uid="{00000000-0006-0000-0200-00003800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4" authorId="0" shapeId="0" xr:uid="{00000000-0006-0000-0200-00003900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4" authorId="0" shapeId="0" xr:uid="{00000000-0006-0000-0200-00003A00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4" authorId="1" shapeId="0" xr:uid="{00000000-0006-0000-0200-00003B00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4" authorId="0" shapeId="0" xr:uid="{00000000-0006-0000-0200-00003C00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4" authorId="0" shapeId="0" xr:uid="{00000000-0006-0000-0200-00003D00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4" authorId="0" shapeId="0" xr:uid="{00000000-0006-0000-0200-00003E00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4" authorId="0" shapeId="0" xr:uid="{00000000-0006-0000-0200-00003F00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4" authorId="0" shapeId="0" xr:uid="{00000000-0006-0000-0200-00004000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4" authorId="0" shapeId="0" xr:uid="{00000000-0006-0000-0200-00004100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4" authorId="0" shapeId="0" xr:uid="{00000000-0006-0000-0200-00004200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4" authorId="0" shapeId="0" xr:uid="{00000000-0006-0000-0200-00004300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4" authorId="0" shapeId="0" xr:uid="{00000000-0006-0000-0200-00004400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4" authorId="0" shapeId="0" xr:uid="{00000000-0006-0000-0200-00004500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4" authorId="0" shapeId="0" xr:uid="{00000000-0006-0000-0200-00004600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4" authorId="0" shapeId="0" xr:uid="{00000000-0006-0000-0200-00004700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4" authorId="0" shapeId="0" xr:uid="{00000000-0006-0000-0200-00004800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4" authorId="0" shapeId="0" xr:uid="{00000000-0006-0000-0200-00004900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4" authorId="0" shapeId="0" xr:uid="{00000000-0006-0000-0200-00004A00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4" authorId="0" shapeId="0" xr:uid="{00000000-0006-0000-0200-00004B00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4" authorId="0" shapeId="0" xr:uid="{00000000-0006-0000-0200-00004C00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4" authorId="0" shapeId="0" xr:uid="{00000000-0006-0000-0200-00004D00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4" authorId="0" shapeId="0" xr:uid="{00000000-0006-0000-0200-00004E00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4" authorId="0" shapeId="0" xr:uid="{00000000-0006-0000-0200-00004F00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4" authorId="0" shapeId="0" xr:uid="{00000000-0006-0000-0200-00005000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4" authorId="0" shapeId="0" xr:uid="{00000000-0006-0000-0200-00005100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4" authorId="0" shapeId="0" xr:uid="{00000000-0006-0000-0200-00005200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4" authorId="0" shapeId="0" xr:uid="{00000000-0006-0000-0200-00005300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4" authorId="0" shapeId="0" xr:uid="{00000000-0006-0000-0200-00005400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4" authorId="0" shapeId="0" xr:uid="{00000000-0006-0000-0200-00005500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4" authorId="0" shapeId="0" xr:uid="{00000000-0006-0000-0200-00005600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4" authorId="0" shapeId="0" xr:uid="{00000000-0006-0000-0200-000057000000}">
      <text>
        <r>
          <rPr>
            <sz val="11"/>
            <rFont val="Calibri"/>
            <family val="2"/>
            <charset val="238"/>
          </rPr>
          <t>SZV_B:ISA</t>
        </r>
      </text>
    </comment>
    <comment ref="B5" authorId="0" shapeId="0" xr:uid="{00000000-0006-0000-0200-00005800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5" authorId="0" shapeId="0" xr:uid="{00000000-0006-0000-0200-00005900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5" authorId="0" shapeId="0" xr:uid="{00000000-0006-0000-0200-00005A00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5" authorId="0" shapeId="0" xr:uid="{00000000-0006-0000-0200-00005B00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5" authorId="0" shapeId="0" xr:uid="{00000000-0006-0000-0200-00005C00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5" authorId="0" shapeId="0" xr:uid="{00000000-0006-0000-0200-00005D00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5" authorId="0" shapeId="0" xr:uid="{00000000-0006-0000-0200-00005E00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5" authorId="0" shapeId="0" xr:uid="{00000000-0006-0000-0200-00005F00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5" authorId="0" shapeId="0" xr:uid="{00000000-0006-0000-0200-00006000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5" authorId="0" shapeId="0" xr:uid="{00000000-0006-0000-0200-00006100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5" authorId="0" shapeId="0" xr:uid="{00000000-0006-0000-0200-00006200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5" authorId="0" shapeId="0" xr:uid="{00000000-0006-0000-0200-00006300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5" authorId="0" shapeId="0" xr:uid="{00000000-0006-0000-0200-00006400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5" authorId="0" shapeId="0" xr:uid="{00000000-0006-0000-0200-00006500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5" authorId="1" shapeId="0" xr:uid="{00000000-0006-0000-0200-00006600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5" authorId="0" shapeId="0" xr:uid="{00000000-0006-0000-0200-00006700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5" authorId="0" shapeId="0" xr:uid="{00000000-0006-0000-0200-00006800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5" authorId="0" shapeId="0" xr:uid="{00000000-0006-0000-0200-00006900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5" authorId="0" shapeId="0" xr:uid="{00000000-0006-0000-0200-00006A00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5" authorId="0" shapeId="0" xr:uid="{00000000-0006-0000-0200-00006B00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5" authorId="0" shapeId="0" xr:uid="{00000000-0006-0000-0200-00006C00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5" authorId="0" shapeId="0" xr:uid="{00000000-0006-0000-0200-00006D00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5" authorId="0" shapeId="0" xr:uid="{00000000-0006-0000-0200-00006E00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5" authorId="0" shapeId="0" xr:uid="{00000000-0006-0000-0200-00006F00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5" authorId="0" shapeId="0" xr:uid="{00000000-0006-0000-0200-00007000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5" authorId="0" shapeId="0" xr:uid="{00000000-0006-0000-0200-00007100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5" authorId="0" shapeId="0" xr:uid="{00000000-0006-0000-0200-00007200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5" authorId="0" shapeId="0" xr:uid="{00000000-0006-0000-0200-00007300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5" authorId="0" shapeId="0" xr:uid="{00000000-0006-0000-0200-00007400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5" authorId="0" shapeId="0" xr:uid="{00000000-0006-0000-0200-00007500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5" authorId="0" shapeId="0" xr:uid="{00000000-0006-0000-0200-00007600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5" authorId="0" shapeId="0" xr:uid="{00000000-0006-0000-0200-00007700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5" authorId="0" shapeId="0" xr:uid="{00000000-0006-0000-0200-00007800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5" authorId="0" shapeId="0" xr:uid="{00000000-0006-0000-0200-00007900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5" authorId="0" shapeId="0" xr:uid="{00000000-0006-0000-0200-00007A00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5" authorId="0" shapeId="0" xr:uid="{00000000-0006-0000-0200-00007B00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5" authorId="0" shapeId="0" xr:uid="{00000000-0006-0000-0200-00007C00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5" authorId="0" shapeId="0" xr:uid="{00000000-0006-0000-0200-00007D00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5" authorId="0" shapeId="0" xr:uid="{00000000-0006-0000-0200-00007E00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5" authorId="0" shapeId="0" xr:uid="{00000000-0006-0000-0200-00007F00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5" authorId="0" shapeId="0" xr:uid="{00000000-0006-0000-0200-00008000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5" authorId="0" shapeId="0" xr:uid="{00000000-0006-0000-0200-00008100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5" authorId="0" shapeId="0" xr:uid="{00000000-0006-0000-0200-000082000000}">
      <text>
        <r>
          <rPr>
            <sz val="11"/>
            <rFont val="Calibri"/>
            <family val="2"/>
            <charset val="238"/>
          </rPr>
          <t>SZV_B:ISA</t>
        </r>
      </text>
    </comment>
    <comment ref="B6" authorId="0" shapeId="0" xr:uid="{00000000-0006-0000-0200-00008300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6" authorId="0" shapeId="0" xr:uid="{00000000-0006-0000-0200-00008400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6" authorId="0" shapeId="0" xr:uid="{00000000-0006-0000-0200-00008500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6" authorId="0" shapeId="0" xr:uid="{00000000-0006-0000-0200-00008600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6" authorId="0" shapeId="0" xr:uid="{00000000-0006-0000-0200-00008700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6" authorId="0" shapeId="0" xr:uid="{00000000-0006-0000-0200-00008800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6" authorId="0" shapeId="0" xr:uid="{00000000-0006-0000-0200-00008900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6" authorId="0" shapeId="0" xr:uid="{00000000-0006-0000-0200-00008A00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6" authorId="0" shapeId="0" xr:uid="{00000000-0006-0000-0200-00008B00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6" authorId="0" shapeId="0" xr:uid="{00000000-0006-0000-0200-00008C00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6" authorId="0" shapeId="0" xr:uid="{00000000-0006-0000-0200-00008D00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6" authorId="0" shapeId="0" xr:uid="{00000000-0006-0000-0200-00008E00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6" authorId="0" shapeId="0" xr:uid="{00000000-0006-0000-0200-00008F00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6" authorId="0" shapeId="0" xr:uid="{00000000-0006-0000-0200-00009000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6" authorId="1" shapeId="0" xr:uid="{00000000-0006-0000-0200-00009100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6" authorId="0" shapeId="0" xr:uid="{00000000-0006-0000-0200-00009200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6" authorId="0" shapeId="0" xr:uid="{00000000-0006-0000-0200-00009300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6" authorId="0" shapeId="0" xr:uid="{00000000-0006-0000-0200-00009400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6" authorId="0" shapeId="0" xr:uid="{00000000-0006-0000-0200-00009500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6" authorId="0" shapeId="0" xr:uid="{00000000-0006-0000-0200-00009600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6" authorId="0" shapeId="0" xr:uid="{00000000-0006-0000-0200-00009700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6" authorId="0" shapeId="0" xr:uid="{00000000-0006-0000-0200-00009800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6" authorId="0" shapeId="0" xr:uid="{00000000-0006-0000-0200-00009900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6" authorId="0" shapeId="0" xr:uid="{00000000-0006-0000-0200-00009A00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6" authorId="0" shapeId="0" xr:uid="{00000000-0006-0000-0200-00009B00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6" authorId="0" shapeId="0" xr:uid="{00000000-0006-0000-0200-00009C00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6" authorId="0" shapeId="0" xr:uid="{00000000-0006-0000-0200-00009D00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6" authorId="0" shapeId="0" xr:uid="{00000000-0006-0000-0200-00009E00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6" authorId="0" shapeId="0" xr:uid="{00000000-0006-0000-0200-00009F00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6" authorId="0" shapeId="0" xr:uid="{00000000-0006-0000-0200-0000A000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6" authorId="0" shapeId="0" xr:uid="{00000000-0006-0000-0200-0000A100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6" authorId="0" shapeId="0" xr:uid="{00000000-0006-0000-0200-0000A200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6" authorId="0" shapeId="0" xr:uid="{00000000-0006-0000-0200-0000A300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6" authorId="0" shapeId="0" xr:uid="{00000000-0006-0000-0200-0000A400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6" authorId="0" shapeId="0" xr:uid="{00000000-0006-0000-0200-0000A500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6" authorId="0" shapeId="0" xr:uid="{00000000-0006-0000-0200-0000A600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6" authorId="0" shapeId="0" xr:uid="{00000000-0006-0000-0200-0000A700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6" authorId="0" shapeId="0" xr:uid="{00000000-0006-0000-0200-0000A800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6" authorId="0" shapeId="0" xr:uid="{00000000-0006-0000-0200-0000A900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6" authorId="0" shapeId="0" xr:uid="{00000000-0006-0000-0200-0000AA00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6" authorId="0" shapeId="0" xr:uid="{00000000-0006-0000-0200-0000AB00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6" authorId="0" shapeId="0" xr:uid="{00000000-0006-0000-0200-0000AC00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6" authorId="0" shapeId="0" xr:uid="{00000000-0006-0000-0200-0000AD000000}">
      <text>
        <r>
          <rPr>
            <sz val="11"/>
            <rFont val="Calibri"/>
            <family val="2"/>
            <charset val="238"/>
          </rPr>
          <t>SZV_B:ISA</t>
        </r>
      </text>
    </comment>
    <comment ref="B7" authorId="0" shapeId="0" xr:uid="{00000000-0006-0000-0200-0000AE00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7" authorId="0" shapeId="0" xr:uid="{00000000-0006-0000-0200-0000AF00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7" authorId="0" shapeId="0" xr:uid="{00000000-0006-0000-0200-0000B000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7" authorId="0" shapeId="0" xr:uid="{00000000-0006-0000-0200-0000B100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7" authorId="0" shapeId="0" xr:uid="{00000000-0006-0000-0200-0000B200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7" authorId="0" shapeId="0" xr:uid="{00000000-0006-0000-0200-0000B300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7" authorId="0" shapeId="0" xr:uid="{00000000-0006-0000-0200-0000B400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7" authorId="0" shapeId="0" xr:uid="{00000000-0006-0000-0200-0000B500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7" authorId="0" shapeId="0" xr:uid="{00000000-0006-0000-0200-0000B600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7" authorId="0" shapeId="0" xr:uid="{00000000-0006-0000-0200-0000B700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7" authorId="0" shapeId="0" xr:uid="{00000000-0006-0000-0200-0000B800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7" authorId="0" shapeId="0" xr:uid="{00000000-0006-0000-0200-0000B900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7" authorId="0" shapeId="0" xr:uid="{00000000-0006-0000-0200-0000BA00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7" authorId="0" shapeId="0" xr:uid="{00000000-0006-0000-0200-0000BB00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7" authorId="1" shapeId="0" xr:uid="{00000000-0006-0000-0200-0000BC00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7" authorId="0" shapeId="0" xr:uid="{00000000-0006-0000-0200-0000BD00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7" authorId="0" shapeId="0" xr:uid="{00000000-0006-0000-0200-0000BE00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7" authorId="0" shapeId="0" xr:uid="{00000000-0006-0000-0200-0000BF00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7" authorId="0" shapeId="0" xr:uid="{00000000-0006-0000-0200-0000C000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7" authorId="0" shapeId="0" xr:uid="{00000000-0006-0000-0200-0000C100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7" authorId="0" shapeId="0" xr:uid="{00000000-0006-0000-0200-0000C200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7" authorId="0" shapeId="0" xr:uid="{00000000-0006-0000-0200-0000C300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7" authorId="0" shapeId="0" xr:uid="{00000000-0006-0000-0200-0000C400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7" authorId="0" shapeId="0" xr:uid="{00000000-0006-0000-0200-0000C500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7" authorId="0" shapeId="0" xr:uid="{00000000-0006-0000-0200-0000C600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7" authorId="0" shapeId="0" xr:uid="{00000000-0006-0000-0200-0000C700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7" authorId="0" shapeId="0" xr:uid="{00000000-0006-0000-0200-0000C800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7" authorId="0" shapeId="0" xr:uid="{00000000-0006-0000-0200-0000C900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7" authorId="0" shapeId="0" xr:uid="{00000000-0006-0000-0200-0000CA00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7" authorId="0" shapeId="0" xr:uid="{00000000-0006-0000-0200-0000CB00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7" authorId="0" shapeId="0" xr:uid="{00000000-0006-0000-0200-0000CC00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7" authorId="0" shapeId="0" xr:uid="{00000000-0006-0000-0200-0000CD00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7" authorId="0" shapeId="0" xr:uid="{00000000-0006-0000-0200-0000CE00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7" authorId="0" shapeId="0" xr:uid="{00000000-0006-0000-0200-0000CF00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7" authorId="0" shapeId="0" xr:uid="{00000000-0006-0000-0200-0000D000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7" authorId="0" shapeId="0" xr:uid="{00000000-0006-0000-0200-0000D100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7" authorId="0" shapeId="0" xr:uid="{00000000-0006-0000-0200-0000D200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7" authorId="0" shapeId="0" xr:uid="{00000000-0006-0000-0200-0000D300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7" authorId="0" shapeId="0" xr:uid="{00000000-0006-0000-0200-0000D400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7" authorId="0" shapeId="0" xr:uid="{00000000-0006-0000-0200-0000D500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7" authorId="0" shapeId="0" xr:uid="{00000000-0006-0000-0200-0000D600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7" authorId="0" shapeId="0" xr:uid="{00000000-0006-0000-0200-0000D700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7" authorId="0" shapeId="0" xr:uid="{00000000-0006-0000-0200-0000D8000000}">
      <text>
        <r>
          <rPr>
            <sz val="11"/>
            <rFont val="Calibri"/>
            <family val="2"/>
            <charset val="238"/>
          </rPr>
          <t>SZV_B:ISA</t>
        </r>
      </text>
    </comment>
    <comment ref="B8" authorId="0" shapeId="0" xr:uid="{00000000-0006-0000-0200-0000D900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8" authorId="0" shapeId="0" xr:uid="{00000000-0006-0000-0200-0000DA00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8" authorId="0" shapeId="0" xr:uid="{00000000-0006-0000-0200-0000DB00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8" authorId="0" shapeId="0" xr:uid="{00000000-0006-0000-0200-0000DC00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8" authorId="0" shapeId="0" xr:uid="{00000000-0006-0000-0200-0000DD00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8" authorId="0" shapeId="0" xr:uid="{00000000-0006-0000-0200-0000DE00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8" authorId="0" shapeId="0" xr:uid="{00000000-0006-0000-0200-0000DF00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8" authorId="0" shapeId="0" xr:uid="{00000000-0006-0000-0200-0000E000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8" authorId="0" shapeId="0" xr:uid="{00000000-0006-0000-0200-0000E100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8" authorId="0" shapeId="0" xr:uid="{00000000-0006-0000-0200-0000E200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8" authorId="0" shapeId="0" xr:uid="{00000000-0006-0000-0200-0000E300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8" authorId="0" shapeId="0" xr:uid="{00000000-0006-0000-0200-0000E400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8" authorId="0" shapeId="0" xr:uid="{00000000-0006-0000-0200-0000E500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8" authorId="0" shapeId="0" xr:uid="{00000000-0006-0000-0200-0000E600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8" authorId="1" shapeId="0" xr:uid="{00000000-0006-0000-0200-0000E700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8" authorId="0" shapeId="0" xr:uid="{00000000-0006-0000-0200-0000E800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8" authorId="0" shapeId="0" xr:uid="{00000000-0006-0000-0200-0000E900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8" authorId="0" shapeId="0" xr:uid="{00000000-0006-0000-0200-0000EA00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8" authorId="0" shapeId="0" xr:uid="{00000000-0006-0000-0200-0000EB00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8" authorId="0" shapeId="0" xr:uid="{00000000-0006-0000-0200-0000EC00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8" authorId="0" shapeId="0" xr:uid="{00000000-0006-0000-0200-0000ED00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8" authorId="0" shapeId="0" xr:uid="{00000000-0006-0000-0200-0000EE00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8" authorId="0" shapeId="0" xr:uid="{00000000-0006-0000-0200-0000EF00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8" authorId="0" shapeId="0" xr:uid="{00000000-0006-0000-0200-0000F000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8" authorId="0" shapeId="0" xr:uid="{00000000-0006-0000-0200-0000F100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8" authorId="0" shapeId="0" xr:uid="{00000000-0006-0000-0200-0000F200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8" authorId="0" shapeId="0" xr:uid="{00000000-0006-0000-0200-0000F300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8" authorId="0" shapeId="0" xr:uid="{00000000-0006-0000-0200-0000F400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8" authorId="0" shapeId="0" xr:uid="{00000000-0006-0000-0200-0000F500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8" authorId="0" shapeId="0" xr:uid="{00000000-0006-0000-0200-0000F600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8" authorId="0" shapeId="0" xr:uid="{00000000-0006-0000-0200-0000F700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8" authorId="0" shapeId="0" xr:uid="{00000000-0006-0000-0200-0000F800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8" authorId="0" shapeId="0" xr:uid="{00000000-0006-0000-0200-0000F900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8" authorId="0" shapeId="0" xr:uid="{00000000-0006-0000-0200-0000FA00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8" authorId="0" shapeId="0" xr:uid="{00000000-0006-0000-0200-0000FB00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8" authorId="0" shapeId="0" xr:uid="{00000000-0006-0000-0200-0000FC00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8" authorId="0" shapeId="0" xr:uid="{00000000-0006-0000-0200-0000FD00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8" authorId="0" shapeId="0" xr:uid="{00000000-0006-0000-0200-0000FE00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8" authorId="0" shapeId="0" xr:uid="{00000000-0006-0000-0200-0000FF00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8" authorId="0" shapeId="0" xr:uid="{00000000-0006-0000-0200-00000001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8" authorId="0" shapeId="0" xr:uid="{00000000-0006-0000-0200-00000101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8" authorId="0" shapeId="0" xr:uid="{00000000-0006-0000-0200-00000201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8" authorId="0" shapeId="0" xr:uid="{00000000-0006-0000-0200-000003010000}">
      <text>
        <r>
          <rPr>
            <sz val="11"/>
            <rFont val="Calibri"/>
            <family val="2"/>
            <charset val="238"/>
          </rPr>
          <t>SZV_B:ISA</t>
        </r>
      </text>
    </comment>
    <comment ref="B9" authorId="0" shapeId="0" xr:uid="{00000000-0006-0000-0200-00000401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9" authorId="0" shapeId="0" xr:uid="{00000000-0006-0000-0200-00000501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9" authorId="0" shapeId="0" xr:uid="{00000000-0006-0000-0200-00000601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9" authorId="0" shapeId="0" xr:uid="{00000000-0006-0000-0200-00000701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9" authorId="0" shapeId="0" xr:uid="{00000000-0006-0000-0200-00000801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9" authorId="0" shapeId="0" xr:uid="{00000000-0006-0000-0200-00000901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9" authorId="0" shapeId="0" xr:uid="{00000000-0006-0000-0200-00000A01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9" authorId="0" shapeId="0" xr:uid="{00000000-0006-0000-0200-00000B01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9" authorId="0" shapeId="0" xr:uid="{00000000-0006-0000-0200-00000C01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9" authorId="0" shapeId="0" xr:uid="{00000000-0006-0000-0200-00000D01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9" authorId="0" shapeId="0" xr:uid="{00000000-0006-0000-0200-00000E01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9" authorId="0" shapeId="0" xr:uid="{00000000-0006-0000-0200-00000F01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9" authorId="0" shapeId="0" xr:uid="{00000000-0006-0000-0200-00001001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9" authorId="0" shapeId="0" xr:uid="{00000000-0006-0000-0200-00001101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9" authorId="1" shapeId="0" xr:uid="{00000000-0006-0000-0200-00001201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9" authorId="0" shapeId="0" xr:uid="{00000000-0006-0000-0200-00001301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9" authorId="0" shapeId="0" xr:uid="{00000000-0006-0000-0200-00001401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9" authorId="0" shapeId="0" xr:uid="{00000000-0006-0000-0200-00001501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9" authorId="0" shapeId="0" xr:uid="{00000000-0006-0000-0200-00001601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9" authorId="0" shapeId="0" xr:uid="{00000000-0006-0000-0200-00001701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9" authorId="0" shapeId="0" xr:uid="{00000000-0006-0000-0200-00001801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9" authorId="0" shapeId="0" xr:uid="{00000000-0006-0000-0200-00001901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9" authorId="0" shapeId="0" xr:uid="{00000000-0006-0000-0200-00001A01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9" authorId="0" shapeId="0" xr:uid="{00000000-0006-0000-0200-00001B01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9" authorId="0" shapeId="0" xr:uid="{00000000-0006-0000-0200-00001C01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9" authorId="0" shapeId="0" xr:uid="{00000000-0006-0000-0200-00001D01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9" authorId="0" shapeId="0" xr:uid="{00000000-0006-0000-0200-00001E01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9" authorId="0" shapeId="0" xr:uid="{00000000-0006-0000-0200-00001F01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9" authorId="0" shapeId="0" xr:uid="{00000000-0006-0000-0200-00002001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9" authorId="0" shapeId="0" xr:uid="{00000000-0006-0000-0200-00002101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9" authorId="0" shapeId="0" xr:uid="{00000000-0006-0000-0200-00002201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9" authorId="0" shapeId="0" xr:uid="{00000000-0006-0000-0200-00002301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9" authorId="0" shapeId="0" xr:uid="{00000000-0006-0000-0200-00002401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9" authorId="0" shapeId="0" xr:uid="{00000000-0006-0000-0200-00002501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9" authorId="0" shapeId="0" xr:uid="{00000000-0006-0000-0200-00002601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9" authorId="0" shapeId="0" xr:uid="{00000000-0006-0000-0200-00002701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9" authorId="0" shapeId="0" xr:uid="{00000000-0006-0000-0200-00002801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9" authorId="0" shapeId="0" xr:uid="{00000000-0006-0000-0200-00002901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9" authorId="0" shapeId="0" xr:uid="{00000000-0006-0000-0200-00002A01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9" authorId="0" shapeId="0" xr:uid="{00000000-0006-0000-0200-00002B01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9" authorId="0" shapeId="0" xr:uid="{00000000-0006-0000-0200-00002C01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9" authorId="0" shapeId="0" xr:uid="{00000000-0006-0000-0200-00002D01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9" authorId="0" shapeId="0" xr:uid="{00000000-0006-0000-0200-00002E010000}">
      <text>
        <r>
          <rPr>
            <sz val="11"/>
            <rFont val="Calibri"/>
            <family val="2"/>
            <charset val="238"/>
          </rPr>
          <t>SZV_B:ISA</t>
        </r>
      </text>
    </comment>
    <comment ref="B10" authorId="0" shapeId="0" xr:uid="{00000000-0006-0000-0200-00002F01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10" authorId="0" shapeId="0" xr:uid="{00000000-0006-0000-0200-00003001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10" authorId="0" shapeId="0" xr:uid="{00000000-0006-0000-0200-00003101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10" authorId="0" shapeId="0" xr:uid="{00000000-0006-0000-0200-00003201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10" authorId="0" shapeId="0" xr:uid="{00000000-0006-0000-0200-00003301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10" authorId="0" shapeId="0" xr:uid="{00000000-0006-0000-0200-00003401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10" authorId="0" shapeId="0" xr:uid="{00000000-0006-0000-0200-00003501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10" authorId="0" shapeId="0" xr:uid="{00000000-0006-0000-0200-00003601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10" authorId="0" shapeId="0" xr:uid="{00000000-0006-0000-0200-00003701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10" authorId="0" shapeId="0" xr:uid="{00000000-0006-0000-0200-00003801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10" authorId="0" shapeId="0" xr:uid="{00000000-0006-0000-0200-00003901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10" authorId="0" shapeId="0" xr:uid="{00000000-0006-0000-0200-00003A01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10" authorId="0" shapeId="0" xr:uid="{00000000-0006-0000-0200-00003B01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10" authorId="0" shapeId="0" xr:uid="{00000000-0006-0000-0200-00003C01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10" authorId="1" shapeId="0" xr:uid="{00000000-0006-0000-0200-00003D01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10" authorId="0" shapeId="0" xr:uid="{00000000-0006-0000-0200-00003E01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10" authorId="0" shapeId="0" xr:uid="{00000000-0006-0000-0200-00003F01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10" authorId="0" shapeId="0" xr:uid="{00000000-0006-0000-0200-00004001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10" authorId="0" shapeId="0" xr:uid="{00000000-0006-0000-0200-00004101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10" authorId="0" shapeId="0" xr:uid="{00000000-0006-0000-0200-00004201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10" authorId="0" shapeId="0" xr:uid="{00000000-0006-0000-0200-00004301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Y10" authorId="0" shapeId="0" xr:uid="{00000000-0006-0000-0200-00004401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10" authorId="0" shapeId="0" xr:uid="{00000000-0006-0000-0200-00004501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10" authorId="0" shapeId="0" xr:uid="{00000000-0006-0000-0200-00004601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10" authorId="0" shapeId="0" xr:uid="{00000000-0006-0000-0200-00004701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10" authorId="0" shapeId="0" xr:uid="{00000000-0006-0000-0200-00004801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10" authorId="0" shapeId="0" xr:uid="{00000000-0006-0000-0200-00004901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10" authorId="0" shapeId="0" xr:uid="{00000000-0006-0000-0200-00004A01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10" authorId="0" shapeId="0" xr:uid="{00000000-0006-0000-0200-00004B01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10" authorId="0" shapeId="0" xr:uid="{00000000-0006-0000-0200-00004C01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10" authorId="0" shapeId="0" xr:uid="{00000000-0006-0000-0200-00004D01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10" authorId="0" shapeId="0" xr:uid="{00000000-0006-0000-0200-00004E01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10" authorId="0" shapeId="0" xr:uid="{00000000-0006-0000-0200-00004F01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10" authorId="0" shapeId="0" xr:uid="{00000000-0006-0000-0200-00005001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10" authorId="0" shapeId="0" xr:uid="{00000000-0006-0000-0200-00005101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10" authorId="0" shapeId="0" xr:uid="{00000000-0006-0000-0200-00005201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10" authorId="0" shapeId="0" xr:uid="{00000000-0006-0000-0200-00005301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10" authorId="0" shapeId="0" xr:uid="{00000000-0006-0000-0200-00005401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10" authorId="0" shapeId="0" xr:uid="{00000000-0006-0000-0200-00005501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10" authorId="0" shapeId="0" xr:uid="{00000000-0006-0000-0200-00005601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10" authorId="0" shapeId="0" xr:uid="{00000000-0006-0000-0200-00005701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10" authorId="0" shapeId="0" xr:uid="{00000000-0006-0000-0200-00005801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10" authorId="0" shapeId="0" xr:uid="{00000000-0006-0000-0200-000059010000}">
      <text>
        <r>
          <rPr>
            <sz val="11"/>
            <rFont val="Calibri"/>
            <family val="2"/>
            <charset val="238"/>
          </rPr>
          <t>SZV_B:ISA</t>
        </r>
      </text>
    </comment>
    <comment ref="B11" authorId="0" shapeId="0" xr:uid="{00000000-0006-0000-0200-00005A01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11" authorId="0" shapeId="0" xr:uid="{00000000-0006-0000-0200-00005B01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11" authorId="0" shapeId="0" xr:uid="{00000000-0006-0000-0200-00005C01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11" authorId="0" shapeId="0" xr:uid="{00000000-0006-0000-0200-00005D01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11" authorId="0" shapeId="0" xr:uid="{00000000-0006-0000-0200-00005E01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11" authorId="0" shapeId="0" xr:uid="{00000000-0006-0000-0200-00005F01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11" authorId="0" shapeId="0" xr:uid="{00000000-0006-0000-0200-00006001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11" authorId="0" shapeId="0" xr:uid="{00000000-0006-0000-0200-00006101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11" authorId="0" shapeId="0" xr:uid="{00000000-0006-0000-0200-00006201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11" authorId="0" shapeId="0" xr:uid="{00000000-0006-0000-0200-00006301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11" authorId="0" shapeId="0" xr:uid="{00000000-0006-0000-0200-00006401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11" authorId="0" shapeId="0" xr:uid="{00000000-0006-0000-0200-00006501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11" authorId="0" shapeId="0" xr:uid="{00000000-0006-0000-0200-00006601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11" authorId="0" shapeId="0" xr:uid="{00000000-0006-0000-0200-00006701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11" authorId="1" shapeId="0" xr:uid="{00000000-0006-0000-0200-00006801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11" authorId="0" shapeId="0" xr:uid="{00000000-0006-0000-0200-00006901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11" authorId="0" shapeId="0" xr:uid="{00000000-0006-0000-0200-00006A01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11" authorId="0" shapeId="0" xr:uid="{00000000-0006-0000-0200-00006B01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11" authorId="0" shapeId="0" xr:uid="{00000000-0006-0000-0200-00006C01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11" authorId="0" shapeId="0" xr:uid="{00000000-0006-0000-0200-00006D01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11" authorId="0" shapeId="0" xr:uid="{00000000-0006-0000-0200-00006E01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11" authorId="0" shapeId="0" xr:uid="{00000000-0006-0000-0200-00006F01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11" authorId="0" shapeId="0" xr:uid="{00000000-0006-0000-0200-00007001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11" authorId="0" shapeId="0" xr:uid="{00000000-0006-0000-0200-00007101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11" authorId="0" shapeId="0" xr:uid="{00000000-0006-0000-0200-00007201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11" authorId="0" shapeId="0" xr:uid="{00000000-0006-0000-0200-00007301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11" authorId="0" shapeId="0" xr:uid="{00000000-0006-0000-0200-00007401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11" authorId="0" shapeId="0" xr:uid="{00000000-0006-0000-0200-00007501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11" authorId="0" shapeId="0" xr:uid="{00000000-0006-0000-0200-00007601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11" authorId="0" shapeId="0" xr:uid="{00000000-0006-0000-0200-00007701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11" authorId="0" shapeId="0" xr:uid="{00000000-0006-0000-0200-00007801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11" authorId="0" shapeId="0" xr:uid="{00000000-0006-0000-0200-00007901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11" authorId="0" shapeId="0" xr:uid="{00000000-0006-0000-0200-00007A01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11" authorId="0" shapeId="0" xr:uid="{00000000-0006-0000-0200-00007B01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11" authorId="0" shapeId="0" xr:uid="{00000000-0006-0000-0200-00007C01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11" authorId="0" shapeId="0" xr:uid="{00000000-0006-0000-0200-00007D01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11" authorId="0" shapeId="0" xr:uid="{00000000-0006-0000-0200-00007E01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11" authorId="0" shapeId="0" xr:uid="{00000000-0006-0000-0200-00007F01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11" authorId="0" shapeId="0" xr:uid="{00000000-0006-0000-0200-00008001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11" authorId="0" shapeId="0" xr:uid="{00000000-0006-0000-0200-00008101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11" authorId="0" shapeId="0" xr:uid="{00000000-0006-0000-0200-00008201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11" authorId="0" shapeId="0" xr:uid="{00000000-0006-0000-0200-00008301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11" authorId="0" shapeId="0" xr:uid="{00000000-0006-0000-0200-000084010000}">
      <text>
        <r>
          <rPr>
            <sz val="11"/>
            <rFont val="Calibri"/>
            <family val="2"/>
            <charset val="238"/>
          </rPr>
          <t>SZV_B:ISA</t>
        </r>
      </text>
    </comment>
    <comment ref="B12" authorId="0" shapeId="0" xr:uid="{00000000-0006-0000-0200-00008501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12" authorId="0" shapeId="0" xr:uid="{00000000-0006-0000-0200-00008601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12" authorId="0" shapeId="0" xr:uid="{00000000-0006-0000-0200-00008701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12" authorId="0" shapeId="0" xr:uid="{00000000-0006-0000-0200-00008801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12" authorId="0" shapeId="0" xr:uid="{00000000-0006-0000-0200-00008901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12" authorId="0" shapeId="0" xr:uid="{00000000-0006-0000-0200-00008A01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12" authorId="0" shapeId="0" xr:uid="{00000000-0006-0000-0200-00008B01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12" authorId="0" shapeId="0" xr:uid="{00000000-0006-0000-0200-00008C01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12" authorId="0" shapeId="0" xr:uid="{00000000-0006-0000-0200-00008D01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12" authorId="0" shapeId="0" xr:uid="{00000000-0006-0000-0200-00008E01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12" authorId="0" shapeId="0" xr:uid="{00000000-0006-0000-0200-00008F01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12" authorId="0" shapeId="0" xr:uid="{00000000-0006-0000-0200-00009001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12" authorId="0" shapeId="0" xr:uid="{00000000-0006-0000-0200-00009101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12" authorId="0" shapeId="0" xr:uid="{00000000-0006-0000-0200-00009201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12" authorId="1" shapeId="0" xr:uid="{00000000-0006-0000-0200-00009301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12" authorId="0" shapeId="0" xr:uid="{00000000-0006-0000-0200-00009401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12" authorId="0" shapeId="0" xr:uid="{00000000-0006-0000-0200-00009501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12" authorId="0" shapeId="0" xr:uid="{00000000-0006-0000-0200-00009601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12" authorId="0" shapeId="0" xr:uid="{00000000-0006-0000-0200-00009701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12" authorId="0" shapeId="0" xr:uid="{00000000-0006-0000-0200-00009801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12" authorId="0" shapeId="0" xr:uid="{00000000-0006-0000-0200-00009901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12" authorId="0" shapeId="0" xr:uid="{00000000-0006-0000-0200-00009A01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12" authorId="0" shapeId="0" xr:uid="{00000000-0006-0000-0200-00009B01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12" authorId="0" shapeId="0" xr:uid="{00000000-0006-0000-0200-00009C01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12" authorId="0" shapeId="0" xr:uid="{00000000-0006-0000-0200-00009D01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12" authorId="0" shapeId="0" xr:uid="{00000000-0006-0000-0200-00009E01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12" authorId="0" shapeId="0" xr:uid="{00000000-0006-0000-0200-00009F01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12" authorId="0" shapeId="0" xr:uid="{00000000-0006-0000-0200-0000A001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12" authorId="0" shapeId="0" xr:uid="{00000000-0006-0000-0200-0000A101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12" authorId="0" shapeId="0" xr:uid="{00000000-0006-0000-0200-0000A201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12" authorId="0" shapeId="0" xr:uid="{00000000-0006-0000-0200-0000A301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12" authorId="0" shapeId="0" xr:uid="{00000000-0006-0000-0200-0000A401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12" authorId="0" shapeId="0" xr:uid="{00000000-0006-0000-0200-0000A501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12" authorId="0" shapeId="0" xr:uid="{00000000-0006-0000-0200-0000A601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12" authorId="0" shapeId="0" xr:uid="{00000000-0006-0000-0200-0000A701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12" authorId="0" shapeId="0" xr:uid="{00000000-0006-0000-0200-0000A801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12" authorId="0" shapeId="0" xr:uid="{00000000-0006-0000-0200-0000A901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12" authorId="0" shapeId="0" xr:uid="{00000000-0006-0000-0200-0000AA01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12" authorId="0" shapeId="0" xr:uid="{00000000-0006-0000-0200-0000AB01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12" authorId="0" shapeId="0" xr:uid="{00000000-0006-0000-0200-0000AC01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12" authorId="0" shapeId="0" xr:uid="{00000000-0006-0000-0200-0000AD01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12" authorId="0" shapeId="0" xr:uid="{00000000-0006-0000-0200-0000AE01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12" authorId="0" shapeId="0" xr:uid="{00000000-0006-0000-0200-0000AF010000}">
      <text>
        <r>
          <rPr>
            <sz val="11"/>
            <rFont val="Calibri"/>
            <family val="2"/>
            <charset val="238"/>
          </rPr>
          <t>SZV_B:ISA</t>
        </r>
      </text>
    </comment>
    <comment ref="B13" authorId="0" shapeId="0" xr:uid="{00000000-0006-0000-0200-0000B001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13" authorId="0" shapeId="0" xr:uid="{00000000-0006-0000-0200-0000B101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13" authorId="0" shapeId="0" xr:uid="{00000000-0006-0000-0200-0000B201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13" authorId="0" shapeId="0" xr:uid="{00000000-0006-0000-0200-0000B301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13" authorId="0" shapeId="0" xr:uid="{00000000-0006-0000-0200-0000B401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13" authorId="0" shapeId="0" xr:uid="{00000000-0006-0000-0200-0000B501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13" authorId="0" shapeId="0" xr:uid="{00000000-0006-0000-0200-0000B601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13" authorId="0" shapeId="0" xr:uid="{00000000-0006-0000-0200-0000B701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13" authorId="0" shapeId="0" xr:uid="{00000000-0006-0000-0200-0000B801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13" authorId="0" shapeId="0" xr:uid="{00000000-0006-0000-0200-0000B901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13" authorId="0" shapeId="0" xr:uid="{00000000-0006-0000-0200-0000BA01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13" authorId="0" shapeId="0" xr:uid="{00000000-0006-0000-0200-0000BB01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13" authorId="0" shapeId="0" xr:uid="{00000000-0006-0000-0200-0000BC01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13" authorId="0" shapeId="0" xr:uid="{00000000-0006-0000-0200-0000BD01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13" authorId="1" shapeId="0" xr:uid="{00000000-0006-0000-0200-0000BE01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13" authorId="0" shapeId="0" xr:uid="{00000000-0006-0000-0200-0000BF01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13" authorId="0" shapeId="0" xr:uid="{00000000-0006-0000-0200-0000C001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13" authorId="0" shapeId="0" xr:uid="{00000000-0006-0000-0200-0000C101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13" authorId="0" shapeId="0" xr:uid="{00000000-0006-0000-0200-0000C201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13" authorId="0" shapeId="0" xr:uid="{00000000-0006-0000-0200-0000C301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13" authorId="0" shapeId="0" xr:uid="{00000000-0006-0000-0200-0000C401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13" authorId="0" shapeId="0" xr:uid="{00000000-0006-0000-0200-0000C501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13" authorId="0" shapeId="0" xr:uid="{00000000-0006-0000-0200-0000C601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13" authorId="0" shapeId="0" xr:uid="{00000000-0006-0000-0200-0000C701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13" authorId="0" shapeId="0" xr:uid="{00000000-0006-0000-0200-0000C801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13" authorId="0" shapeId="0" xr:uid="{00000000-0006-0000-0200-0000C901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13" authorId="0" shapeId="0" xr:uid="{00000000-0006-0000-0200-0000CA01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13" authorId="0" shapeId="0" xr:uid="{00000000-0006-0000-0200-0000CB01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13" authorId="0" shapeId="0" xr:uid="{00000000-0006-0000-0200-0000CC01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13" authorId="0" shapeId="0" xr:uid="{00000000-0006-0000-0200-0000CD01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13" authorId="0" shapeId="0" xr:uid="{00000000-0006-0000-0200-0000CE01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13" authorId="0" shapeId="0" xr:uid="{00000000-0006-0000-0200-0000CF01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13" authorId="0" shapeId="0" xr:uid="{00000000-0006-0000-0200-0000D001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13" authorId="0" shapeId="0" xr:uid="{00000000-0006-0000-0200-0000D101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13" authorId="0" shapeId="0" xr:uid="{00000000-0006-0000-0200-0000D201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13" authorId="0" shapeId="0" xr:uid="{00000000-0006-0000-0200-0000D301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13" authorId="0" shapeId="0" xr:uid="{00000000-0006-0000-0200-0000D401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13" authorId="0" shapeId="0" xr:uid="{00000000-0006-0000-0200-0000D501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13" authorId="0" shapeId="0" xr:uid="{00000000-0006-0000-0200-0000D601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13" authorId="0" shapeId="0" xr:uid="{00000000-0006-0000-0200-0000D701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13" authorId="0" shapeId="0" xr:uid="{00000000-0006-0000-0200-0000D801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13" authorId="0" shapeId="0" xr:uid="{00000000-0006-0000-0200-0000D901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13" authorId="0" shapeId="0" xr:uid="{00000000-0006-0000-0200-0000DA010000}">
      <text>
        <r>
          <rPr>
            <sz val="11"/>
            <rFont val="Calibri"/>
            <family val="2"/>
            <charset val="238"/>
          </rPr>
          <t>SZV_B:ISA</t>
        </r>
      </text>
    </comment>
    <comment ref="B14" authorId="0" shapeId="0" xr:uid="{00000000-0006-0000-0200-0000DB01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14" authorId="0" shapeId="0" xr:uid="{00000000-0006-0000-0200-0000DC01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14" authorId="0" shapeId="0" xr:uid="{00000000-0006-0000-0200-0000DD01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14" authorId="0" shapeId="0" xr:uid="{00000000-0006-0000-0200-0000DE01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14" authorId="0" shapeId="0" xr:uid="{00000000-0006-0000-0200-0000DF01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14" authorId="0" shapeId="0" xr:uid="{00000000-0006-0000-0200-0000E001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14" authorId="0" shapeId="0" xr:uid="{00000000-0006-0000-0200-0000E101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14" authorId="0" shapeId="0" xr:uid="{00000000-0006-0000-0200-0000E201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14" authorId="0" shapeId="0" xr:uid="{00000000-0006-0000-0200-0000E301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14" authorId="0" shapeId="0" xr:uid="{00000000-0006-0000-0200-0000E401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14" authorId="0" shapeId="0" xr:uid="{00000000-0006-0000-0200-0000E501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14" authorId="0" shapeId="0" xr:uid="{00000000-0006-0000-0200-0000E601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14" authorId="0" shapeId="0" xr:uid="{00000000-0006-0000-0200-0000E701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14" authorId="0" shapeId="0" xr:uid="{00000000-0006-0000-0200-0000E801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14" authorId="1" shapeId="0" xr:uid="{00000000-0006-0000-0200-0000E901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14" authorId="0" shapeId="0" xr:uid="{00000000-0006-0000-0200-0000EA01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14" authorId="0" shapeId="0" xr:uid="{00000000-0006-0000-0200-0000EB01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14" authorId="0" shapeId="0" xr:uid="{00000000-0006-0000-0200-0000EC01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14" authorId="0" shapeId="0" xr:uid="{00000000-0006-0000-0200-0000ED01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14" authorId="0" shapeId="0" xr:uid="{00000000-0006-0000-0200-0000EE01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14" authorId="0" shapeId="0" xr:uid="{00000000-0006-0000-0200-0000EF01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14" authorId="0" shapeId="0" xr:uid="{00000000-0006-0000-0200-0000F001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14" authorId="0" shapeId="0" xr:uid="{00000000-0006-0000-0200-0000F101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14" authorId="0" shapeId="0" xr:uid="{00000000-0006-0000-0200-0000F201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14" authorId="0" shapeId="0" xr:uid="{00000000-0006-0000-0200-0000F301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14" authorId="0" shapeId="0" xr:uid="{00000000-0006-0000-0200-0000F401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14" authorId="0" shapeId="0" xr:uid="{00000000-0006-0000-0200-0000F501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14" authorId="0" shapeId="0" xr:uid="{00000000-0006-0000-0200-0000F601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14" authorId="0" shapeId="0" xr:uid="{00000000-0006-0000-0200-0000F701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14" authorId="0" shapeId="0" xr:uid="{00000000-0006-0000-0200-0000F801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14" authorId="0" shapeId="0" xr:uid="{00000000-0006-0000-0200-0000F901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14" authorId="0" shapeId="0" xr:uid="{00000000-0006-0000-0200-0000FA01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14" authorId="0" shapeId="0" xr:uid="{00000000-0006-0000-0200-0000FB01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14" authorId="0" shapeId="0" xr:uid="{00000000-0006-0000-0200-0000FC01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14" authorId="0" shapeId="0" xr:uid="{00000000-0006-0000-0200-0000FD01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14" authorId="0" shapeId="0" xr:uid="{00000000-0006-0000-0200-0000FE01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14" authorId="0" shapeId="0" xr:uid="{00000000-0006-0000-0200-0000FF01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14" authorId="0" shapeId="0" xr:uid="{00000000-0006-0000-0200-00000002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14" authorId="0" shapeId="0" xr:uid="{00000000-0006-0000-0200-00000102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14" authorId="0" shapeId="0" xr:uid="{00000000-0006-0000-0200-00000202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14" authorId="0" shapeId="0" xr:uid="{00000000-0006-0000-0200-00000302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14" authorId="0" shapeId="0" xr:uid="{00000000-0006-0000-0200-00000402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14" authorId="0" shapeId="0" xr:uid="{00000000-0006-0000-0200-000005020000}">
      <text>
        <r>
          <rPr>
            <sz val="11"/>
            <rFont val="Calibri"/>
            <family val="2"/>
            <charset val="238"/>
          </rPr>
          <t>SZV_B:ISA</t>
        </r>
      </text>
    </comment>
    <comment ref="B15" authorId="0" shapeId="0" xr:uid="{00000000-0006-0000-0200-00000602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15" authorId="0" shapeId="0" xr:uid="{00000000-0006-0000-0200-00000702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15" authorId="0" shapeId="0" xr:uid="{00000000-0006-0000-0200-00000802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15" authorId="0" shapeId="0" xr:uid="{00000000-0006-0000-0200-00000902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15" authorId="0" shapeId="0" xr:uid="{00000000-0006-0000-0200-00000A02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15" authorId="0" shapeId="0" xr:uid="{00000000-0006-0000-0200-00000B02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15" authorId="0" shapeId="0" xr:uid="{00000000-0006-0000-0200-00000C02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15" authorId="0" shapeId="0" xr:uid="{00000000-0006-0000-0200-00000D02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15" authorId="0" shapeId="0" xr:uid="{00000000-0006-0000-0200-00000E02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15" authorId="0" shapeId="0" xr:uid="{00000000-0006-0000-0200-00000F02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15" authorId="0" shapeId="0" xr:uid="{00000000-0006-0000-0200-00001002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15" authorId="0" shapeId="0" xr:uid="{00000000-0006-0000-0200-00001102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15" authorId="0" shapeId="0" xr:uid="{00000000-0006-0000-0200-00001202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15" authorId="0" shapeId="0" xr:uid="{00000000-0006-0000-0200-00001302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15" authorId="1" shapeId="0" xr:uid="{00000000-0006-0000-0200-00001402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15" authorId="0" shapeId="0" xr:uid="{00000000-0006-0000-0200-00001502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15" authorId="0" shapeId="0" xr:uid="{00000000-0006-0000-0200-00001602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15" authorId="0" shapeId="0" xr:uid="{00000000-0006-0000-0200-00001702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15" authorId="0" shapeId="0" xr:uid="{00000000-0006-0000-0200-00001802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15" authorId="0" shapeId="0" xr:uid="{00000000-0006-0000-0200-00001902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15" authorId="0" shapeId="0" xr:uid="{00000000-0006-0000-0200-00001A02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15" authorId="0" shapeId="0" xr:uid="{00000000-0006-0000-0200-00001B02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15" authorId="0" shapeId="0" xr:uid="{00000000-0006-0000-0200-00001C02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15" authorId="0" shapeId="0" xr:uid="{00000000-0006-0000-0200-00001D02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15" authorId="0" shapeId="0" xr:uid="{00000000-0006-0000-0200-00001E02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15" authorId="0" shapeId="0" xr:uid="{00000000-0006-0000-0200-00001F02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15" authorId="0" shapeId="0" xr:uid="{00000000-0006-0000-0200-00002002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15" authorId="0" shapeId="0" xr:uid="{00000000-0006-0000-0200-00002102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15" authorId="0" shapeId="0" xr:uid="{00000000-0006-0000-0200-00002202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15" authorId="0" shapeId="0" xr:uid="{00000000-0006-0000-0200-00002302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15" authorId="0" shapeId="0" xr:uid="{00000000-0006-0000-0200-00002402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15" authorId="0" shapeId="0" xr:uid="{00000000-0006-0000-0200-00002502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15" authorId="0" shapeId="0" xr:uid="{00000000-0006-0000-0200-00002602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15" authorId="0" shapeId="0" xr:uid="{00000000-0006-0000-0200-00002702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15" authorId="0" shapeId="0" xr:uid="{00000000-0006-0000-0200-00002802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15" authorId="0" shapeId="0" xr:uid="{00000000-0006-0000-0200-00002902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15" authorId="0" shapeId="0" xr:uid="{00000000-0006-0000-0200-00002A02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15" authorId="0" shapeId="0" xr:uid="{00000000-0006-0000-0200-00002B02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15" authorId="0" shapeId="0" xr:uid="{00000000-0006-0000-0200-00002C02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15" authorId="0" shapeId="0" xr:uid="{00000000-0006-0000-0200-00002D02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15" authorId="0" shapeId="0" xr:uid="{00000000-0006-0000-0200-00002E02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15" authorId="0" shapeId="0" xr:uid="{00000000-0006-0000-0200-00002F02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15" authorId="0" shapeId="0" xr:uid="{00000000-0006-0000-0200-000030020000}">
      <text>
        <r>
          <rPr>
            <sz val="11"/>
            <rFont val="Calibri"/>
            <family val="2"/>
            <charset val="238"/>
          </rPr>
          <t>SZV_B:ISA</t>
        </r>
      </text>
    </comment>
    <comment ref="B16" authorId="0" shapeId="0" xr:uid="{00000000-0006-0000-0200-00003102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16" authorId="0" shapeId="0" xr:uid="{00000000-0006-0000-0200-00003202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16" authorId="0" shapeId="0" xr:uid="{00000000-0006-0000-0200-00003302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16" authorId="0" shapeId="0" xr:uid="{00000000-0006-0000-0200-00003402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16" authorId="0" shapeId="0" xr:uid="{00000000-0006-0000-0200-00003502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16" authorId="0" shapeId="0" xr:uid="{00000000-0006-0000-0200-00003602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16" authorId="0" shapeId="0" xr:uid="{00000000-0006-0000-0200-00003702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16" authorId="0" shapeId="0" xr:uid="{00000000-0006-0000-0200-00003802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16" authorId="0" shapeId="0" xr:uid="{00000000-0006-0000-0200-00003902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16" authorId="0" shapeId="0" xr:uid="{00000000-0006-0000-0200-00003A02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16" authorId="0" shapeId="0" xr:uid="{00000000-0006-0000-0200-00003B02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16" authorId="0" shapeId="0" xr:uid="{00000000-0006-0000-0200-00003C02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16" authorId="0" shapeId="0" xr:uid="{00000000-0006-0000-0200-00003D02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16" authorId="0" shapeId="0" xr:uid="{00000000-0006-0000-0200-00003E02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16" authorId="1" shapeId="0" xr:uid="{00000000-0006-0000-0200-00003F02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16" authorId="0" shapeId="0" xr:uid="{00000000-0006-0000-0200-00004002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16" authorId="0" shapeId="0" xr:uid="{00000000-0006-0000-0200-00004102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16" authorId="0" shapeId="0" xr:uid="{00000000-0006-0000-0200-00004202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16" authorId="0" shapeId="0" xr:uid="{00000000-0006-0000-0200-00004302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16" authorId="0" shapeId="0" xr:uid="{00000000-0006-0000-0200-00004402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16" authorId="0" shapeId="0" xr:uid="{00000000-0006-0000-0200-00004502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16" authorId="0" shapeId="0" xr:uid="{00000000-0006-0000-0200-00004602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16" authorId="0" shapeId="0" xr:uid="{00000000-0006-0000-0200-00004702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16" authorId="0" shapeId="0" xr:uid="{00000000-0006-0000-0200-00004802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16" authorId="0" shapeId="0" xr:uid="{00000000-0006-0000-0200-00004902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16" authorId="0" shapeId="0" xr:uid="{00000000-0006-0000-0200-00004A02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16" authorId="0" shapeId="0" xr:uid="{00000000-0006-0000-0200-00004B02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16" authorId="0" shapeId="0" xr:uid="{00000000-0006-0000-0200-00004C02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16" authorId="0" shapeId="0" xr:uid="{00000000-0006-0000-0200-00004D02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16" authorId="0" shapeId="0" xr:uid="{00000000-0006-0000-0200-00004E02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16" authorId="0" shapeId="0" xr:uid="{00000000-0006-0000-0200-00004F02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16" authorId="0" shapeId="0" xr:uid="{00000000-0006-0000-0200-00005002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16" authorId="0" shapeId="0" xr:uid="{00000000-0006-0000-0200-00005102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16" authorId="0" shapeId="0" xr:uid="{00000000-0006-0000-0200-00005202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16" authorId="0" shapeId="0" xr:uid="{00000000-0006-0000-0200-00005302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16" authorId="0" shapeId="0" xr:uid="{00000000-0006-0000-0200-00005402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16" authorId="0" shapeId="0" xr:uid="{00000000-0006-0000-0200-00005502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16" authorId="0" shapeId="0" xr:uid="{00000000-0006-0000-0200-00005602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16" authorId="0" shapeId="0" xr:uid="{00000000-0006-0000-0200-00005702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16" authorId="0" shapeId="0" xr:uid="{00000000-0006-0000-0200-00005802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16" authorId="0" shapeId="0" xr:uid="{00000000-0006-0000-0200-00005902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16" authorId="0" shapeId="0" xr:uid="{00000000-0006-0000-0200-00005A02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16" authorId="0" shapeId="0" xr:uid="{00000000-0006-0000-0200-00005B020000}">
      <text>
        <r>
          <rPr>
            <sz val="11"/>
            <rFont val="Calibri"/>
            <family val="2"/>
            <charset val="238"/>
          </rPr>
          <t>SZV_B:ISA</t>
        </r>
      </text>
    </comment>
    <comment ref="B17" authorId="0" shapeId="0" xr:uid="{00000000-0006-0000-0200-00005C02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17" authorId="0" shapeId="0" xr:uid="{00000000-0006-0000-0200-00005D02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17" authorId="0" shapeId="0" xr:uid="{00000000-0006-0000-0200-00005E02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17" authorId="0" shapeId="0" xr:uid="{00000000-0006-0000-0200-00005F02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17" authorId="0" shapeId="0" xr:uid="{00000000-0006-0000-0200-00006002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17" authorId="0" shapeId="0" xr:uid="{00000000-0006-0000-0200-00006102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17" authorId="0" shapeId="0" xr:uid="{00000000-0006-0000-0200-00006202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17" authorId="0" shapeId="0" xr:uid="{00000000-0006-0000-0200-00006302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17" authorId="0" shapeId="0" xr:uid="{00000000-0006-0000-0200-00006402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17" authorId="0" shapeId="0" xr:uid="{00000000-0006-0000-0200-00006502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17" authorId="0" shapeId="0" xr:uid="{00000000-0006-0000-0200-00006602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17" authorId="0" shapeId="0" xr:uid="{00000000-0006-0000-0200-00006702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17" authorId="0" shapeId="0" xr:uid="{00000000-0006-0000-0200-00006802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17" authorId="0" shapeId="0" xr:uid="{00000000-0006-0000-0200-00006902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17" authorId="1" shapeId="0" xr:uid="{00000000-0006-0000-0200-00006A02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17" authorId="0" shapeId="0" xr:uid="{00000000-0006-0000-0200-00006B02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17" authorId="0" shapeId="0" xr:uid="{00000000-0006-0000-0200-00006C02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17" authorId="0" shapeId="0" xr:uid="{00000000-0006-0000-0200-00006D02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17" authorId="0" shapeId="0" xr:uid="{00000000-0006-0000-0200-00006E02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17" authorId="0" shapeId="0" xr:uid="{00000000-0006-0000-0200-00006F02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17" authorId="0" shapeId="0" xr:uid="{00000000-0006-0000-0200-00007002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17" authorId="0" shapeId="0" xr:uid="{00000000-0006-0000-0200-00007102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17" authorId="0" shapeId="0" xr:uid="{00000000-0006-0000-0200-00007202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17" authorId="0" shapeId="0" xr:uid="{00000000-0006-0000-0200-00007302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17" authorId="0" shapeId="0" xr:uid="{00000000-0006-0000-0200-00007402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17" authorId="0" shapeId="0" xr:uid="{00000000-0006-0000-0200-00007502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17" authorId="0" shapeId="0" xr:uid="{00000000-0006-0000-0200-00007602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17" authorId="0" shapeId="0" xr:uid="{00000000-0006-0000-0200-00007702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17" authorId="0" shapeId="0" xr:uid="{00000000-0006-0000-0200-00007802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17" authorId="0" shapeId="0" xr:uid="{00000000-0006-0000-0200-00007902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17" authorId="0" shapeId="0" xr:uid="{00000000-0006-0000-0200-00007A02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17" authorId="0" shapeId="0" xr:uid="{00000000-0006-0000-0200-00007B02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17" authorId="0" shapeId="0" xr:uid="{00000000-0006-0000-0200-00007C02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17" authorId="0" shapeId="0" xr:uid="{00000000-0006-0000-0200-00007D02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17" authorId="0" shapeId="0" xr:uid="{00000000-0006-0000-0200-00007E02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17" authorId="0" shapeId="0" xr:uid="{00000000-0006-0000-0200-00007F02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17" authorId="0" shapeId="0" xr:uid="{00000000-0006-0000-0200-00008002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17" authorId="0" shapeId="0" xr:uid="{00000000-0006-0000-0200-00008102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17" authorId="0" shapeId="0" xr:uid="{00000000-0006-0000-0200-00008202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17" authorId="0" shapeId="0" xr:uid="{00000000-0006-0000-0200-00008302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17" authorId="0" shapeId="0" xr:uid="{00000000-0006-0000-0200-00008402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17" authorId="0" shapeId="0" xr:uid="{00000000-0006-0000-0200-00008502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17" authorId="0" shapeId="0" xr:uid="{00000000-0006-0000-0200-000086020000}">
      <text>
        <r>
          <rPr>
            <sz val="11"/>
            <rFont val="Calibri"/>
            <family val="2"/>
            <charset val="238"/>
          </rPr>
          <t>SZV_B:ISA</t>
        </r>
      </text>
    </comment>
    <comment ref="B18" authorId="0" shapeId="0" xr:uid="{00000000-0006-0000-0200-00008702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18" authorId="0" shapeId="0" xr:uid="{00000000-0006-0000-0200-00008802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18" authorId="0" shapeId="0" xr:uid="{00000000-0006-0000-0200-00008902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18" authorId="0" shapeId="0" xr:uid="{00000000-0006-0000-0200-00008A02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18" authorId="0" shapeId="0" xr:uid="{00000000-0006-0000-0200-00008B02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18" authorId="0" shapeId="0" xr:uid="{00000000-0006-0000-0200-00008C02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18" authorId="0" shapeId="0" xr:uid="{00000000-0006-0000-0200-00008D02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18" authorId="0" shapeId="0" xr:uid="{00000000-0006-0000-0200-00008E02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18" authorId="0" shapeId="0" xr:uid="{00000000-0006-0000-0200-00008F02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18" authorId="0" shapeId="0" xr:uid="{00000000-0006-0000-0200-00009002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18" authorId="0" shapeId="0" xr:uid="{00000000-0006-0000-0200-00009102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18" authorId="0" shapeId="0" xr:uid="{00000000-0006-0000-0200-00009202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18" authorId="0" shapeId="0" xr:uid="{00000000-0006-0000-0200-00009302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18" authorId="0" shapeId="0" xr:uid="{00000000-0006-0000-0200-00009402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18" authorId="1" shapeId="0" xr:uid="{00000000-0006-0000-0200-00009502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18" authorId="0" shapeId="0" xr:uid="{00000000-0006-0000-0200-00009602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18" authorId="0" shapeId="0" xr:uid="{00000000-0006-0000-0200-00009702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18" authorId="0" shapeId="0" xr:uid="{00000000-0006-0000-0200-00009802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18" authorId="0" shapeId="0" xr:uid="{00000000-0006-0000-0200-00009902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18" authorId="0" shapeId="0" xr:uid="{00000000-0006-0000-0200-00009A02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18" authorId="0" shapeId="0" xr:uid="{00000000-0006-0000-0200-00009B02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18" authorId="0" shapeId="0" xr:uid="{00000000-0006-0000-0200-00009C02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18" authorId="0" shapeId="0" xr:uid="{00000000-0006-0000-0200-00009D02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18" authorId="0" shapeId="0" xr:uid="{00000000-0006-0000-0200-00009E02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18" authorId="0" shapeId="0" xr:uid="{00000000-0006-0000-0200-00009F02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18" authorId="0" shapeId="0" xr:uid="{00000000-0006-0000-0200-0000A002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18" authorId="0" shapeId="0" xr:uid="{00000000-0006-0000-0200-0000A102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18" authorId="0" shapeId="0" xr:uid="{00000000-0006-0000-0200-0000A202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18" authorId="0" shapeId="0" xr:uid="{00000000-0006-0000-0200-0000A302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18" authorId="0" shapeId="0" xr:uid="{00000000-0006-0000-0200-0000A402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18" authorId="0" shapeId="0" xr:uid="{00000000-0006-0000-0200-0000A502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18" authorId="0" shapeId="0" xr:uid="{00000000-0006-0000-0200-0000A602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18" authorId="0" shapeId="0" xr:uid="{00000000-0006-0000-0200-0000A702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18" authorId="0" shapeId="0" xr:uid="{00000000-0006-0000-0200-0000A802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18" authorId="0" shapeId="0" xr:uid="{00000000-0006-0000-0200-0000A902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18" authorId="0" shapeId="0" xr:uid="{00000000-0006-0000-0200-0000AA02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18" authorId="0" shapeId="0" xr:uid="{00000000-0006-0000-0200-0000AB02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18" authorId="0" shapeId="0" xr:uid="{00000000-0006-0000-0200-0000AC02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18" authorId="0" shapeId="0" xr:uid="{00000000-0006-0000-0200-0000AD02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18" authorId="0" shapeId="0" xr:uid="{00000000-0006-0000-0200-0000AE02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18" authorId="0" shapeId="0" xr:uid="{00000000-0006-0000-0200-0000AF02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18" authorId="0" shapeId="0" xr:uid="{00000000-0006-0000-0200-0000B002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18" authorId="0" shapeId="0" xr:uid="{00000000-0006-0000-0200-0000B1020000}">
      <text>
        <r>
          <rPr>
            <sz val="11"/>
            <rFont val="Calibri"/>
            <family val="2"/>
            <charset val="238"/>
          </rPr>
          <t>SZV_B:ISA</t>
        </r>
      </text>
    </comment>
    <comment ref="B19" authorId="0" shapeId="0" xr:uid="{00000000-0006-0000-0200-0000B202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19" authorId="0" shapeId="0" xr:uid="{00000000-0006-0000-0200-0000B302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19" authorId="0" shapeId="0" xr:uid="{00000000-0006-0000-0200-0000B402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19" authorId="0" shapeId="0" xr:uid="{00000000-0006-0000-0200-0000B502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19" authorId="0" shapeId="0" xr:uid="{00000000-0006-0000-0200-0000B602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19" authorId="0" shapeId="0" xr:uid="{00000000-0006-0000-0200-0000B702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19" authorId="0" shapeId="0" xr:uid="{00000000-0006-0000-0200-0000B802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19" authorId="0" shapeId="0" xr:uid="{00000000-0006-0000-0200-0000B902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19" authorId="0" shapeId="0" xr:uid="{00000000-0006-0000-0200-0000BA02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19" authorId="0" shapeId="0" xr:uid="{00000000-0006-0000-0200-0000BB02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19" authorId="0" shapeId="0" xr:uid="{00000000-0006-0000-0200-0000BC02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19" authorId="0" shapeId="0" xr:uid="{00000000-0006-0000-0200-0000BD02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19" authorId="0" shapeId="0" xr:uid="{00000000-0006-0000-0200-0000BE02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19" authorId="0" shapeId="0" xr:uid="{00000000-0006-0000-0200-0000BF02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19" authorId="1" shapeId="0" xr:uid="{00000000-0006-0000-0200-0000C002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19" authorId="0" shapeId="0" xr:uid="{00000000-0006-0000-0200-0000C102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19" authorId="0" shapeId="0" xr:uid="{00000000-0006-0000-0200-0000C202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19" authorId="0" shapeId="0" xr:uid="{00000000-0006-0000-0200-0000C302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19" authorId="0" shapeId="0" xr:uid="{00000000-0006-0000-0200-0000C402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19" authorId="0" shapeId="0" xr:uid="{00000000-0006-0000-0200-0000C502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19" authorId="0" shapeId="0" xr:uid="{00000000-0006-0000-0200-0000C602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19" authorId="0" shapeId="0" xr:uid="{00000000-0006-0000-0200-0000C702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19" authorId="0" shapeId="0" xr:uid="{00000000-0006-0000-0200-0000C802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19" authorId="0" shapeId="0" xr:uid="{00000000-0006-0000-0200-0000C902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19" authorId="0" shapeId="0" xr:uid="{00000000-0006-0000-0200-0000CA02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19" authorId="0" shapeId="0" xr:uid="{00000000-0006-0000-0200-0000CB02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19" authorId="0" shapeId="0" xr:uid="{00000000-0006-0000-0200-0000CC02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19" authorId="0" shapeId="0" xr:uid="{00000000-0006-0000-0200-0000CD02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19" authorId="0" shapeId="0" xr:uid="{00000000-0006-0000-0200-0000CE02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19" authorId="0" shapeId="0" xr:uid="{00000000-0006-0000-0200-0000CF02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19" authorId="0" shapeId="0" xr:uid="{00000000-0006-0000-0200-0000D002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19" authorId="0" shapeId="0" xr:uid="{00000000-0006-0000-0200-0000D102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19" authorId="0" shapeId="0" xr:uid="{00000000-0006-0000-0200-0000D202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19" authorId="0" shapeId="0" xr:uid="{00000000-0006-0000-0200-0000D302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19" authorId="0" shapeId="0" xr:uid="{00000000-0006-0000-0200-0000D402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19" authorId="0" shapeId="0" xr:uid="{00000000-0006-0000-0200-0000D502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19" authorId="0" shapeId="0" xr:uid="{00000000-0006-0000-0200-0000D602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19" authorId="0" shapeId="0" xr:uid="{00000000-0006-0000-0200-0000D702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19" authorId="0" shapeId="0" xr:uid="{00000000-0006-0000-0200-0000D802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19" authorId="0" shapeId="0" xr:uid="{00000000-0006-0000-0200-0000D902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19" authorId="0" shapeId="0" xr:uid="{00000000-0006-0000-0200-0000DA02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19" authorId="0" shapeId="0" xr:uid="{00000000-0006-0000-0200-0000DB02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19" authorId="0" shapeId="0" xr:uid="{00000000-0006-0000-0200-0000DC020000}">
      <text>
        <r>
          <rPr>
            <sz val="11"/>
            <rFont val="Calibri"/>
            <family val="2"/>
            <charset val="238"/>
          </rPr>
          <t>SZV_B:ISA</t>
        </r>
      </text>
    </comment>
    <comment ref="B20" authorId="0" shapeId="0" xr:uid="{00000000-0006-0000-0200-0000DD02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20" authorId="0" shapeId="0" xr:uid="{00000000-0006-0000-0200-0000DE02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20" authorId="0" shapeId="0" xr:uid="{00000000-0006-0000-0200-0000DF02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20" authorId="0" shapeId="0" xr:uid="{00000000-0006-0000-0200-0000E002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20" authorId="0" shapeId="0" xr:uid="{00000000-0006-0000-0200-0000E102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20" authorId="0" shapeId="0" xr:uid="{00000000-0006-0000-0200-0000E202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20" authorId="0" shapeId="0" xr:uid="{00000000-0006-0000-0200-0000E302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20" authorId="0" shapeId="0" xr:uid="{00000000-0006-0000-0200-0000E402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20" authorId="0" shapeId="0" xr:uid="{00000000-0006-0000-0200-0000E502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20" authorId="0" shapeId="0" xr:uid="{00000000-0006-0000-0200-0000E602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20" authorId="0" shapeId="0" xr:uid="{00000000-0006-0000-0200-0000E702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20" authorId="0" shapeId="0" xr:uid="{00000000-0006-0000-0200-0000E802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20" authorId="0" shapeId="0" xr:uid="{00000000-0006-0000-0200-0000E902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20" authorId="0" shapeId="0" xr:uid="{00000000-0006-0000-0200-0000EA02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20" authorId="1" shapeId="0" xr:uid="{00000000-0006-0000-0200-0000EB02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20" authorId="0" shapeId="0" xr:uid="{00000000-0006-0000-0200-0000EC02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20" authorId="0" shapeId="0" xr:uid="{00000000-0006-0000-0200-0000ED02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20" authorId="0" shapeId="0" xr:uid="{00000000-0006-0000-0200-0000EE02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20" authorId="0" shapeId="0" xr:uid="{00000000-0006-0000-0200-0000EF02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20" authorId="0" shapeId="0" xr:uid="{00000000-0006-0000-0200-0000F002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20" authorId="0" shapeId="0" xr:uid="{00000000-0006-0000-0200-0000F102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20" authorId="0" shapeId="0" xr:uid="{00000000-0006-0000-0200-0000F202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20" authorId="0" shapeId="0" xr:uid="{00000000-0006-0000-0200-0000F302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20" authorId="0" shapeId="0" xr:uid="{00000000-0006-0000-0200-0000F402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20" authorId="0" shapeId="0" xr:uid="{00000000-0006-0000-0200-0000F502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20" authorId="0" shapeId="0" xr:uid="{00000000-0006-0000-0200-0000F602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20" authorId="0" shapeId="0" xr:uid="{00000000-0006-0000-0200-0000F702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20" authorId="0" shapeId="0" xr:uid="{00000000-0006-0000-0200-0000F802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20" authorId="0" shapeId="0" xr:uid="{00000000-0006-0000-0200-0000F902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20" authorId="0" shapeId="0" xr:uid="{00000000-0006-0000-0200-0000FA02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20" authorId="0" shapeId="0" xr:uid="{00000000-0006-0000-0200-0000FB02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20" authorId="0" shapeId="0" xr:uid="{00000000-0006-0000-0200-0000FC02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20" authorId="0" shapeId="0" xr:uid="{00000000-0006-0000-0200-0000FD02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20" authorId="0" shapeId="0" xr:uid="{00000000-0006-0000-0200-0000FE02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20" authorId="0" shapeId="0" xr:uid="{00000000-0006-0000-0200-0000FF02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20" authorId="0" shapeId="0" xr:uid="{00000000-0006-0000-0200-00000003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20" authorId="0" shapeId="0" xr:uid="{00000000-0006-0000-0200-00000103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20" authorId="0" shapeId="0" xr:uid="{00000000-0006-0000-0200-00000203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20" authorId="0" shapeId="0" xr:uid="{00000000-0006-0000-0200-00000303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20" authorId="0" shapeId="0" xr:uid="{00000000-0006-0000-0200-00000403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20" authorId="0" shapeId="0" xr:uid="{00000000-0006-0000-0200-00000503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20" authorId="0" shapeId="0" xr:uid="{00000000-0006-0000-0200-00000603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20" authorId="0" shapeId="0" xr:uid="{00000000-0006-0000-0200-000007030000}">
      <text>
        <r>
          <rPr>
            <sz val="11"/>
            <rFont val="Calibri"/>
            <family val="2"/>
            <charset val="238"/>
          </rPr>
          <t>SZV_B:ISA</t>
        </r>
      </text>
    </comment>
    <comment ref="B21" authorId="0" shapeId="0" xr:uid="{00000000-0006-0000-0200-00000803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21" authorId="0" shapeId="0" xr:uid="{00000000-0006-0000-0200-00000903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21" authorId="0" shapeId="0" xr:uid="{00000000-0006-0000-0200-00000A03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21" authorId="0" shapeId="0" xr:uid="{00000000-0006-0000-0200-00000B03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21" authorId="0" shapeId="0" xr:uid="{00000000-0006-0000-0200-00000C03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21" authorId="0" shapeId="0" xr:uid="{00000000-0006-0000-0200-00000D03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21" authorId="0" shapeId="0" xr:uid="{00000000-0006-0000-0200-00000E03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21" authorId="0" shapeId="0" xr:uid="{00000000-0006-0000-0200-00000F03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21" authorId="0" shapeId="0" xr:uid="{00000000-0006-0000-0200-00001003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21" authorId="0" shapeId="0" xr:uid="{00000000-0006-0000-0200-00001103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21" authorId="0" shapeId="0" xr:uid="{00000000-0006-0000-0200-00001203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21" authorId="0" shapeId="0" xr:uid="{00000000-0006-0000-0200-00001303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21" authorId="0" shapeId="0" xr:uid="{00000000-0006-0000-0200-00001403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21" authorId="0" shapeId="0" xr:uid="{00000000-0006-0000-0200-00001503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21" authorId="1" shapeId="0" xr:uid="{00000000-0006-0000-0200-00001603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21" authorId="0" shapeId="0" xr:uid="{00000000-0006-0000-0200-00001703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21" authorId="0" shapeId="0" xr:uid="{00000000-0006-0000-0200-00001803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21" authorId="0" shapeId="0" xr:uid="{00000000-0006-0000-0200-00001903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21" authorId="0" shapeId="0" xr:uid="{00000000-0006-0000-0200-00001A03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21" authorId="0" shapeId="0" xr:uid="{00000000-0006-0000-0200-00001B03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21" authorId="0" shapeId="0" xr:uid="{00000000-0006-0000-0200-00001C03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21" authorId="0" shapeId="0" xr:uid="{00000000-0006-0000-0200-00001D03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21" authorId="0" shapeId="0" xr:uid="{00000000-0006-0000-0200-00001E03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21" authorId="0" shapeId="0" xr:uid="{00000000-0006-0000-0200-00001F03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21" authorId="0" shapeId="0" xr:uid="{00000000-0006-0000-0200-00002003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21" authorId="0" shapeId="0" xr:uid="{00000000-0006-0000-0200-00002103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21" authorId="0" shapeId="0" xr:uid="{00000000-0006-0000-0200-00002203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21" authorId="0" shapeId="0" xr:uid="{00000000-0006-0000-0200-00002303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21" authorId="0" shapeId="0" xr:uid="{00000000-0006-0000-0200-00002403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21" authorId="0" shapeId="0" xr:uid="{00000000-0006-0000-0200-00002503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21" authorId="0" shapeId="0" xr:uid="{00000000-0006-0000-0200-00002603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21" authorId="0" shapeId="0" xr:uid="{00000000-0006-0000-0200-00002703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21" authorId="0" shapeId="0" xr:uid="{00000000-0006-0000-0200-00002803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21" authorId="0" shapeId="0" xr:uid="{00000000-0006-0000-0200-00002903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21" authorId="0" shapeId="0" xr:uid="{00000000-0006-0000-0200-00002A03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21" authorId="0" shapeId="0" xr:uid="{00000000-0006-0000-0200-00002B03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21" authorId="0" shapeId="0" xr:uid="{00000000-0006-0000-0200-00002C03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21" authorId="0" shapeId="0" xr:uid="{00000000-0006-0000-0200-00002D03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21" authorId="0" shapeId="0" xr:uid="{00000000-0006-0000-0200-00002E03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21" authorId="0" shapeId="0" xr:uid="{00000000-0006-0000-0200-00002F03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21" authorId="0" shapeId="0" xr:uid="{00000000-0006-0000-0200-00003003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21" authorId="0" shapeId="0" xr:uid="{00000000-0006-0000-0200-00003103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21" authorId="0" shapeId="0" xr:uid="{00000000-0006-0000-0200-000032030000}">
      <text>
        <r>
          <rPr>
            <sz val="11"/>
            <rFont val="Calibri"/>
            <family val="2"/>
            <charset val="238"/>
          </rPr>
          <t>SZV_B:ISA</t>
        </r>
      </text>
    </comment>
    <comment ref="B22" authorId="0" shapeId="0" xr:uid="{00000000-0006-0000-0200-00003303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22" authorId="0" shapeId="0" xr:uid="{00000000-0006-0000-0200-00003403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22" authorId="0" shapeId="0" xr:uid="{00000000-0006-0000-0200-00003503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22" authorId="0" shapeId="0" xr:uid="{00000000-0006-0000-0200-00003603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22" authorId="0" shapeId="0" xr:uid="{00000000-0006-0000-0200-00003703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22" authorId="0" shapeId="0" xr:uid="{00000000-0006-0000-0200-00003803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22" authorId="0" shapeId="0" xr:uid="{00000000-0006-0000-0200-00003903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22" authorId="0" shapeId="0" xr:uid="{00000000-0006-0000-0200-00003A03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22" authorId="0" shapeId="0" xr:uid="{00000000-0006-0000-0200-00003B03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22" authorId="0" shapeId="0" xr:uid="{00000000-0006-0000-0200-00003C03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22" authorId="0" shapeId="0" xr:uid="{00000000-0006-0000-0200-00003D03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22" authorId="0" shapeId="0" xr:uid="{00000000-0006-0000-0200-00003E03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22" authorId="0" shapeId="0" xr:uid="{00000000-0006-0000-0200-00003F03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22" authorId="0" shapeId="0" xr:uid="{00000000-0006-0000-0200-00004003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22" authorId="1" shapeId="0" xr:uid="{00000000-0006-0000-0200-00004103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22" authorId="0" shapeId="0" xr:uid="{00000000-0006-0000-0200-00004203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22" authorId="0" shapeId="0" xr:uid="{00000000-0006-0000-0200-00004303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22" authorId="0" shapeId="0" xr:uid="{00000000-0006-0000-0200-00004403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22" authorId="0" shapeId="0" xr:uid="{00000000-0006-0000-0200-00004503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22" authorId="0" shapeId="0" xr:uid="{00000000-0006-0000-0200-00004603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22" authorId="0" shapeId="0" xr:uid="{00000000-0006-0000-0200-00004703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22" authorId="0" shapeId="0" xr:uid="{00000000-0006-0000-0200-00004803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22" authorId="0" shapeId="0" xr:uid="{00000000-0006-0000-0200-00004903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22" authorId="0" shapeId="0" xr:uid="{00000000-0006-0000-0200-00004A03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22" authorId="0" shapeId="0" xr:uid="{00000000-0006-0000-0200-00004B03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22" authorId="0" shapeId="0" xr:uid="{00000000-0006-0000-0200-00004C03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22" authorId="0" shapeId="0" xr:uid="{00000000-0006-0000-0200-00004D03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22" authorId="0" shapeId="0" xr:uid="{00000000-0006-0000-0200-00004E03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22" authorId="0" shapeId="0" xr:uid="{00000000-0006-0000-0200-00004F03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22" authorId="0" shapeId="0" xr:uid="{00000000-0006-0000-0200-00005003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22" authorId="0" shapeId="0" xr:uid="{00000000-0006-0000-0200-00005103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22" authorId="0" shapeId="0" xr:uid="{00000000-0006-0000-0200-00005203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22" authorId="0" shapeId="0" xr:uid="{00000000-0006-0000-0200-00005303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22" authorId="0" shapeId="0" xr:uid="{00000000-0006-0000-0200-00005403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22" authorId="0" shapeId="0" xr:uid="{00000000-0006-0000-0200-00005503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22" authorId="0" shapeId="0" xr:uid="{00000000-0006-0000-0200-00005603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22" authorId="0" shapeId="0" xr:uid="{00000000-0006-0000-0200-00005703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22" authorId="0" shapeId="0" xr:uid="{00000000-0006-0000-0200-00005803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22" authorId="0" shapeId="0" xr:uid="{00000000-0006-0000-0200-00005903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22" authorId="0" shapeId="0" xr:uid="{00000000-0006-0000-0200-00005A03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22" authorId="0" shapeId="0" xr:uid="{00000000-0006-0000-0200-00005B03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22" authorId="0" shapeId="0" xr:uid="{00000000-0006-0000-0200-00005C03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22" authorId="0" shapeId="0" xr:uid="{00000000-0006-0000-0200-00005D030000}">
      <text>
        <r>
          <rPr>
            <sz val="11"/>
            <rFont val="Calibri"/>
            <family val="2"/>
            <charset val="238"/>
          </rPr>
          <t>SZV_B:ISA</t>
        </r>
      </text>
    </comment>
    <comment ref="B23" authorId="0" shapeId="0" xr:uid="{00000000-0006-0000-0200-00005E03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23" authorId="0" shapeId="0" xr:uid="{00000000-0006-0000-0200-00005F03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23" authorId="0" shapeId="0" xr:uid="{00000000-0006-0000-0200-00006003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23" authorId="0" shapeId="0" xr:uid="{00000000-0006-0000-0200-00006103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23" authorId="0" shapeId="0" xr:uid="{00000000-0006-0000-0200-00006203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23" authorId="0" shapeId="0" xr:uid="{00000000-0006-0000-0200-00006303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23" authorId="0" shapeId="0" xr:uid="{00000000-0006-0000-0200-00006403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23" authorId="0" shapeId="0" xr:uid="{00000000-0006-0000-0200-00006503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23" authorId="0" shapeId="0" xr:uid="{00000000-0006-0000-0200-00006603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23" authorId="0" shapeId="0" xr:uid="{00000000-0006-0000-0200-00006703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23" authorId="0" shapeId="0" xr:uid="{00000000-0006-0000-0200-00006803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23" authorId="0" shapeId="0" xr:uid="{00000000-0006-0000-0200-00006903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23" authorId="0" shapeId="0" xr:uid="{00000000-0006-0000-0200-00006A03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23" authorId="0" shapeId="0" xr:uid="{00000000-0006-0000-0200-00006B03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23" authorId="1" shapeId="0" xr:uid="{00000000-0006-0000-0200-00006C03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23" authorId="0" shapeId="0" xr:uid="{00000000-0006-0000-0200-00006D03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23" authorId="0" shapeId="0" xr:uid="{00000000-0006-0000-0200-00006E03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23" authorId="0" shapeId="0" xr:uid="{00000000-0006-0000-0200-00006F03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23" authorId="0" shapeId="0" xr:uid="{00000000-0006-0000-0200-00007003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23" authorId="0" shapeId="0" xr:uid="{00000000-0006-0000-0200-00007103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23" authorId="0" shapeId="0" xr:uid="{00000000-0006-0000-0200-00007203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23" authorId="0" shapeId="0" xr:uid="{00000000-0006-0000-0200-00007303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23" authorId="0" shapeId="0" xr:uid="{00000000-0006-0000-0200-00007403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23" authorId="0" shapeId="0" xr:uid="{00000000-0006-0000-0200-00007503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23" authorId="0" shapeId="0" xr:uid="{00000000-0006-0000-0200-00007603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23" authorId="0" shapeId="0" xr:uid="{00000000-0006-0000-0200-00007703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23" authorId="0" shapeId="0" xr:uid="{00000000-0006-0000-0200-00007803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23" authorId="0" shapeId="0" xr:uid="{00000000-0006-0000-0200-00007903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23" authorId="0" shapeId="0" xr:uid="{00000000-0006-0000-0200-00007A03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23" authorId="0" shapeId="0" xr:uid="{00000000-0006-0000-0200-00007B03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23" authorId="0" shapeId="0" xr:uid="{00000000-0006-0000-0200-00007C03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23" authorId="0" shapeId="0" xr:uid="{00000000-0006-0000-0200-00007D03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23" authorId="0" shapeId="0" xr:uid="{00000000-0006-0000-0200-00007E03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23" authorId="0" shapeId="0" xr:uid="{00000000-0006-0000-0200-00007F03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23" authorId="0" shapeId="0" xr:uid="{00000000-0006-0000-0200-00008003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23" authorId="0" shapeId="0" xr:uid="{00000000-0006-0000-0200-00008103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23" authorId="0" shapeId="0" xr:uid="{00000000-0006-0000-0200-00008203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23" authorId="0" shapeId="0" xr:uid="{00000000-0006-0000-0200-00008303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23" authorId="0" shapeId="0" xr:uid="{00000000-0006-0000-0200-00008403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23" authorId="0" shapeId="0" xr:uid="{00000000-0006-0000-0200-00008503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23" authorId="0" shapeId="0" xr:uid="{00000000-0006-0000-0200-00008603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23" authorId="0" shapeId="0" xr:uid="{00000000-0006-0000-0200-00008703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23" authorId="0" shapeId="0" xr:uid="{00000000-0006-0000-0200-000088030000}">
      <text>
        <r>
          <rPr>
            <sz val="11"/>
            <rFont val="Calibri"/>
            <family val="2"/>
            <charset val="238"/>
          </rPr>
          <t>SZV_B:ISA</t>
        </r>
      </text>
    </comment>
    <comment ref="B24" authorId="0" shapeId="0" xr:uid="{00000000-0006-0000-0200-00008903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24" authorId="0" shapeId="0" xr:uid="{00000000-0006-0000-0200-00008A03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24" authorId="0" shapeId="0" xr:uid="{00000000-0006-0000-0200-00008B03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24" authorId="0" shapeId="0" xr:uid="{00000000-0006-0000-0200-00008C03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24" authorId="0" shapeId="0" xr:uid="{00000000-0006-0000-0200-00008D03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24" authorId="0" shapeId="0" xr:uid="{00000000-0006-0000-0200-00008E03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24" authorId="0" shapeId="0" xr:uid="{00000000-0006-0000-0200-00008F03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24" authorId="0" shapeId="0" xr:uid="{00000000-0006-0000-0200-00009003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24" authorId="0" shapeId="0" xr:uid="{00000000-0006-0000-0200-00009103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24" authorId="0" shapeId="0" xr:uid="{00000000-0006-0000-0200-00009203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24" authorId="0" shapeId="0" xr:uid="{00000000-0006-0000-0200-00009303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24" authorId="0" shapeId="0" xr:uid="{00000000-0006-0000-0200-00009403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24" authorId="0" shapeId="0" xr:uid="{00000000-0006-0000-0200-00009503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24" authorId="0" shapeId="0" xr:uid="{00000000-0006-0000-0200-00009603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24" authorId="1" shapeId="0" xr:uid="{00000000-0006-0000-0200-00009703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24" authorId="0" shapeId="0" xr:uid="{00000000-0006-0000-0200-00009803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24" authorId="0" shapeId="0" xr:uid="{00000000-0006-0000-0200-00009903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24" authorId="0" shapeId="0" xr:uid="{00000000-0006-0000-0200-00009A03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24" authorId="0" shapeId="0" xr:uid="{00000000-0006-0000-0200-00009B03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24" authorId="0" shapeId="0" xr:uid="{00000000-0006-0000-0200-00009C03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24" authorId="0" shapeId="0" xr:uid="{00000000-0006-0000-0200-00009D03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24" authorId="0" shapeId="0" xr:uid="{00000000-0006-0000-0200-00009E03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24" authorId="0" shapeId="0" xr:uid="{00000000-0006-0000-0200-00009F03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24" authorId="0" shapeId="0" xr:uid="{00000000-0006-0000-0200-0000A003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24" authorId="0" shapeId="0" xr:uid="{00000000-0006-0000-0200-0000A103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24" authorId="0" shapeId="0" xr:uid="{00000000-0006-0000-0200-0000A203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24" authorId="0" shapeId="0" xr:uid="{00000000-0006-0000-0200-0000A303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24" authorId="0" shapeId="0" xr:uid="{00000000-0006-0000-0200-0000A403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24" authorId="0" shapeId="0" xr:uid="{00000000-0006-0000-0200-0000A503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24" authorId="0" shapeId="0" xr:uid="{00000000-0006-0000-0200-0000A603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24" authorId="0" shapeId="0" xr:uid="{00000000-0006-0000-0200-0000A703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24" authorId="0" shapeId="0" xr:uid="{00000000-0006-0000-0200-0000A803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24" authorId="0" shapeId="0" xr:uid="{00000000-0006-0000-0200-0000A903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24" authorId="0" shapeId="0" xr:uid="{00000000-0006-0000-0200-0000AA03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24" authorId="0" shapeId="0" xr:uid="{00000000-0006-0000-0200-0000AB03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24" authorId="0" shapeId="0" xr:uid="{00000000-0006-0000-0200-0000AC03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24" authorId="0" shapeId="0" xr:uid="{00000000-0006-0000-0200-0000AD03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24" authorId="0" shapeId="0" xr:uid="{00000000-0006-0000-0200-0000AE03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24" authorId="0" shapeId="0" xr:uid="{00000000-0006-0000-0200-0000AF03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24" authorId="0" shapeId="0" xr:uid="{00000000-0006-0000-0200-0000B003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24" authorId="0" shapeId="0" xr:uid="{00000000-0006-0000-0200-0000B103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24" authorId="0" shapeId="0" xr:uid="{00000000-0006-0000-0200-0000B203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24" authorId="0" shapeId="0" xr:uid="{00000000-0006-0000-0200-0000B3030000}">
      <text>
        <r>
          <rPr>
            <sz val="11"/>
            <rFont val="Calibri"/>
            <family val="2"/>
            <charset val="238"/>
          </rPr>
          <t>SZV_B:ISA</t>
        </r>
      </text>
    </comment>
    <comment ref="B25" authorId="0" shapeId="0" xr:uid="{00000000-0006-0000-0200-0000B403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25" authorId="0" shapeId="0" xr:uid="{00000000-0006-0000-0200-0000B503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25" authorId="0" shapeId="0" xr:uid="{00000000-0006-0000-0200-0000B603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25" authorId="0" shapeId="0" xr:uid="{00000000-0006-0000-0200-0000B703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25" authorId="0" shapeId="0" xr:uid="{00000000-0006-0000-0200-0000B803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25" authorId="0" shapeId="0" xr:uid="{00000000-0006-0000-0200-0000B903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25" authorId="0" shapeId="0" xr:uid="{00000000-0006-0000-0200-0000BA03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25" authorId="0" shapeId="0" xr:uid="{00000000-0006-0000-0200-0000BB03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25" authorId="0" shapeId="0" xr:uid="{00000000-0006-0000-0200-0000BC03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25" authorId="0" shapeId="0" xr:uid="{00000000-0006-0000-0200-0000BD03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25" authorId="0" shapeId="0" xr:uid="{00000000-0006-0000-0200-0000BE03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25" authorId="0" shapeId="0" xr:uid="{00000000-0006-0000-0200-0000BF03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25" authorId="0" shapeId="0" xr:uid="{00000000-0006-0000-0200-0000C003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25" authorId="0" shapeId="0" xr:uid="{00000000-0006-0000-0200-0000C103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25" authorId="1" shapeId="0" xr:uid="{00000000-0006-0000-0200-0000C203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25" authorId="0" shapeId="0" xr:uid="{00000000-0006-0000-0200-0000C303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25" authorId="0" shapeId="0" xr:uid="{00000000-0006-0000-0200-0000C403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25" authorId="0" shapeId="0" xr:uid="{00000000-0006-0000-0200-0000C503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25" authorId="0" shapeId="0" xr:uid="{00000000-0006-0000-0200-0000C603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25" authorId="0" shapeId="0" xr:uid="{00000000-0006-0000-0200-0000C703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25" authorId="0" shapeId="0" xr:uid="{00000000-0006-0000-0200-0000C803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25" authorId="0" shapeId="0" xr:uid="{00000000-0006-0000-0200-0000C903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25" authorId="0" shapeId="0" xr:uid="{00000000-0006-0000-0200-0000CA03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25" authorId="0" shapeId="0" xr:uid="{00000000-0006-0000-0200-0000CB03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25" authorId="0" shapeId="0" xr:uid="{00000000-0006-0000-0200-0000CC03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25" authorId="0" shapeId="0" xr:uid="{00000000-0006-0000-0200-0000CD03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25" authorId="0" shapeId="0" xr:uid="{00000000-0006-0000-0200-0000CE03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25" authorId="0" shapeId="0" xr:uid="{00000000-0006-0000-0200-0000CF03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25" authorId="0" shapeId="0" xr:uid="{00000000-0006-0000-0200-0000D003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25" authorId="0" shapeId="0" xr:uid="{00000000-0006-0000-0200-0000D103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25" authorId="0" shapeId="0" xr:uid="{00000000-0006-0000-0200-0000D203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25" authorId="0" shapeId="0" xr:uid="{00000000-0006-0000-0200-0000D303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25" authorId="0" shapeId="0" xr:uid="{00000000-0006-0000-0200-0000D403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25" authorId="0" shapeId="0" xr:uid="{00000000-0006-0000-0200-0000D503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25" authorId="0" shapeId="0" xr:uid="{00000000-0006-0000-0200-0000D603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25" authorId="0" shapeId="0" xr:uid="{00000000-0006-0000-0200-0000D703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25" authorId="0" shapeId="0" xr:uid="{00000000-0006-0000-0200-0000D803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25" authorId="0" shapeId="0" xr:uid="{00000000-0006-0000-0200-0000D903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25" authorId="0" shapeId="0" xr:uid="{00000000-0006-0000-0200-0000DA03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25" authorId="0" shapeId="0" xr:uid="{00000000-0006-0000-0200-0000DB03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25" authorId="0" shapeId="0" xr:uid="{00000000-0006-0000-0200-0000DC03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25" authorId="0" shapeId="0" xr:uid="{00000000-0006-0000-0200-0000DD03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25" authorId="0" shapeId="0" xr:uid="{00000000-0006-0000-0200-0000DE030000}">
      <text>
        <r>
          <rPr>
            <sz val="11"/>
            <rFont val="Calibri"/>
            <family val="2"/>
            <charset val="238"/>
          </rPr>
          <t>SZV_B:ISA</t>
        </r>
      </text>
    </comment>
    <comment ref="B26" authorId="0" shapeId="0" xr:uid="{00000000-0006-0000-0200-0000DF03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26" authorId="0" shapeId="0" xr:uid="{00000000-0006-0000-0200-0000E003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26" authorId="0" shapeId="0" xr:uid="{00000000-0006-0000-0200-0000E103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26" authorId="0" shapeId="0" xr:uid="{00000000-0006-0000-0200-0000E203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26" authorId="0" shapeId="0" xr:uid="{00000000-0006-0000-0200-0000E303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26" authorId="0" shapeId="0" xr:uid="{00000000-0006-0000-0200-0000E403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26" authorId="0" shapeId="0" xr:uid="{00000000-0006-0000-0200-0000E503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26" authorId="0" shapeId="0" xr:uid="{00000000-0006-0000-0200-0000E603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26" authorId="0" shapeId="0" xr:uid="{00000000-0006-0000-0200-0000E703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26" authorId="0" shapeId="0" xr:uid="{00000000-0006-0000-0200-0000E803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26" authorId="0" shapeId="0" xr:uid="{00000000-0006-0000-0200-0000E903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26" authorId="0" shapeId="0" xr:uid="{00000000-0006-0000-0200-0000EA03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26" authorId="0" shapeId="0" xr:uid="{00000000-0006-0000-0200-0000EB03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26" authorId="0" shapeId="0" xr:uid="{00000000-0006-0000-0200-0000EC03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26" authorId="1" shapeId="0" xr:uid="{00000000-0006-0000-0200-0000ED03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26" authorId="0" shapeId="0" xr:uid="{00000000-0006-0000-0200-0000EE03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26" authorId="0" shapeId="0" xr:uid="{00000000-0006-0000-0200-0000EF03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26" authorId="0" shapeId="0" xr:uid="{00000000-0006-0000-0200-0000F003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26" authorId="0" shapeId="0" xr:uid="{00000000-0006-0000-0200-0000F103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26" authorId="0" shapeId="0" xr:uid="{00000000-0006-0000-0200-0000F203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26" authorId="0" shapeId="0" xr:uid="{00000000-0006-0000-0200-0000F303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26" authorId="0" shapeId="0" xr:uid="{00000000-0006-0000-0200-0000F403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26" authorId="0" shapeId="0" xr:uid="{00000000-0006-0000-0200-0000F503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26" authorId="0" shapeId="0" xr:uid="{00000000-0006-0000-0200-0000F603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26" authorId="0" shapeId="0" xr:uid="{00000000-0006-0000-0200-0000F703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26" authorId="0" shapeId="0" xr:uid="{00000000-0006-0000-0200-0000F803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26" authorId="0" shapeId="0" xr:uid="{00000000-0006-0000-0200-0000F903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26" authorId="0" shapeId="0" xr:uid="{00000000-0006-0000-0200-0000FA03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26" authorId="0" shapeId="0" xr:uid="{00000000-0006-0000-0200-0000FB03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26" authorId="0" shapeId="0" xr:uid="{00000000-0006-0000-0200-0000FC03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26" authorId="0" shapeId="0" xr:uid="{00000000-0006-0000-0200-0000FD03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26" authorId="0" shapeId="0" xr:uid="{00000000-0006-0000-0200-0000FE03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26" authorId="0" shapeId="0" xr:uid="{00000000-0006-0000-0200-0000FF03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26" authorId="0" shapeId="0" xr:uid="{00000000-0006-0000-0200-00000004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26" authorId="0" shapeId="0" xr:uid="{00000000-0006-0000-0200-00000104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26" authorId="0" shapeId="0" xr:uid="{00000000-0006-0000-0200-00000204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26" authorId="0" shapeId="0" xr:uid="{00000000-0006-0000-0200-00000304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26" authorId="0" shapeId="0" xr:uid="{00000000-0006-0000-0200-00000404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26" authorId="0" shapeId="0" xr:uid="{00000000-0006-0000-0200-00000504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26" authorId="0" shapeId="0" xr:uid="{00000000-0006-0000-0200-00000604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26" authorId="0" shapeId="0" xr:uid="{00000000-0006-0000-0200-00000704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26" authorId="0" shapeId="0" xr:uid="{00000000-0006-0000-0200-00000804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26" authorId="0" shapeId="0" xr:uid="{00000000-0006-0000-0200-000009040000}">
      <text>
        <r>
          <rPr>
            <sz val="11"/>
            <rFont val="Calibri"/>
            <family val="2"/>
            <charset val="238"/>
          </rPr>
          <t>SZV_B:ISA</t>
        </r>
      </text>
    </comment>
    <comment ref="B27" authorId="0" shapeId="0" xr:uid="{00000000-0006-0000-0200-00000A04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27" authorId="0" shapeId="0" xr:uid="{00000000-0006-0000-0200-00000B04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27" authorId="0" shapeId="0" xr:uid="{00000000-0006-0000-0200-00000C04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27" authorId="0" shapeId="0" xr:uid="{00000000-0006-0000-0200-00000D04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27" authorId="0" shapeId="0" xr:uid="{00000000-0006-0000-0200-00000E04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27" authorId="0" shapeId="0" xr:uid="{00000000-0006-0000-0200-00000F04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27" authorId="0" shapeId="0" xr:uid="{00000000-0006-0000-0200-00001004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27" authorId="0" shapeId="0" xr:uid="{00000000-0006-0000-0200-00001104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27" authorId="0" shapeId="0" xr:uid="{00000000-0006-0000-0200-00001204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27" authorId="0" shapeId="0" xr:uid="{00000000-0006-0000-0200-00001304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27" authorId="0" shapeId="0" xr:uid="{00000000-0006-0000-0200-00001404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27" authorId="0" shapeId="0" xr:uid="{00000000-0006-0000-0200-00001504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27" authorId="0" shapeId="0" xr:uid="{00000000-0006-0000-0200-00001604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27" authorId="0" shapeId="0" xr:uid="{00000000-0006-0000-0200-00001704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27" authorId="1" shapeId="0" xr:uid="{00000000-0006-0000-0200-00001804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27" authorId="0" shapeId="0" xr:uid="{00000000-0006-0000-0200-00001904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27" authorId="0" shapeId="0" xr:uid="{00000000-0006-0000-0200-00001A04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27" authorId="0" shapeId="0" xr:uid="{00000000-0006-0000-0200-00001B04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27" authorId="0" shapeId="0" xr:uid="{00000000-0006-0000-0200-00001C04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27" authorId="0" shapeId="0" xr:uid="{00000000-0006-0000-0200-00001D04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27" authorId="0" shapeId="0" xr:uid="{00000000-0006-0000-0200-00001E04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27" authorId="0" shapeId="0" xr:uid="{00000000-0006-0000-0200-00001F04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27" authorId="0" shapeId="0" xr:uid="{00000000-0006-0000-0200-00002004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27" authorId="0" shapeId="0" xr:uid="{00000000-0006-0000-0200-00002104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27" authorId="0" shapeId="0" xr:uid="{00000000-0006-0000-0200-00002204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27" authorId="0" shapeId="0" xr:uid="{00000000-0006-0000-0200-00002304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27" authorId="0" shapeId="0" xr:uid="{00000000-0006-0000-0200-00002404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27" authorId="0" shapeId="0" xr:uid="{00000000-0006-0000-0200-00002504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27" authorId="0" shapeId="0" xr:uid="{00000000-0006-0000-0200-00002604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27" authorId="0" shapeId="0" xr:uid="{00000000-0006-0000-0200-00002704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27" authorId="0" shapeId="0" xr:uid="{00000000-0006-0000-0200-00002804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27" authorId="0" shapeId="0" xr:uid="{00000000-0006-0000-0200-00002904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27" authorId="0" shapeId="0" xr:uid="{00000000-0006-0000-0200-00002A04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27" authorId="0" shapeId="0" xr:uid="{00000000-0006-0000-0200-00002B04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27" authorId="0" shapeId="0" xr:uid="{00000000-0006-0000-0200-00002C04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27" authorId="0" shapeId="0" xr:uid="{00000000-0006-0000-0200-00002D04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27" authorId="0" shapeId="0" xr:uid="{00000000-0006-0000-0200-00002E04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27" authorId="0" shapeId="0" xr:uid="{00000000-0006-0000-0200-00002F04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27" authorId="0" shapeId="0" xr:uid="{00000000-0006-0000-0200-00003004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27" authorId="0" shapeId="0" xr:uid="{00000000-0006-0000-0200-00003104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27" authorId="0" shapeId="0" xr:uid="{00000000-0006-0000-0200-00003204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27" authorId="0" shapeId="0" xr:uid="{00000000-0006-0000-0200-00003304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27" authorId="0" shapeId="0" xr:uid="{00000000-0006-0000-0200-000034040000}">
      <text>
        <r>
          <rPr>
            <sz val="11"/>
            <rFont val="Calibri"/>
            <family val="2"/>
            <charset val="238"/>
          </rPr>
          <t>SZV_B:ISA</t>
        </r>
      </text>
    </comment>
    <comment ref="B28" authorId="0" shapeId="0" xr:uid="{00000000-0006-0000-0200-00003504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28" authorId="0" shapeId="0" xr:uid="{00000000-0006-0000-0200-00003604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28" authorId="0" shapeId="0" xr:uid="{00000000-0006-0000-0200-00003704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28" authorId="0" shapeId="0" xr:uid="{00000000-0006-0000-0200-00003804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28" authorId="0" shapeId="0" xr:uid="{00000000-0006-0000-0200-00003904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28" authorId="0" shapeId="0" xr:uid="{00000000-0006-0000-0200-00003A04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28" authorId="0" shapeId="0" xr:uid="{00000000-0006-0000-0200-00003B04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28" authorId="0" shapeId="0" xr:uid="{00000000-0006-0000-0200-00003C04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28" authorId="0" shapeId="0" xr:uid="{00000000-0006-0000-0200-00003D04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28" authorId="0" shapeId="0" xr:uid="{00000000-0006-0000-0200-00003E04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28" authorId="0" shapeId="0" xr:uid="{00000000-0006-0000-0200-00003F04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28" authorId="0" shapeId="0" xr:uid="{00000000-0006-0000-0200-00004004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28" authorId="0" shapeId="0" xr:uid="{00000000-0006-0000-0200-00004104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28" authorId="0" shapeId="0" xr:uid="{00000000-0006-0000-0200-00004204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28" authorId="1" shapeId="0" xr:uid="{00000000-0006-0000-0200-00004304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28" authorId="0" shapeId="0" xr:uid="{00000000-0006-0000-0200-00004404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28" authorId="0" shapeId="0" xr:uid="{00000000-0006-0000-0200-00004504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28" authorId="0" shapeId="0" xr:uid="{00000000-0006-0000-0200-00004604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28" authorId="0" shapeId="0" xr:uid="{00000000-0006-0000-0200-00004704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28" authorId="0" shapeId="0" xr:uid="{00000000-0006-0000-0200-00004804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28" authorId="0" shapeId="0" xr:uid="{00000000-0006-0000-0200-00004904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28" authorId="0" shapeId="0" xr:uid="{00000000-0006-0000-0200-00004A04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28" authorId="0" shapeId="0" xr:uid="{00000000-0006-0000-0200-00004B04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28" authorId="0" shapeId="0" xr:uid="{00000000-0006-0000-0200-00004C04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28" authorId="0" shapeId="0" xr:uid="{00000000-0006-0000-0200-00004D04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28" authorId="0" shapeId="0" xr:uid="{00000000-0006-0000-0200-00004E04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28" authorId="0" shapeId="0" xr:uid="{00000000-0006-0000-0200-00004F04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28" authorId="0" shapeId="0" xr:uid="{00000000-0006-0000-0200-00005004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28" authorId="0" shapeId="0" xr:uid="{00000000-0006-0000-0200-00005104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28" authorId="0" shapeId="0" xr:uid="{00000000-0006-0000-0200-00005204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28" authorId="0" shapeId="0" xr:uid="{00000000-0006-0000-0200-00005304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28" authorId="0" shapeId="0" xr:uid="{00000000-0006-0000-0200-00005404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28" authorId="0" shapeId="0" xr:uid="{00000000-0006-0000-0200-00005504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28" authorId="0" shapeId="0" xr:uid="{00000000-0006-0000-0200-00005604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28" authorId="0" shapeId="0" xr:uid="{00000000-0006-0000-0200-00005704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28" authorId="0" shapeId="0" xr:uid="{00000000-0006-0000-0200-00005804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28" authorId="0" shapeId="0" xr:uid="{00000000-0006-0000-0200-00005904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28" authorId="0" shapeId="0" xr:uid="{00000000-0006-0000-0200-00005A04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28" authorId="0" shapeId="0" xr:uid="{00000000-0006-0000-0200-00005B04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28" authorId="0" shapeId="0" xr:uid="{00000000-0006-0000-0200-00005C04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28" authorId="0" shapeId="0" xr:uid="{00000000-0006-0000-0200-00005D04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28" authorId="0" shapeId="0" xr:uid="{00000000-0006-0000-0200-00005E04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28" authorId="0" shapeId="0" xr:uid="{00000000-0006-0000-0200-00005F040000}">
      <text>
        <r>
          <rPr>
            <sz val="11"/>
            <rFont val="Calibri"/>
            <family val="2"/>
            <charset val="238"/>
          </rPr>
          <t>SZV_B:ISA</t>
        </r>
      </text>
    </comment>
    <comment ref="B29" authorId="0" shapeId="0" xr:uid="{00000000-0006-0000-0200-00006004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29" authorId="0" shapeId="0" xr:uid="{00000000-0006-0000-0200-00006104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29" authorId="0" shapeId="0" xr:uid="{00000000-0006-0000-0200-00006204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29" authorId="0" shapeId="0" xr:uid="{00000000-0006-0000-0200-00006304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29" authorId="0" shapeId="0" xr:uid="{00000000-0006-0000-0200-00006404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29" authorId="0" shapeId="0" xr:uid="{00000000-0006-0000-0200-00006504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29" authorId="0" shapeId="0" xr:uid="{00000000-0006-0000-0200-00006604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29" authorId="0" shapeId="0" xr:uid="{00000000-0006-0000-0200-00006704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29" authorId="0" shapeId="0" xr:uid="{00000000-0006-0000-0200-00006804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29" authorId="0" shapeId="0" xr:uid="{00000000-0006-0000-0200-00006904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29" authorId="0" shapeId="0" xr:uid="{00000000-0006-0000-0200-00006A04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29" authorId="0" shapeId="0" xr:uid="{00000000-0006-0000-0200-00006B04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29" authorId="0" shapeId="0" xr:uid="{00000000-0006-0000-0200-00006C04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29" authorId="0" shapeId="0" xr:uid="{00000000-0006-0000-0200-00006D04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29" authorId="1" shapeId="0" xr:uid="{00000000-0006-0000-0200-00006E04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29" authorId="0" shapeId="0" xr:uid="{00000000-0006-0000-0200-00006F04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29" authorId="0" shapeId="0" xr:uid="{00000000-0006-0000-0200-00007004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29" authorId="0" shapeId="0" xr:uid="{00000000-0006-0000-0200-00007104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29" authorId="0" shapeId="0" xr:uid="{00000000-0006-0000-0200-00007204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29" authorId="0" shapeId="0" xr:uid="{00000000-0006-0000-0200-00007304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29" authorId="0" shapeId="0" xr:uid="{00000000-0006-0000-0200-00007404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29" authorId="0" shapeId="0" xr:uid="{00000000-0006-0000-0200-00007504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29" authorId="0" shapeId="0" xr:uid="{00000000-0006-0000-0200-00007604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29" authorId="0" shapeId="0" xr:uid="{00000000-0006-0000-0200-00007704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29" authorId="0" shapeId="0" xr:uid="{00000000-0006-0000-0200-00007804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29" authorId="0" shapeId="0" xr:uid="{00000000-0006-0000-0200-00007904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29" authorId="0" shapeId="0" xr:uid="{00000000-0006-0000-0200-00007A04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29" authorId="0" shapeId="0" xr:uid="{00000000-0006-0000-0200-00007B04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29" authorId="0" shapeId="0" xr:uid="{00000000-0006-0000-0200-00007C04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29" authorId="0" shapeId="0" xr:uid="{00000000-0006-0000-0200-00007D04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29" authorId="0" shapeId="0" xr:uid="{00000000-0006-0000-0200-00007E04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29" authorId="0" shapeId="0" xr:uid="{00000000-0006-0000-0200-00007F04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29" authorId="0" shapeId="0" xr:uid="{00000000-0006-0000-0200-00008004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29" authorId="0" shapeId="0" xr:uid="{00000000-0006-0000-0200-00008104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29" authorId="0" shapeId="0" xr:uid="{00000000-0006-0000-0200-00008204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29" authorId="0" shapeId="0" xr:uid="{00000000-0006-0000-0200-00008304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29" authorId="0" shapeId="0" xr:uid="{00000000-0006-0000-0200-00008404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29" authorId="0" shapeId="0" xr:uid="{00000000-0006-0000-0200-00008504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29" authorId="0" shapeId="0" xr:uid="{00000000-0006-0000-0200-00008604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29" authorId="0" shapeId="0" xr:uid="{00000000-0006-0000-0200-00008704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29" authorId="0" shapeId="0" xr:uid="{00000000-0006-0000-0200-00008804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29" authorId="0" shapeId="0" xr:uid="{00000000-0006-0000-0200-00008904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29" authorId="0" shapeId="0" xr:uid="{00000000-0006-0000-0200-00008A040000}">
      <text>
        <r>
          <rPr>
            <sz val="11"/>
            <rFont val="Calibri"/>
            <family val="2"/>
            <charset val="238"/>
          </rPr>
          <t>SZV_B:ISA</t>
        </r>
      </text>
    </comment>
    <comment ref="B30" authorId="0" shapeId="0" xr:uid="{00000000-0006-0000-0200-00008B04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30" authorId="0" shapeId="0" xr:uid="{00000000-0006-0000-0200-00008C04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30" authorId="0" shapeId="0" xr:uid="{00000000-0006-0000-0200-00008D04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30" authorId="0" shapeId="0" xr:uid="{00000000-0006-0000-0200-00008E04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30" authorId="0" shapeId="0" xr:uid="{00000000-0006-0000-0200-00008F04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30" authorId="0" shapeId="0" xr:uid="{00000000-0006-0000-0200-00009004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30" authorId="0" shapeId="0" xr:uid="{00000000-0006-0000-0200-00009104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30" authorId="0" shapeId="0" xr:uid="{00000000-0006-0000-0200-00009204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30" authorId="0" shapeId="0" xr:uid="{00000000-0006-0000-0200-00009304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30" authorId="0" shapeId="0" xr:uid="{00000000-0006-0000-0200-00009404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30" authorId="0" shapeId="0" xr:uid="{00000000-0006-0000-0200-00009504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30" authorId="0" shapeId="0" xr:uid="{00000000-0006-0000-0200-00009604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30" authorId="0" shapeId="0" xr:uid="{00000000-0006-0000-0200-00009704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30" authorId="0" shapeId="0" xr:uid="{00000000-0006-0000-0200-00009804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30" authorId="1" shapeId="0" xr:uid="{00000000-0006-0000-0200-00009904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30" authorId="0" shapeId="0" xr:uid="{00000000-0006-0000-0200-00009A04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30" authorId="0" shapeId="0" xr:uid="{00000000-0006-0000-0200-00009B04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30" authorId="0" shapeId="0" xr:uid="{00000000-0006-0000-0200-00009C04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30" authorId="0" shapeId="0" xr:uid="{00000000-0006-0000-0200-00009D04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30" authorId="0" shapeId="0" xr:uid="{00000000-0006-0000-0200-00009E04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30" authorId="0" shapeId="0" xr:uid="{00000000-0006-0000-0200-00009F04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30" authorId="0" shapeId="0" xr:uid="{00000000-0006-0000-0200-0000A004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30" authorId="0" shapeId="0" xr:uid="{00000000-0006-0000-0200-0000A104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30" authorId="0" shapeId="0" xr:uid="{00000000-0006-0000-0200-0000A204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30" authorId="0" shapeId="0" xr:uid="{00000000-0006-0000-0200-0000A304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30" authorId="0" shapeId="0" xr:uid="{00000000-0006-0000-0200-0000A404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30" authorId="0" shapeId="0" xr:uid="{00000000-0006-0000-0200-0000A504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30" authorId="0" shapeId="0" xr:uid="{00000000-0006-0000-0200-0000A604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30" authorId="0" shapeId="0" xr:uid="{00000000-0006-0000-0200-0000A704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30" authorId="0" shapeId="0" xr:uid="{00000000-0006-0000-0200-0000A804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30" authorId="0" shapeId="0" xr:uid="{00000000-0006-0000-0200-0000A904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30" authorId="0" shapeId="0" xr:uid="{00000000-0006-0000-0200-0000AA04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30" authorId="0" shapeId="0" xr:uid="{00000000-0006-0000-0200-0000AB04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30" authorId="0" shapeId="0" xr:uid="{00000000-0006-0000-0200-0000AC04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30" authorId="0" shapeId="0" xr:uid="{00000000-0006-0000-0200-0000AD04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30" authorId="0" shapeId="0" xr:uid="{00000000-0006-0000-0200-0000AE04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30" authorId="0" shapeId="0" xr:uid="{00000000-0006-0000-0200-0000AF04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30" authorId="0" shapeId="0" xr:uid="{00000000-0006-0000-0200-0000B004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30" authorId="0" shapeId="0" xr:uid="{00000000-0006-0000-0200-0000B104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30" authorId="0" shapeId="0" xr:uid="{00000000-0006-0000-0200-0000B204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30" authorId="0" shapeId="0" xr:uid="{00000000-0006-0000-0200-0000B304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30" authorId="0" shapeId="0" xr:uid="{00000000-0006-0000-0200-0000B404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30" authorId="0" shapeId="0" xr:uid="{00000000-0006-0000-0200-0000B5040000}">
      <text>
        <r>
          <rPr>
            <sz val="11"/>
            <rFont val="Calibri"/>
            <family val="2"/>
            <charset val="238"/>
          </rPr>
          <t>SZV_B:ISA</t>
        </r>
      </text>
    </comment>
    <comment ref="B31" authorId="0" shapeId="0" xr:uid="{00000000-0006-0000-0200-0000B604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31" authorId="0" shapeId="0" xr:uid="{00000000-0006-0000-0200-0000B704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31" authorId="0" shapeId="0" xr:uid="{00000000-0006-0000-0200-0000B804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31" authorId="0" shapeId="0" xr:uid="{00000000-0006-0000-0200-0000B904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31" authorId="0" shapeId="0" xr:uid="{00000000-0006-0000-0200-0000BA04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31" authorId="0" shapeId="0" xr:uid="{00000000-0006-0000-0200-0000BB04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31" authorId="0" shapeId="0" xr:uid="{00000000-0006-0000-0200-0000BC04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31" authorId="0" shapeId="0" xr:uid="{00000000-0006-0000-0200-0000BD04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31" authorId="0" shapeId="0" xr:uid="{00000000-0006-0000-0200-0000BE04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31" authorId="0" shapeId="0" xr:uid="{00000000-0006-0000-0200-0000BF04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31" authorId="0" shapeId="0" xr:uid="{00000000-0006-0000-0200-0000C004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31" authorId="0" shapeId="0" xr:uid="{00000000-0006-0000-0200-0000C104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31" authorId="0" shapeId="0" xr:uid="{00000000-0006-0000-0200-0000C204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31" authorId="0" shapeId="0" xr:uid="{00000000-0006-0000-0200-0000C304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31" authorId="1" shapeId="0" xr:uid="{00000000-0006-0000-0200-0000C404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31" authorId="0" shapeId="0" xr:uid="{00000000-0006-0000-0200-0000C504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31" authorId="0" shapeId="0" xr:uid="{00000000-0006-0000-0200-0000C604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31" authorId="0" shapeId="0" xr:uid="{00000000-0006-0000-0200-0000C704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31" authorId="0" shapeId="0" xr:uid="{00000000-0006-0000-0200-0000C804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31" authorId="0" shapeId="0" xr:uid="{00000000-0006-0000-0200-0000C904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31" authorId="0" shapeId="0" xr:uid="{00000000-0006-0000-0200-0000CA04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31" authorId="0" shapeId="0" xr:uid="{00000000-0006-0000-0200-0000CB04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31" authorId="0" shapeId="0" xr:uid="{00000000-0006-0000-0200-0000CC04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31" authorId="0" shapeId="0" xr:uid="{00000000-0006-0000-0200-0000CD04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31" authorId="0" shapeId="0" xr:uid="{00000000-0006-0000-0200-0000CE04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31" authorId="0" shapeId="0" xr:uid="{00000000-0006-0000-0200-0000CF04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31" authorId="0" shapeId="0" xr:uid="{00000000-0006-0000-0200-0000D004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31" authorId="0" shapeId="0" xr:uid="{00000000-0006-0000-0200-0000D104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31" authorId="0" shapeId="0" xr:uid="{00000000-0006-0000-0200-0000D204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31" authorId="0" shapeId="0" xr:uid="{00000000-0006-0000-0200-0000D304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31" authorId="0" shapeId="0" xr:uid="{00000000-0006-0000-0200-0000D404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31" authorId="0" shapeId="0" xr:uid="{00000000-0006-0000-0200-0000D504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31" authorId="0" shapeId="0" xr:uid="{00000000-0006-0000-0200-0000D604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31" authorId="0" shapeId="0" xr:uid="{00000000-0006-0000-0200-0000D704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31" authorId="0" shapeId="0" xr:uid="{00000000-0006-0000-0200-0000D804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31" authorId="0" shapeId="0" xr:uid="{00000000-0006-0000-0200-0000D904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31" authorId="0" shapeId="0" xr:uid="{00000000-0006-0000-0200-0000DA04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31" authorId="0" shapeId="0" xr:uid="{00000000-0006-0000-0200-0000DB04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31" authorId="0" shapeId="0" xr:uid="{00000000-0006-0000-0200-0000DC04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31" authorId="0" shapeId="0" xr:uid="{00000000-0006-0000-0200-0000DD04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31" authorId="0" shapeId="0" xr:uid="{00000000-0006-0000-0200-0000DE04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31" authorId="0" shapeId="0" xr:uid="{00000000-0006-0000-0200-0000DF04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31" authorId="0" shapeId="0" xr:uid="{00000000-0006-0000-0200-0000E0040000}">
      <text>
        <r>
          <rPr>
            <sz val="11"/>
            <rFont val="Calibri"/>
            <family val="2"/>
            <charset val="238"/>
          </rPr>
          <t>SZV_B:ISA</t>
        </r>
      </text>
    </comment>
    <comment ref="B32" authorId="0" shapeId="0" xr:uid="{00000000-0006-0000-0200-0000E104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32" authorId="0" shapeId="0" xr:uid="{00000000-0006-0000-0200-0000E204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32" authorId="0" shapeId="0" xr:uid="{00000000-0006-0000-0200-0000E304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32" authorId="0" shapeId="0" xr:uid="{00000000-0006-0000-0200-0000E404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32" authorId="0" shapeId="0" xr:uid="{00000000-0006-0000-0200-0000E504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32" authorId="0" shapeId="0" xr:uid="{00000000-0006-0000-0200-0000E604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32" authorId="0" shapeId="0" xr:uid="{00000000-0006-0000-0200-0000E704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32" authorId="0" shapeId="0" xr:uid="{00000000-0006-0000-0200-0000E804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32" authorId="0" shapeId="0" xr:uid="{00000000-0006-0000-0200-0000E904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32" authorId="0" shapeId="0" xr:uid="{00000000-0006-0000-0200-0000EA04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32" authorId="0" shapeId="0" xr:uid="{00000000-0006-0000-0200-0000EB04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32" authorId="0" shapeId="0" xr:uid="{00000000-0006-0000-0200-0000EC04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32" authorId="0" shapeId="0" xr:uid="{00000000-0006-0000-0200-0000ED04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32" authorId="0" shapeId="0" xr:uid="{00000000-0006-0000-0200-0000EE04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32" authorId="1" shapeId="0" xr:uid="{00000000-0006-0000-0200-0000EF04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32" authorId="0" shapeId="0" xr:uid="{00000000-0006-0000-0200-0000F004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32" authorId="0" shapeId="0" xr:uid="{00000000-0006-0000-0200-0000F104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32" authorId="0" shapeId="0" xr:uid="{00000000-0006-0000-0200-0000F204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32" authorId="0" shapeId="0" xr:uid="{00000000-0006-0000-0200-0000F304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32" authorId="0" shapeId="0" xr:uid="{00000000-0006-0000-0200-0000F404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32" authorId="0" shapeId="0" xr:uid="{00000000-0006-0000-0200-0000F504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32" authorId="0" shapeId="0" xr:uid="{00000000-0006-0000-0200-0000F604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32" authorId="0" shapeId="0" xr:uid="{00000000-0006-0000-0200-0000F704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32" authorId="0" shapeId="0" xr:uid="{00000000-0006-0000-0200-0000F804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32" authorId="0" shapeId="0" xr:uid="{00000000-0006-0000-0200-0000F904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32" authorId="0" shapeId="0" xr:uid="{00000000-0006-0000-0200-0000FA04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32" authorId="0" shapeId="0" xr:uid="{00000000-0006-0000-0200-0000FB04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32" authorId="0" shapeId="0" xr:uid="{00000000-0006-0000-0200-0000FC04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32" authorId="0" shapeId="0" xr:uid="{00000000-0006-0000-0200-0000FD04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32" authorId="0" shapeId="0" xr:uid="{00000000-0006-0000-0200-0000FE04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32" authorId="0" shapeId="0" xr:uid="{00000000-0006-0000-0200-0000FF04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32" authorId="0" shapeId="0" xr:uid="{00000000-0006-0000-0200-00000005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32" authorId="0" shapeId="0" xr:uid="{00000000-0006-0000-0200-00000105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32" authorId="0" shapeId="0" xr:uid="{00000000-0006-0000-0200-00000205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32" authorId="0" shapeId="0" xr:uid="{00000000-0006-0000-0200-00000305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32" authorId="0" shapeId="0" xr:uid="{00000000-0006-0000-0200-00000405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32" authorId="0" shapeId="0" xr:uid="{00000000-0006-0000-0200-00000505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32" authorId="0" shapeId="0" xr:uid="{00000000-0006-0000-0200-00000605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32" authorId="0" shapeId="0" xr:uid="{00000000-0006-0000-0200-00000705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32" authorId="0" shapeId="0" xr:uid="{00000000-0006-0000-0200-00000805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32" authorId="0" shapeId="0" xr:uid="{00000000-0006-0000-0200-00000905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32" authorId="0" shapeId="0" xr:uid="{00000000-0006-0000-0200-00000A05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32" authorId="0" shapeId="0" xr:uid="{00000000-0006-0000-0200-00000B050000}">
      <text>
        <r>
          <rPr>
            <sz val="11"/>
            <rFont val="Calibri"/>
            <family val="2"/>
            <charset val="238"/>
          </rPr>
          <t>SZV_B:ISA</t>
        </r>
      </text>
    </comment>
    <comment ref="B33" authorId="0" shapeId="0" xr:uid="{00000000-0006-0000-0200-00000C05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33" authorId="0" shapeId="0" xr:uid="{00000000-0006-0000-0200-00000D05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33" authorId="0" shapeId="0" xr:uid="{00000000-0006-0000-0200-00000E05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33" authorId="0" shapeId="0" xr:uid="{00000000-0006-0000-0200-00000F05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33" authorId="0" shapeId="0" xr:uid="{00000000-0006-0000-0200-00001005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33" authorId="0" shapeId="0" xr:uid="{00000000-0006-0000-0200-00001105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33" authorId="0" shapeId="0" xr:uid="{00000000-0006-0000-0200-00001205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33" authorId="0" shapeId="0" xr:uid="{00000000-0006-0000-0200-00001305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33" authorId="0" shapeId="0" xr:uid="{00000000-0006-0000-0200-00001405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33" authorId="0" shapeId="0" xr:uid="{00000000-0006-0000-0200-00001505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33" authorId="0" shapeId="0" xr:uid="{00000000-0006-0000-0200-00001605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33" authorId="0" shapeId="0" xr:uid="{00000000-0006-0000-0200-00001705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33" authorId="0" shapeId="0" xr:uid="{00000000-0006-0000-0200-00001805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33" authorId="0" shapeId="0" xr:uid="{00000000-0006-0000-0200-00001905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33" authorId="1" shapeId="0" xr:uid="{00000000-0006-0000-0200-00001A05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33" authorId="0" shapeId="0" xr:uid="{00000000-0006-0000-0200-00001B05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33" authorId="0" shapeId="0" xr:uid="{00000000-0006-0000-0200-00001C05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33" authorId="0" shapeId="0" xr:uid="{00000000-0006-0000-0200-00001D05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33" authorId="0" shapeId="0" xr:uid="{00000000-0006-0000-0200-00001E05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33" authorId="0" shapeId="0" xr:uid="{00000000-0006-0000-0200-00001F05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33" authorId="0" shapeId="0" xr:uid="{00000000-0006-0000-0200-00002005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33" authorId="0" shapeId="0" xr:uid="{00000000-0006-0000-0200-00002105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33" authorId="0" shapeId="0" xr:uid="{00000000-0006-0000-0200-00002205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33" authorId="0" shapeId="0" xr:uid="{00000000-0006-0000-0200-00002305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33" authorId="0" shapeId="0" xr:uid="{00000000-0006-0000-0200-00002405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33" authorId="0" shapeId="0" xr:uid="{00000000-0006-0000-0200-00002505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33" authorId="0" shapeId="0" xr:uid="{00000000-0006-0000-0200-00002605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33" authorId="0" shapeId="0" xr:uid="{00000000-0006-0000-0200-00002705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33" authorId="0" shapeId="0" xr:uid="{00000000-0006-0000-0200-00002805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33" authorId="0" shapeId="0" xr:uid="{00000000-0006-0000-0200-00002905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33" authorId="0" shapeId="0" xr:uid="{00000000-0006-0000-0200-00002A05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33" authorId="0" shapeId="0" xr:uid="{00000000-0006-0000-0200-00002B05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33" authorId="0" shapeId="0" xr:uid="{00000000-0006-0000-0200-00002C05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33" authorId="0" shapeId="0" xr:uid="{00000000-0006-0000-0200-00002D05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33" authorId="0" shapeId="0" xr:uid="{00000000-0006-0000-0200-00002E05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33" authorId="0" shapeId="0" xr:uid="{00000000-0006-0000-0200-00002F05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33" authorId="0" shapeId="0" xr:uid="{00000000-0006-0000-0200-00003005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33" authorId="0" shapeId="0" xr:uid="{00000000-0006-0000-0200-00003105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33" authorId="0" shapeId="0" xr:uid="{00000000-0006-0000-0200-00003205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33" authorId="0" shapeId="0" xr:uid="{00000000-0006-0000-0200-00003305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33" authorId="0" shapeId="0" xr:uid="{00000000-0006-0000-0200-00003405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33" authorId="0" shapeId="0" xr:uid="{00000000-0006-0000-0200-00003505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33" authorId="0" shapeId="0" xr:uid="{00000000-0006-0000-0200-000036050000}">
      <text>
        <r>
          <rPr>
            <sz val="11"/>
            <rFont val="Calibri"/>
            <family val="2"/>
            <charset val="238"/>
          </rPr>
          <t>SZV_B:ISA</t>
        </r>
      </text>
    </comment>
    <comment ref="B34" authorId="0" shapeId="0" xr:uid="{00000000-0006-0000-0200-00003705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34" authorId="0" shapeId="0" xr:uid="{00000000-0006-0000-0200-00003805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34" authorId="0" shapeId="0" xr:uid="{00000000-0006-0000-0200-00003905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34" authorId="0" shapeId="0" xr:uid="{00000000-0006-0000-0200-00003A05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34" authorId="0" shapeId="0" xr:uid="{00000000-0006-0000-0200-00003B05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34" authorId="0" shapeId="0" xr:uid="{00000000-0006-0000-0200-00003C05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34" authorId="0" shapeId="0" xr:uid="{00000000-0006-0000-0200-00003D05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34" authorId="0" shapeId="0" xr:uid="{00000000-0006-0000-0200-00003E05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34" authorId="0" shapeId="0" xr:uid="{00000000-0006-0000-0200-00003F05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34" authorId="0" shapeId="0" xr:uid="{00000000-0006-0000-0200-00004005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34" authorId="0" shapeId="0" xr:uid="{00000000-0006-0000-0200-00004105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34" authorId="0" shapeId="0" xr:uid="{00000000-0006-0000-0200-00004205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34" authorId="0" shapeId="0" xr:uid="{00000000-0006-0000-0200-00004305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34" authorId="0" shapeId="0" xr:uid="{00000000-0006-0000-0200-00004405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34" authorId="1" shapeId="0" xr:uid="{00000000-0006-0000-0200-00004505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34" authorId="0" shapeId="0" xr:uid="{00000000-0006-0000-0200-00004605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34" authorId="0" shapeId="0" xr:uid="{00000000-0006-0000-0200-00004705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34" authorId="0" shapeId="0" xr:uid="{00000000-0006-0000-0200-00004805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34" authorId="0" shapeId="0" xr:uid="{00000000-0006-0000-0200-00004905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34" authorId="0" shapeId="0" xr:uid="{00000000-0006-0000-0200-00004A05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34" authorId="0" shapeId="0" xr:uid="{00000000-0006-0000-0200-00004B05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34" authorId="0" shapeId="0" xr:uid="{00000000-0006-0000-0200-00004C05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34" authorId="0" shapeId="0" xr:uid="{00000000-0006-0000-0200-00004D05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34" authorId="0" shapeId="0" xr:uid="{00000000-0006-0000-0200-00004E05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34" authorId="0" shapeId="0" xr:uid="{00000000-0006-0000-0200-00004F05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34" authorId="0" shapeId="0" xr:uid="{00000000-0006-0000-0200-00005005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34" authorId="0" shapeId="0" xr:uid="{00000000-0006-0000-0200-00005105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34" authorId="0" shapeId="0" xr:uid="{00000000-0006-0000-0200-00005205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34" authorId="0" shapeId="0" xr:uid="{00000000-0006-0000-0200-00005305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34" authorId="0" shapeId="0" xr:uid="{00000000-0006-0000-0200-00005405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34" authorId="0" shapeId="0" xr:uid="{00000000-0006-0000-0200-00005505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34" authorId="0" shapeId="0" xr:uid="{00000000-0006-0000-0200-00005605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34" authorId="0" shapeId="0" xr:uid="{00000000-0006-0000-0200-00005705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34" authorId="0" shapeId="0" xr:uid="{00000000-0006-0000-0200-00005805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34" authorId="0" shapeId="0" xr:uid="{00000000-0006-0000-0200-00005905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34" authorId="0" shapeId="0" xr:uid="{00000000-0006-0000-0200-00005A05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34" authorId="0" shapeId="0" xr:uid="{00000000-0006-0000-0200-00005B05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34" authorId="0" shapeId="0" xr:uid="{00000000-0006-0000-0200-00005C05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34" authorId="0" shapeId="0" xr:uid="{00000000-0006-0000-0200-00005D05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34" authorId="0" shapeId="0" xr:uid="{00000000-0006-0000-0200-00005E05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34" authorId="0" shapeId="0" xr:uid="{00000000-0006-0000-0200-00005F05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34" authorId="0" shapeId="0" xr:uid="{00000000-0006-0000-0200-00006005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34" authorId="0" shapeId="0" xr:uid="{00000000-0006-0000-0200-000061050000}">
      <text>
        <r>
          <rPr>
            <sz val="11"/>
            <rFont val="Calibri"/>
            <family val="2"/>
            <charset val="238"/>
          </rPr>
          <t>SZV_B:ISA</t>
        </r>
      </text>
    </comment>
    <comment ref="B35" authorId="0" shapeId="0" xr:uid="{00000000-0006-0000-0200-00006205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35" authorId="0" shapeId="0" xr:uid="{00000000-0006-0000-0200-00006305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35" authorId="0" shapeId="0" xr:uid="{00000000-0006-0000-0200-00006405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35" authorId="0" shapeId="0" xr:uid="{00000000-0006-0000-0200-00006505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35" authorId="0" shapeId="0" xr:uid="{00000000-0006-0000-0200-00006605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35" authorId="0" shapeId="0" xr:uid="{00000000-0006-0000-0200-00006705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35" authorId="0" shapeId="0" xr:uid="{00000000-0006-0000-0200-00006805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35" authorId="0" shapeId="0" xr:uid="{00000000-0006-0000-0200-00006905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35" authorId="0" shapeId="0" xr:uid="{00000000-0006-0000-0200-00006A05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35" authorId="0" shapeId="0" xr:uid="{00000000-0006-0000-0200-00006B05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35" authorId="0" shapeId="0" xr:uid="{00000000-0006-0000-0200-00006C05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35" authorId="0" shapeId="0" xr:uid="{00000000-0006-0000-0200-00006D05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35" authorId="0" shapeId="0" xr:uid="{00000000-0006-0000-0200-00006E05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35" authorId="0" shapeId="0" xr:uid="{00000000-0006-0000-0200-00006F05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35" authorId="1" shapeId="0" xr:uid="{00000000-0006-0000-0200-00007005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35" authorId="0" shapeId="0" xr:uid="{00000000-0006-0000-0200-00007105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35" authorId="0" shapeId="0" xr:uid="{00000000-0006-0000-0200-00007205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35" authorId="0" shapeId="0" xr:uid="{00000000-0006-0000-0200-00007305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35" authorId="0" shapeId="0" xr:uid="{00000000-0006-0000-0200-00007405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35" authorId="0" shapeId="0" xr:uid="{00000000-0006-0000-0200-00007505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35" authorId="0" shapeId="0" xr:uid="{00000000-0006-0000-0200-00007605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35" authorId="0" shapeId="0" xr:uid="{00000000-0006-0000-0200-00007705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35" authorId="0" shapeId="0" xr:uid="{00000000-0006-0000-0200-00007805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35" authorId="0" shapeId="0" xr:uid="{00000000-0006-0000-0200-00007905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35" authorId="0" shapeId="0" xr:uid="{00000000-0006-0000-0200-00007A05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35" authorId="0" shapeId="0" xr:uid="{00000000-0006-0000-0200-00007B05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35" authorId="0" shapeId="0" xr:uid="{00000000-0006-0000-0200-00007C05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35" authorId="0" shapeId="0" xr:uid="{00000000-0006-0000-0200-00007D05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35" authorId="0" shapeId="0" xr:uid="{00000000-0006-0000-0200-00007E05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35" authorId="0" shapeId="0" xr:uid="{00000000-0006-0000-0200-00007F05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35" authorId="0" shapeId="0" xr:uid="{00000000-0006-0000-0200-00008005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35" authorId="0" shapeId="0" xr:uid="{00000000-0006-0000-0200-00008105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35" authorId="0" shapeId="0" xr:uid="{00000000-0006-0000-0200-00008205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35" authorId="0" shapeId="0" xr:uid="{00000000-0006-0000-0200-00008305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35" authorId="0" shapeId="0" xr:uid="{00000000-0006-0000-0200-00008405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35" authorId="0" shapeId="0" xr:uid="{00000000-0006-0000-0200-00008505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35" authorId="0" shapeId="0" xr:uid="{00000000-0006-0000-0200-00008605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35" authorId="0" shapeId="0" xr:uid="{00000000-0006-0000-0200-00008705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35" authorId="0" shapeId="0" xr:uid="{00000000-0006-0000-0200-00008805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35" authorId="0" shapeId="0" xr:uid="{00000000-0006-0000-0200-00008905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35" authorId="0" shapeId="0" xr:uid="{00000000-0006-0000-0200-00008A05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35" authorId="0" shapeId="0" xr:uid="{00000000-0006-0000-0200-00008B05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35" authorId="0" shapeId="0" xr:uid="{00000000-0006-0000-0200-00008C050000}">
      <text>
        <r>
          <rPr>
            <sz val="11"/>
            <rFont val="Calibri"/>
            <family val="2"/>
            <charset val="238"/>
          </rPr>
          <t>SZV_B:ISA</t>
        </r>
      </text>
    </comment>
    <comment ref="B36" authorId="0" shapeId="0" xr:uid="{00000000-0006-0000-0200-00008D05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36" authorId="0" shapeId="0" xr:uid="{00000000-0006-0000-0200-00008E05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36" authorId="0" shapeId="0" xr:uid="{00000000-0006-0000-0200-00008F05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36" authorId="0" shapeId="0" xr:uid="{00000000-0006-0000-0200-00009005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36" authorId="0" shapeId="0" xr:uid="{00000000-0006-0000-0200-00009105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36" authorId="0" shapeId="0" xr:uid="{00000000-0006-0000-0200-00009205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36" authorId="0" shapeId="0" xr:uid="{00000000-0006-0000-0200-00009305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36" authorId="0" shapeId="0" xr:uid="{00000000-0006-0000-0200-00009405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36" authorId="0" shapeId="0" xr:uid="{00000000-0006-0000-0200-00009505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36" authorId="0" shapeId="0" xr:uid="{00000000-0006-0000-0200-00009605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36" authorId="0" shapeId="0" xr:uid="{00000000-0006-0000-0200-00009705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36" authorId="0" shapeId="0" xr:uid="{00000000-0006-0000-0200-00009805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36" authorId="0" shapeId="0" xr:uid="{00000000-0006-0000-0200-00009905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36" authorId="0" shapeId="0" xr:uid="{00000000-0006-0000-0200-00009A05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36" authorId="1" shapeId="0" xr:uid="{00000000-0006-0000-0200-00009B05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36" authorId="0" shapeId="0" xr:uid="{00000000-0006-0000-0200-00009C05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36" authorId="0" shapeId="0" xr:uid="{00000000-0006-0000-0200-00009D05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36" authorId="0" shapeId="0" xr:uid="{00000000-0006-0000-0200-00009E05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36" authorId="0" shapeId="0" xr:uid="{00000000-0006-0000-0200-00009F05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36" authorId="0" shapeId="0" xr:uid="{00000000-0006-0000-0200-0000A005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36" authorId="0" shapeId="0" xr:uid="{00000000-0006-0000-0200-0000A105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36" authorId="0" shapeId="0" xr:uid="{00000000-0006-0000-0200-0000A205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36" authorId="0" shapeId="0" xr:uid="{00000000-0006-0000-0200-0000A305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36" authorId="0" shapeId="0" xr:uid="{00000000-0006-0000-0200-0000A405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36" authorId="0" shapeId="0" xr:uid="{00000000-0006-0000-0200-0000A505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36" authorId="0" shapeId="0" xr:uid="{00000000-0006-0000-0200-0000A605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36" authorId="0" shapeId="0" xr:uid="{00000000-0006-0000-0200-0000A705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36" authorId="0" shapeId="0" xr:uid="{00000000-0006-0000-0200-0000A805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36" authorId="0" shapeId="0" xr:uid="{00000000-0006-0000-0200-0000A905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36" authorId="0" shapeId="0" xr:uid="{00000000-0006-0000-0200-0000AA05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36" authorId="0" shapeId="0" xr:uid="{00000000-0006-0000-0200-0000AB05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36" authorId="0" shapeId="0" xr:uid="{00000000-0006-0000-0200-0000AC05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36" authorId="0" shapeId="0" xr:uid="{00000000-0006-0000-0200-0000AD05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36" authorId="0" shapeId="0" xr:uid="{00000000-0006-0000-0200-0000AE05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36" authorId="0" shapeId="0" xr:uid="{00000000-0006-0000-0200-0000AF05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36" authorId="0" shapeId="0" xr:uid="{00000000-0006-0000-0200-0000B005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36" authorId="0" shapeId="0" xr:uid="{00000000-0006-0000-0200-0000B105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36" authorId="0" shapeId="0" xr:uid="{00000000-0006-0000-0200-0000B205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36" authorId="0" shapeId="0" xr:uid="{00000000-0006-0000-0200-0000B305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36" authorId="0" shapeId="0" xr:uid="{00000000-0006-0000-0200-0000B405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36" authorId="0" shapeId="0" xr:uid="{00000000-0006-0000-0200-0000B505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36" authorId="0" shapeId="0" xr:uid="{00000000-0006-0000-0200-0000B605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36" authorId="0" shapeId="0" xr:uid="{00000000-0006-0000-0200-0000B7050000}">
      <text>
        <r>
          <rPr>
            <sz val="11"/>
            <rFont val="Calibri"/>
            <family val="2"/>
            <charset val="238"/>
          </rPr>
          <t>SZV_B:ISA</t>
        </r>
      </text>
    </comment>
    <comment ref="B37" authorId="0" shapeId="0" xr:uid="{00000000-0006-0000-0200-0000B805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37" authorId="0" shapeId="0" xr:uid="{00000000-0006-0000-0200-0000B905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37" authorId="0" shapeId="0" xr:uid="{00000000-0006-0000-0200-0000BA05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37" authorId="0" shapeId="0" xr:uid="{00000000-0006-0000-0200-0000BB05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37" authorId="0" shapeId="0" xr:uid="{00000000-0006-0000-0200-0000BC05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37" authorId="0" shapeId="0" xr:uid="{00000000-0006-0000-0200-0000BD05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37" authorId="0" shapeId="0" xr:uid="{00000000-0006-0000-0200-0000BE05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37" authorId="0" shapeId="0" xr:uid="{00000000-0006-0000-0200-0000BF05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37" authorId="0" shapeId="0" xr:uid="{00000000-0006-0000-0200-0000C005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37" authorId="0" shapeId="0" xr:uid="{00000000-0006-0000-0200-0000C105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37" authorId="0" shapeId="0" xr:uid="{00000000-0006-0000-0200-0000C205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37" authorId="0" shapeId="0" xr:uid="{00000000-0006-0000-0200-0000C305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37" authorId="0" shapeId="0" xr:uid="{00000000-0006-0000-0200-0000C405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37" authorId="0" shapeId="0" xr:uid="{00000000-0006-0000-0200-0000C505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37" authorId="1" shapeId="0" xr:uid="{00000000-0006-0000-0200-0000C605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37" authorId="0" shapeId="0" xr:uid="{00000000-0006-0000-0200-0000C705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37" authorId="0" shapeId="0" xr:uid="{00000000-0006-0000-0200-0000C805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37" authorId="0" shapeId="0" xr:uid="{00000000-0006-0000-0200-0000C905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37" authorId="0" shapeId="0" xr:uid="{00000000-0006-0000-0200-0000CA05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37" authorId="0" shapeId="0" xr:uid="{00000000-0006-0000-0200-0000CB05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37" authorId="0" shapeId="0" xr:uid="{00000000-0006-0000-0200-0000CC05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37" authorId="0" shapeId="0" xr:uid="{00000000-0006-0000-0200-0000CD05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37" authorId="0" shapeId="0" xr:uid="{00000000-0006-0000-0200-0000CE05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37" authorId="0" shapeId="0" xr:uid="{00000000-0006-0000-0200-0000CF05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37" authorId="0" shapeId="0" xr:uid="{00000000-0006-0000-0200-0000D005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37" authorId="0" shapeId="0" xr:uid="{00000000-0006-0000-0200-0000D105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37" authorId="0" shapeId="0" xr:uid="{00000000-0006-0000-0200-0000D205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37" authorId="0" shapeId="0" xr:uid="{00000000-0006-0000-0200-0000D305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37" authorId="0" shapeId="0" xr:uid="{00000000-0006-0000-0200-0000D405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37" authorId="0" shapeId="0" xr:uid="{00000000-0006-0000-0200-0000D505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37" authorId="0" shapeId="0" xr:uid="{00000000-0006-0000-0200-0000D605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37" authorId="0" shapeId="0" xr:uid="{00000000-0006-0000-0200-0000D705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37" authorId="0" shapeId="0" xr:uid="{00000000-0006-0000-0200-0000D805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37" authorId="0" shapeId="0" xr:uid="{00000000-0006-0000-0200-0000D905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37" authorId="0" shapeId="0" xr:uid="{00000000-0006-0000-0200-0000DA05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37" authorId="0" shapeId="0" xr:uid="{00000000-0006-0000-0200-0000DB05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37" authorId="0" shapeId="0" xr:uid="{00000000-0006-0000-0200-0000DC05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37" authorId="0" shapeId="0" xr:uid="{00000000-0006-0000-0200-0000DD05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37" authorId="0" shapeId="0" xr:uid="{00000000-0006-0000-0200-0000DE05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37" authorId="0" shapeId="0" xr:uid="{00000000-0006-0000-0200-0000DF05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37" authorId="0" shapeId="0" xr:uid="{00000000-0006-0000-0200-0000E005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37" authorId="0" shapeId="0" xr:uid="{00000000-0006-0000-0200-0000E105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37" authorId="0" shapeId="0" xr:uid="{00000000-0006-0000-0200-0000E2050000}">
      <text>
        <r>
          <rPr>
            <sz val="11"/>
            <rFont val="Calibri"/>
            <family val="2"/>
            <charset val="238"/>
          </rPr>
          <t>SZV_B:ISA</t>
        </r>
      </text>
    </comment>
    <comment ref="B38" authorId="0" shapeId="0" xr:uid="{00000000-0006-0000-0200-0000E305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38" authorId="0" shapeId="0" xr:uid="{00000000-0006-0000-0200-0000E405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38" authorId="0" shapeId="0" xr:uid="{00000000-0006-0000-0200-0000E505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38" authorId="0" shapeId="0" xr:uid="{00000000-0006-0000-0200-0000E605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38" authorId="0" shapeId="0" xr:uid="{00000000-0006-0000-0200-0000E705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38" authorId="0" shapeId="0" xr:uid="{00000000-0006-0000-0200-0000E805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38" authorId="0" shapeId="0" xr:uid="{00000000-0006-0000-0200-0000E905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38" authorId="0" shapeId="0" xr:uid="{00000000-0006-0000-0200-0000EA05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38" authorId="0" shapeId="0" xr:uid="{00000000-0006-0000-0200-0000EB05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38" authorId="0" shapeId="0" xr:uid="{00000000-0006-0000-0200-0000EC05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38" authorId="0" shapeId="0" xr:uid="{00000000-0006-0000-0200-0000ED05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38" authorId="0" shapeId="0" xr:uid="{00000000-0006-0000-0200-0000EE05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38" authorId="0" shapeId="0" xr:uid="{00000000-0006-0000-0200-0000EF05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38" authorId="0" shapeId="0" xr:uid="{00000000-0006-0000-0200-0000F005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38" authorId="1" shapeId="0" xr:uid="{00000000-0006-0000-0200-0000F105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38" authorId="0" shapeId="0" xr:uid="{00000000-0006-0000-0200-0000F205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38" authorId="0" shapeId="0" xr:uid="{00000000-0006-0000-0200-0000F305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38" authorId="0" shapeId="0" xr:uid="{00000000-0006-0000-0200-0000F405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38" authorId="0" shapeId="0" xr:uid="{00000000-0006-0000-0200-0000F505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38" authorId="0" shapeId="0" xr:uid="{00000000-0006-0000-0200-0000F605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38" authorId="0" shapeId="0" xr:uid="{00000000-0006-0000-0200-0000F705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38" authorId="0" shapeId="0" xr:uid="{00000000-0006-0000-0200-0000F805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38" authorId="0" shapeId="0" xr:uid="{00000000-0006-0000-0200-0000F905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38" authorId="0" shapeId="0" xr:uid="{00000000-0006-0000-0200-0000FA05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38" authorId="0" shapeId="0" xr:uid="{00000000-0006-0000-0200-0000FB05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38" authorId="0" shapeId="0" xr:uid="{00000000-0006-0000-0200-0000FC05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38" authorId="0" shapeId="0" xr:uid="{00000000-0006-0000-0200-0000FD05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38" authorId="0" shapeId="0" xr:uid="{00000000-0006-0000-0200-0000FE05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38" authorId="0" shapeId="0" xr:uid="{00000000-0006-0000-0200-0000FF05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38" authorId="0" shapeId="0" xr:uid="{00000000-0006-0000-0200-00000006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38" authorId="0" shapeId="0" xr:uid="{00000000-0006-0000-0200-00000106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38" authorId="0" shapeId="0" xr:uid="{00000000-0006-0000-0200-00000206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38" authorId="0" shapeId="0" xr:uid="{00000000-0006-0000-0200-00000306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38" authorId="0" shapeId="0" xr:uid="{00000000-0006-0000-0200-00000406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38" authorId="0" shapeId="0" xr:uid="{00000000-0006-0000-0200-00000506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38" authorId="0" shapeId="0" xr:uid="{00000000-0006-0000-0200-00000606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38" authorId="0" shapeId="0" xr:uid="{00000000-0006-0000-0200-00000706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38" authorId="0" shapeId="0" xr:uid="{00000000-0006-0000-0200-00000806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38" authorId="0" shapeId="0" xr:uid="{00000000-0006-0000-0200-00000906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38" authorId="0" shapeId="0" xr:uid="{00000000-0006-0000-0200-00000A06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38" authorId="0" shapeId="0" xr:uid="{00000000-0006-0000-0200-00000B06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38" authorId="0" shapeId="0" xr:uid="{00000000-0006-0000-0200-00000C06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38" authorId="0" shapeId="0" xr:uid="{00000000-0006-0000-0200-00000D060000}">
      <text>
        <r>
          <rPr>
            <sz val="11"/>
            <rFont val="Calibri"/>
            <family val="2"/>
            <charset val="238"/>
          </rPr>
          <t>SZV_B:ISA</t>
        </r>
      </text>
    </comment>
    <comment ref="B39" authorId="0" shapeId="0" xr:uid="{00000000-0006-0000-0200-00000E06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39" authorId="0" shapeId="0" xr:uid="{00000000-0006-0000-0200-00000F06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39" authorId="0" shapeId="0" xr:uid="{00000000-0006-0000-0200-00001006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39" authorId="0" shapeId="0" xr:uid="{00000000-0006-0000-0200-00001106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39" authorId="0" shapeId="0" xr:uid="{00000000-0006-0000-0200-00001206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39" authorId="0" shapeId="0" xr:uid="{00000000-0006-0000-0200-00001306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39" authorId="0" shapeId="0" xr:uid="{00000000-0006-0000-0200-00001406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39" authorId="0" shapeId="0" xr:uid="{00000000-0006-0000-0200-00001506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39" authorId="0" shapeId="0" xr:uid="{00000000-0006-0000-0200-00001606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39" authorId="0" shapeId="0" xr:uid="{00000000-0006-0000-0200-00001706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39" authorId="0" shapeId="0" xr:uid="{00000000-0006-0000-0200-00001806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39" authorId="0" shapeId="0" xr:uid="{00000000-0006-0000-0200-00001906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39" authorId="0" shapeId="0" xr:uid="{00000000-0006-0000-0200-00001A06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39" authorId="0" shapeId="0" xr:uid="{00000000-0006-0000-0200-00001B06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39" authorId="1" shapeId="0" xr:uid="{00000000-0006-0000-0200-00001C06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39" authorId="0" shapeId="0" xr:uid="{00000000-0006-0000-0200-00001D06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39" authorId="0" shapeId="0" xr:uid="{00000000-0006-0000-0200-00001E06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39" authorId="0" shapeId="0" xr:uid="{00000000-0006-0000-0200-00001F06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39" authorId="0" shapeId="0" xr:uid="{00000000-0006-0000-0200-00002006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39" authorId="0" shapeId="0" xr:uid="{00000000-0006-0000-0200-00002106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39" authorId="0" shapeId="0" xr:uid="{00000000-0006-0000-0200-00002206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39" authorId="0" shapeId="0" xr:uid="{00000000-0006-0000-0200-00002306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39" authorId="0" shapeId="0" xr:uid="{00000000-0006-0000-0200-00002406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39" authorId="0" shapeId="0" xr:uid="{00000000-0006-0000-0200-00002506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39" authorId="0" shapeId="0" xr:uid="{00000000-0006-0000-0200-00002606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39" authorId="0" shapeId="0" xr:uid="{00000000-0006-0000-0200-00002706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39" authorId="0" shapeId="0" xr:uid="{00000000-0006-0000-0200-00002806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39" authorId="0" shapeId="0" xr:uid="{00000000-0006-0000-0200-00002906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39" authorId="0" shapeId="0" xr:uid="{00000000-0006-0000-0200-00002A06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39" authorId="0" shapeId="0" xr:uid="{00000000-0006-0000-0200-00002B06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39" authorId="0" shapeId="0" xr:uid="{00000000-0006-0000-0200-00002C06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39" authorId="0" shapeId="0" xr:uid="{00000000-0006-0000-0200-00002D06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39" authorId="0" shapeId="0" xr:uid="{00000000-0006-0000-0200-00002E06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39" authorId="0" shapeId="0" xr:uid="{00000000-0006-0000-0200-00002F06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39" authorId="0" shapeId="0" xr:uid="{00000000-0006-0000-0200-00003006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39" authorId="0" shapeId="0" xr:uid="{00000000-0006-0000-0200-00003106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39" authorId="0" shapeId="0" xr:uid="{00000000-0006-0000-0200-00003206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39" authorId="0" shapeId="0" xr:uid="{00000000-0006-0000-0200-00003306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39" authorId="0" shapeId="0" xr:uid="{00000000-0006-0000-0200-00003406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39" authorId="0" shapeId="0" xr:uid="{00000000-0006-0000-0200-00003506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39" authorId="0" shapeId="0" xr:uid="{00000000-0006-0000-0200-00003606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39" authorId="0" shapeId="0" xr:uid="{00000000-0006-0000-0200-00003706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39" authorId="0" shapeId="0" xr:uid="{00000000-0006-0000-0200-000038060000}">
      <text>
        <r>
          <rPr>
            <sz val="11"/>
            <rFont val="Calibri"/>
            <family val="2"/>
            <charset val="238"/>
          </rPr>
          <t>SZV_B:ISA</t>
        </r>
      </text>
    </comment>
    <comment ref="B40" authorId="0" shapeId="0" xr:uid="{00000000-0006-0000-0200-00003906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40" authorId="0" shapeId="0" xr:uid="{00000000-0006-0000-0200-00003A06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40" authorId="0" shapeId="0" xr:uid="{00000000-0006-0000-0200-00003B06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40" authorId="0" shapeId="0" xr:uid="{00000000-0006-0000-0200-00003C06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40" authorId="0" shapeId="0" xr:uid="{00000000-0006-0000-0200-00003D06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40" authorId="0" shapeId="0" xr:uid="{00000000-0006-0000-0200-00003E06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40" authorId="0" shapeId="0" xr:uid="{00000000-0006-0000-0200-00003F06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40" authorId="0" shapeId="0" xr:uid="{00000000-0006-0000-0200-00004006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40" authorId="0" shapeId="0" xr:uid="{00000000-0006-0000-0200-00004106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L40" authorId="0" shapeId="0" xr:uid="{00000000-0006-0000-0200-000042060000}">
      <text>
        <r>
          <rPr>
            <sz val="11"/>
            <rFont val="Calibri"/>
            <family val="2"/>
            <charset val="238"/>
          </rPr>
          <t>SZV_B:IdotartamKezdes</t>
        </r>
      </text>
    </comment>
    <comment ref="M40" authorId="0" shapeId="0" xr:uid="{00000000-0006-0000-0200-000043060000}">
      <text>
        <r>
          <rPr>
            <sz val="11"/>
            <rFont val="Calibri"/>
            <family val="2"/>
            <charset val="238"/>
          </rPr>
          <t>SZV_B:IdotartamBefejezes</t>
        </r>
      </text>
    </comment>
    <comment ref="N40" authorId="0" shapeId="0" xr:uid="{00000000-0006-0000-0200-000044060000}">
      <text>
        <r>
          <rPr>
            <sz val="11"/>
            <rFont val="Calibri"/>
            <family val="2"/>
            <charset val="238"/>
          </rPr>
          <t>SZV_B:NettoKoltsegUtem1</t>
        </r>
      </text>
    </comment>
    <comment ref="O40" authorId="0" shapeId="0" xr:uid="{00000000-0006-0000-0200-000045060000}">
      <text>
        <r>
          <rPr>
            <sz val="11"/>
            <rFont val="Calibri"/>
            <family val="2"/>
            <charset val="238"/>
          </rPr>
          <t>SZV_B:NettoKoltsegUtem2</t>
        </r>
      </text>
    </comment>
    <comment ref="P40" authorId="0" shapeId="0" xr:uid="{00000000-0006-0000-0200-00004606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40" authorId="1" shapeId="0" xr:uid="{00000000-0006-0000-0200-00004706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40" authorId="0" shapeId="0" xr:uid="{00000000-0006-0000-0200-00004806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40" authorId="0" shapeId="0" xr:uid="{00000000-0006-0000-0200-00004906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40" authorId="0" shapeId="0" xr:uid="{00000000-0006-0000-0200-00004A06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40" authorId="0" shapeId="0" xr:uid="{00000000-0006-0000-0200-00004B06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40" authorId="0" shapeId="0" xr:uid="{00000000-0006-0000-0200-00004C06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40" authorId="0" shapeId="0" xr:uid="{00000000-0006-0000-0200-00004D06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40" authorId="0" shapeId="0" xr:uid="{00000000-0006-0000-0200-00004E06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40" authorId="0" shapeId="0" xr:uid="{00000000-0006-0000-0200-00004F06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40" authorId="0" shapeId="0" xr:uid="{00000000-0006-0000-0200-00005006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40" authorId="0" shapeId="0" xr:uid="{00000000-0006-0000-0200-00005106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40" authorId="0" shapeId="0" xr:uid="{00000000-0006-0000-0200-00005206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40" authorId="0" shapeId="0" xr:uid="{00000000-0006-0000-0200-00005306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40" authorId="0" shapeId="0" xr:uid="{00000000-0006-0000-0200-00005406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40" authorId="0" shapeId="0" xr:uid="{00000000-0006-0000-0200-00005506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40" authorId="0" shapeId="0" xr:uid="{00000000-0006-0000-0200-00005606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40" authorId="0" shapeId="0" xr:uid="{00000000-0006-0000-0200-00005706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40" authorId="0" shapeId="0" xr:uid="{00000000-0006-0000-0200-00005806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40" authorId="0" shapeId="0" xr:uid="{00000000-0006-0000-0200-00005906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40" authorId="0" shapeId="0" xr:uid="{00000000-0006-0000-0200-00005A06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40" authorId="0" shapeId="0" xr:uid="{00000000-0006-0000-0200-00005B06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40" authorId="0" shapeId="0" xr:uid="{00000000-0006-0000-0200-00005C06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40" authorId="0" shapeId="0" xr:uid="{00000000-0006-0000-0200-00005D06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40" authorId="0" shapeId="0" xr:uid="{00000000-0006-0000-0200-00005E06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40" authorId="0" shapeId="0" xr:uid="{00000000-0006-0000-0200-00005F06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40" authorId="0" shapeId="0" xr:uid="{00000000-0006-0000-0200-00006006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40" authorId="0" shapeId="0" xr:uid="{00000000-0006-0000-0200-00006106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40" authorId="0" shapeId="0" xr:uid="{00000000-0006-0000-0200-00006206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40" authorId="0" shapeId="0" xr:uid="{00000000-0006-0000-0200-000063060000}">
      <text>
        <r>
          <rPr>
            <sz val="11"/>
            <rFont val="Calibri"/>
            <family val="2"/>
            <charset val="238"/>
          </rPr>
          <t>SZV_B:ISA</t>
        </r>
      </text>
    </comment>
    <comment ref="B41" authorId="0" shapeId="0" xr:uid="{00000000-0006-0000-0200-00006406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41" authorId="0" shapeId="0" xr:uid="{00000000-0006-0000-0200-00006506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41" authorId="0" shapeId="0" xr:uid="{00000000-0006-0000-0200-00006606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41" authorId="0" shapeId="0" xr:uid="{00000000-0006-0000-0200-00006706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41" authorId="0" shapeId="0" xr:uid="{00000000-0006-0000-0200-00006806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41" authorId="0" shapeId="0" xr:uid="{00000000-0006-0000-0200-00006906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41" authorId="0" shapeId="0" xr:uid="{00000000-0006-0000-0200-00006A06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41" authorId="0" shapeId="0" xr:uid="{00000000-0006-0000-0200-00006B06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41" authorId="0" shapeId="0" xr:uid="{00000000-0006-0000-0200-00006C06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P41" authorId="0" shapeId="0" xr:uid="{00000000-0006-0000-0200-00006D06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41" authorId="1" shapeId="0" xr:uid="{00000000-0006-0000-0200-00006E06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41" authorId="0" shapeId="0" xr:uid="{00000000-0006-0000-0200-00006F06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41" authorId="0" shapeId="0" xr:uid="{00000000-0006-0000-0200-00007006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41" authorId="0" shapeId="0" xr:uid="{00000000-0006-0000-0200-00007106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41" authorId="0" shapeId="0" xr:uid="{00000000-0006-0000-0200-00007206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41" authorId="0" shapeId="0" xr:uid="{00000000-0006-0000-0200-00007306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41" authorId="0" shapeId="0" xr:uid="{00000000-0006-0000-0200-00007406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41" authorId="0" shapeId="0" xr:uid="{00000000-0006-0000-0200-00007506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41" authorId="0" shapeId="0" xr:uid="{00000000-0006-0000-0200-00007606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41" authorId="0" shapeId="0" xr:uid="{00000000-0006-0000-0200-00007706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41" authorId="0" shapeId="0" xr:uid="{00000000-0006-0000-0200-00007806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41" authorId="0" shapeId="0" xr:uid="{00000000-0006-0000-0200-00007906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41" authorId="0" shapeId="0" xr:uid="{00000000-0006-0000-0200-00007A06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41" authorId="0" shapeId="0" xr:uid="{00000000-0006-0000-0200-00007B06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41" authorId="0" shapeId="0" xr:uid="{00000000-0006-0000-0200-00007C06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41" authorId="0" shapeId="0" xr:uid="{00000000-0006-0000-0200-00007D06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41" authorId="0" shapeId="0" xr:uid="{00000000-0006-0000-0200-00007E06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41" authorId="0" shapeId="0" xr:uid="{00000000-0006-0000-0200-00007F06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41" authorId="0" shapeId="0" xr:uid="{00000000-0006-0000-0200-00008006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41" authorId="0" shapeId="0" xr:uid="{00000000-0006-0000-0200-00008106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41" authorId="0" shapeId="0" xr:uid="{00000000-0006-0000-0200-00008206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41" authorId="0" shapeId="0" xr:uid="{00000000-0006-0000-0200-00008306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41" authorId="0" shapeId="0" xr:uid="{00000000-0006-0000-0200-00008406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41" authorId="0" shapeId="0" xr:uid="{00000000-0006-0000-0200-00008506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41" authorId="0" shapeId="0" xr:uid="{00000000-0006-0000-0200-00008606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41" authorId="0" shapeId="0" xr:uid="{00000000-0006-0000-0200-00008706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41" authorId="0" shapeId="0" xr:uid="{00000000-0006-0000-0200-00008806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41" authorId="0" shapeId="0" xr:uid="{00000000-0006-0000-0200-00008906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41" authorId="0" shapeId="0" xr:uid="{00000000-0006-0000-0200-00008A060000}">
      <text>
        <r>
          <rPr>
            <sz val="11"/>
            <rFont val="Calibri"/>
            <family val="2"/>
            <charset val="238"/>
          </rPr>
          <t>SZV_B:ISA</t>
        </r>
      </text>
    </comment>
    <comment ref="B42" authorId="0" shapeId="0" xr:uid="{00000000-0006-0000-0200-00008B06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42" authorId="0" shapeId="0" xr:uid="{00000000-0006-0000-0200-00008C06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42" authorId="0" shapeId="0" xr:uid="{00000000-0006-0000-0200-00008D06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42" authorId="0" shapeId="0" xr:uid="{00000000-0006-0000-0200-00008E06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42" authorId="0" shapeId="0" xr:uid="{00000000-0006-0000-0200-00008F06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42" authorId="0" shapeId="0" xr:uid="{00000000-0006-0000-0200-00009006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42" authorId="0" shapeId="0" xr:uid="{00000000-0006-0000-0200-00009106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42" authorId="0" shapeId="0" xr:uid="{00000000-0006-0000-0200-00009206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42" authorId="0" shapeId="0" xr:uid="{00000000-0006-0000-0200-00009306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P42" authorId="0" shapeId="0" xr:uid="{00000000-0006-0000-0200-00009406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42" authorId="1" shapeId="0" xr:uid="{00000000-0006-0000-0200-00009506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42" authorId="0" shapeId="0" xr:uid="{00000000-0006-0000-0200-00009606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42" authorId="0" shapeId="0" xr:uid="{00000000-0006-0000-0200-00009706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42" authorId="0" shapeId="0" xr:uid="{00000000-0006-0000-0200-00009806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42" authorId="0" shapeId="0" xr:uid="{00000000-0006-0000-0200-00009906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42" authorId="0" shapeId="0" xr:uid="{00000000-0006-0000-0200-00009A06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42" authorId="0" shapeId="0" xr:uid="{00000000-0006-0000-0200-00009B06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42" authorId="0" shapeId="0" xr:uid="{00000000-0006-0000-0200-00009C06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42" authorId="0" shapeId="0" xr:uid="{00000000-0006-0000-0200-00009D06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42" authorId="0" shapeId="0" xr:uid="{00000000-0006-0000-0200-00009E06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42" authorId="0" shapeId="0" xr:uid="{00000000-0006-0000-0200-00009F06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42" authorId="0" shapeId="0" xr:uid="{00000000-0006-0000-0200-0000A006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42" authorId="0" shapeId="0" xr:uid="{00000000-0006-0000-0200-0000A106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42" authorId="0" shapeId="0" xr:uid="{00000000-0006-0000-0200-0000A206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42" authorId="0" shapeId="0" xr:uid="{00000000-0006-0000-0200-0000A306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42" authorId="0" shapeId="0" xr:uid="{00000000-0006-0000-0200-0000A406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42" authorId="0" shapeId="0" xr:uid="{00000000-0006-0000-0200-0000A506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42" authorId="0" shapeId="0" xr:uid="{00000000-0006-0000-0200-0000A606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42" authorId="0" shapeId="0" xr:uid="{00000000-0006-0000-0200-0000A706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42" authorId="0" shapeId="0" xr:uid="{00000000-0006-0000-0200-0000A806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42" authorId="0" shapeId="0" xr:uid="{00000000-0006-0000-0200-0000A906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42" authorId="0" shapeId="0" xr:uid="{00000000-0006-0000-0200-0000AA06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42" authorId="0" shapeId="0" xr:uid="{00000000-0006-0000-0200-0000AB06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42" authorId="0" shapeId="0" xr:uid="{00000000-0006-0000-0200-0000AC06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42" authorId="0" shapeId="0" xr:uid="{00000000-0006-0000-0200-0000AD06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42" authorId="0" shapeId="0" xr:uid="{00000000-0006-0000-0200-0000AE06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42" authorId="0" shapeId="0" xr:uid="{00000000-0006-0000-0200-0000AF06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42" authorId="0" shapeId="0" xr:uid="{00000000-0006-0000-0200-0000B006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42" authorId="0" shapeId="0" xr:uid="{00000000-0006-0000-0200-0000B1060000}">
      <text>
        <r>
          <rPr>
            <sz val="11"/>
            <rFont val="Calibri"/>
            <family val="2"/>
            <charset val="238"/>
          </rPr>
          <t>SZV_B:ISA</t>
        </r>
      </text>
    </comment>
    <comment ref="B43" authorId="0" shapeId="0" xr:uid="{00000000-0006-0000-0200-0000B206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43" authorId="0" shapeId="0" xr:uid="{00000000-0006-0000-0200-0000B306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43" authorId="0" shapeId="0" xr:uid="{00000000-0006-0000-0200-0000B406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43" authorId="0" shapeId="0" xr:uid="{00000000-0006-0000-0200-0000B506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43" authorId="0" shapeId="0" xr:uid="{00000000-0006-0000-0200-0000B606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43" authorId="0" shapeId="0" xr:uid="{00000000-0006-0000-0200-0000B706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43" authorId="0" shapeId="0" xr:uid="{00000000-0006-0000-0200-0000B806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43" authorId="0" shapeId="0" xr:uid="{00000000-0006-0000-0200-0000B906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43" authorId="0" shapeId="0" xr:uid="{00000000-0006-0000-0200-0000BA06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P43" authorId="0" shapeId="0" xr:uid="{00000000-0006-0000-0200-0000BB06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43" authorId="1" shapeId="0" xr:uid="{00000000-0006-0000-0200-0000BC06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43" authorId="0" shapeId="0" xr:uid="{00000000-0006-0000-0200-0000BD06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43" authorId="0" shapeId="0" xr:uid="{00000000-0006-0000-0200-0000BE06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43" authorId="0" shapeId="0" xr:uid="{00000000-0006-0000-0200-0000BF06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43" authorId="0" shapeId="0" xr:uid="{00000000-0006-0000-0200-0000C006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43" authorId="0" shapeId="0" xr:uid="{00000000-0006-0000-0200-0000C106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43" authorId="0" shapeId="0" xr:uid="{00000000-0006-0000-0200-0000C206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43" authorId="0" shapeId="0" xr:uid="{00000000-0006-0000-0200-0000C306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43" authorId="0" shapeId="0" xr:uid="{00000000-0006-0000-0200-0000C406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43" authorId="0" shapeId="0" xr:uid="{00000000-0006-0000-0200-0000C506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43" authorId="0" shapeId="0" xr:uid="{00000000-0006-0000-0200-0000C606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43" authorId="0" shapeId="0" xr:uid="{00000000-0006-0000-0200-0000C706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43" authorId="0" shapeId="0" xr:uid="{00000000-0006-0000-0200-0000C806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43" authorId="0" shapeId="0" xr:uid="{00000000-0006-0000-0200-0000C906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43" authorId="0" shapeId="0" xr:uid="{00000000-0006-0000-0200-0000CA06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43" authorId="0" shapeId="0" xr:uid="{00000000-0006-0000-0200-0000CB06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43" authorId="0" shapeId="0" xr:uid="{00000000-0006-0000-0200-0000CC06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43" authorId="0" shapeId="0" xr:uid="{00000000-0006-0000-0200-0000CD06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43" authorId="0" shapeId="0" xr:uid="{00000000-0006-0000-0200-0000CE06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43" authorId="0" shapeId="0" xr:uid="{00000000-0006-0000-0200-0000CF06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43" authorId="0" shapeId="0" xr:uid="{00000000-0006-0000-0200-0000D006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43" authorId="0" shapeId="0" xr:uid="{00000000-0006-0000-0200-0000D106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43" authorId="0" shapeId="0" xr:uid="{00000000-0006-0000-0200-0000D206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43" authorId="0" shapeId="0" xr:uid="{00000000-0006-0000-0200-0000D306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43" authorId="0" shapeId="0" xr:uid="{00000000-0006-0000-0200-0000D406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43" authorId="0" shapeId="0" xr:uid="{00000000-0006-0000-0200-0000D506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43" authorId="0" shapeId="0" xr:uid="{00000000-0006-0000-0200-0000D606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43" authorId="0" shapeId="0" xr:uid="{00000000-0006-0000-0200-0000D706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43" authorId="0" shapeId="0" xr:uid="{00000000-0006-0000-0200-0000D8060000}">
      <text>
        <r>
          <rPr>
            <sz val="11"/>
            <rFont val="Calibri"/>
            <family val="2"/>
            <charset val="238"/>
          </rPr>
          <t>SZV_B:ISA</t>
        </r>
      </text>
    </comment>
    <comment ref="B44" authorId="0" shapeId="0" xr:uid="{00000000-0006-0000-0200-0000D906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44" authorId="0" shapeId="0" xr:uid="{00000000-0006-0000-0200-0000DA06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44" authorId="0" shapeId="0" xr:uid="{00000000-0006-0000-0200-0000DB06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44" authorId="0" shapeId="0" xr:uid="{00000000-0006-0000-0200-0000DC06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44" authorId="0" shapeId="0" xr:uid="{00000000-0006-0000-0200-0000DD06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44" authorId="0" shapeId="0" xr:uid="{00000000-0006-0000-0200-0000DE06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44" authorId="0" shapeId="0" xr:uid="{00000000-0006-0000-0200-0000DF06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44" authorId="0" shapeId="0" xr:uid="{00000000-0006-0000-0200-0000E006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44" authorId="0" shapeId="0" xr:uid="{00000000-0006-0000-0200-0000E106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P44" authorId="0" shapeId="0" xr:uid="{00000000-0006-0000-0200-0000E2060000}">
      <text>
        <r>
          <rPr>
            <sz val="11"/>
            <rFont val="Calibri"/>
            <family val="2"/>
            <charset val="238"/>
          </rPr>
          <t>SZV_B:EM_Melleklet2_KTG</t>
        </r>
      </text>
    </comment>
    <comment ref="Q44" authorId="1" shapeId="0" xr:uid="{00000000-0006-0000-0200-0000E306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44" authorId="0" shapeId="0" xr:uid="{00000000-0006-0000-0200-0000E406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44" authorId="0" shapeId="0" xr:uid="{00000000-0006-0000-0200-0000E506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44" authorId="0" shapeId="0" xr:uid="{00000000-0006-0000-0200-0000E606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44" authorId="0" shapeId="0" xr:uid="{00000000-0006-0000-0200-0000E706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44" authorId="0" shapeId="0" xr:uid="{00000000-0006-0000-0200-0000E806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44" authorId="0" shapeId="0" xr:uid="{00000000-0006-0000-0200-0000E906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44" authorId="0" shapeId="0" xr:uid="{00000000-0006-0000-0200-0000EA06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44" authorId="0" shapeId="0" xr:uid="{00000000-0006-0000-0200-0000EB06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44" authorId="0" shapeId="0" xr:uid="{00000000-0006-0000-0200-0000EC06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44" authorId="0" shapeId="0" xr:uid="{00000000-0006-0000-0200-0000ED06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44" authorId="0" shapeId="0" xr:uid="{00000000-0006-0000-0200-0000EE06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44" authorId="0" shapeId="0" xr:uid="{00000000-0006-0000-0200-0000EF06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44" authorId="0" shapeId="0" xr:uid="{00000000-0006-0000-0200-0000F006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44" authorId="0" shapeId="0" xr:uid="{00000000-0006-0000-0200-0000F106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44" authorId="0" shapeId="0" xr:uid="{00000000-0006-0000-0200-0000F206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44" authorId="0" shapeId="0" xr:uid="{00000000-0006-0000-0200-0000F306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44" authorId="0" shapeId="0" xr:uid="{00000000-0006-0000-0200-0000F406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44" authorId="0" shapeId="0" xr:uid="{00000000-0006-0000-0200-0000F506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44" authorId="0" shapeId="0" xr:uid="{00000000-0006-0000-0200-0000F606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44" authorId="0" shapeId="0" xr:uid="{00000000-0006-0000-0200-0000F706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44" authorId="0" shapeId="0" xr:uid="{00000000-0006-0000-0200-0000F806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44" authorId="0" shapeId="0" xr:uid="{00000000-0006-0000-0200-0000F906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44" authorId="0" shapeId="0" xr:uid="{00000000-0006-0000-0200-0000FA06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44" authorId="0" shapeId="0" xr:uid="{00000000-0006-0000-0200-0000FB06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44" authorId="0" shapeId="0" xr:uid="{00000000-0006-0000-0200-0000FC06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44" authorId="0" shapeId="0" xr:uid="{00000000-0006-0000-0200-0000FD06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44" authorId="0" shapeId="0" xr:uid="{00000000-0006-0000-0200-0000FE06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44" authorId="0" shapeId="0" xr:uid="{00000000-0006-0000-0200-0000FF060000}">
      <text>
        <r>
          <rPr>
            <sz val="11"/>
            <rFont val="Calibri"/>
            <family val="2"/>
            <charset val="238"/>
          </rPr>
          <t>SZV_B:ISA</t>
        </r>
      </text>
    </comment>
    <comment ref="B45" authorId="0" shapeId="0" xr:uid="{00000000-0006-0000-0200-00000007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45" authorId="0" shapeId="0" xr:uid="{00000000-0006-0000-0200-00000107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45" authorId="0" shapeId="0" xr:uid="{00000000-0006-0000-0200-00000207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45" authorId="0" shapeId="0" xr:uid="{00000000-0006-0000-0200-00000307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45" authorId="0" shapeId="0" xr:uid="{00000000-0006-0000-0200-00000407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45" authorId="0" shapeId="0" xr:uid="{00000000-0006-0000-0200-00000507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45" authorId="0" shapeId="0" xr:uid="{00000000-0006-0000-0200-00000607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45" authorId="0" shapeId="0" xr:uid="{00000000-0006-0000-0200-00000707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45" authorId="0" shapeId="0" xr:uid="{00000000-0006-0000-0200-00000807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45" authorId="1" shapeId="0" xr:uid="{00000000-0006-0000-0200-00000907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45" authorId="0" shapeId="0" xr:uid="{00000000-0006-0000-0200-00000A07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45" authorId="0" shapeId="0" xr:uid="{00000000-0006-0000-0200-00000B07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45" authorId="0" shapeId="0" xr:uid="{00000000-0006-0000-0200-00000C07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45" authorId="0" shapeId="0" xr:uid="{00000000-0006-0000-0200-00000D07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45" authorId="0" shapeId="0" xr:uid="{00000000-0006-0000-0200-00000E07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45" authorId="0" shapeId="0" xr:uid="{00000000-0006-0000-0200-00000F07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45" authorId="0" shapeId="0" xr:uid="{00000000-0006-0000-0200-00001007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45" authorId="0" shapeId="0" xr:uid="{00000000-0006-0000-0200-00001107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45" authorId="0" shapeId="0" xr:uid="{00000000-0006-0000-0200-00001207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45" authorId="0" shapeId="0" xr:uid="{00000000-0006-0000-0200-00001307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45" authorId="0" shapeId="0" xr:uid="{00000000-0006-0000-0200-00001407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45" authorId="0" shapeId="0" xr:uid="{00000000-0006-0000-0200-00001507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45" authorId="0" shapeId="0" xr:uid="{00000000-0006-0000-0200-00001607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45" authorId="0" shapeId="0" xr:uid="{00000000-0006-0000-0200-00001707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45" authorId="0" shapeId="0" xr:uid="{00000000-0006-0000-0200-00001807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45" authorId="0" shapeId="0" xr:uid="{00000000-0006-0000-0200-00001907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45" authorId="0" shapeId="0" xr:uid="{00000000-0006-0000-0200-00001A07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45" authorId="0" shapeId="0" xr:uid="{00000000-0006-0000-0200-00001B07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45" authorId="0" shapeId="0" xr:uid="{00000000-0006-0000-0200-00001C07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45" authorId="0" shapeId="0" xr:uid="{00000000-0006-0000-0200-00001D07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45" authorId="0" shapeId="0" xr:uid="{00000000-0006-0000-0200-00001E07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45" authorId="0" shapeId="0" xr:uid="{00000000-0006-0000-0200-00001F07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45" authorId="0" shapeId="0" xr:uid="{00000000-0006-0000-0200-00002007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45" authorId="0" shapeId="0" xr:uid="{00000000-0006-0000-0200-00002107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45" authorId="0" shapeId="0" xr:uid="{00000000-0006-0000-0200-00002207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45" authorId="0" shapeId="0" xr:uid="{00000000-0006-0000-0200-00002307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45" authorId="0" shapeId="0" xr:uid="{00000000-0006-0000-0200-00002407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45" authorId="0" shapeId="0" xr:uid="{00000000-0006-0000-0200-000025070000}">
      <text>
        <r>
          <rPr>
            <sz val="11"/>
            <rFont val="Calibri"/>
            <family val="2"/>
            <charset val="238"/>
          </rPr>
          <t>SZV_B:ISA</t>
        </r>
      </text>
    </comment>
    <comment ref="B46" authorId="0" shapeId="0" xr:uid="{C941EE7A-0C91-48B7-8A70-F875254808F9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46" authorId="0" shapeId="0" xr:uid="{76430333-2900-4AC1-9EE2-857FA3BA3BBF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46" authorId="0" shapeId="0" xr:uid="{449DFA9E-A5A4-4346-9A91-A255FDD65509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46" authorId="0" shapeId="0" xr:uid="{9C7FB115-3F48-450B-8494-38CD72EC5616}">
      <text>
        <r>
          <rPr>
            <sz val="11"/>
            <rFont val="Calibri"/>
            <family val="2"/>
            <charset val="238"/>
          </rPr>
          <t>SZV_B:VKR_Kod</t>
        </r>
      </text>
    </comment>
    <comment ref="G46" authorId="0" shapeId="0" xr:uid="{8F43FA9F-8877-4751-85CA-C98AF2FE3085}">
      <text>
        <r>
          <rPr>
            <sz val="11"/>
            <rFont val="Calibri"/>
            <family val="2"/>
            <charset val="238"/>
          </rPr>
          <t>SZV_B:VKR_Nev</t>
        </r>
      </text>
    </comment>
    <comment ref="H46" authorId="0" shapeId="0" xr:uid="{65C61B2F-C850-45EF-91DF-D127EBB37956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46" authorId="0" shapeId="0" xr:uid="{7CBE2025-47BE-4B22-A526-46DD5B7BEF06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46" authorId="0" shapeId="0" xr:uid="{3E91FF40-7E27-42FC-BF03-77FF7C5821B7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46" authorId="0" shapeId="0" xr:uid="{4E78EBCC-768F-4CD5-B07A-651B603D42FA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46" authorId="1" shapeId="0" xr:uid="{7E142FD6-99AC-48FC-B2EF-89BEC5B3B234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46" authorId="0" shapeId="0" xr:uid="{E66FED7E-ED5B-4CF8-9449-4F5668C10258}">
      <text>
        <r>
          <rPr>
            <sz val="11"/>
            <rFont val="Calibri"/>
            <family val="2"/>
            <charset val="238"/>
          </rPr>
          <t>SZV_B:HDUtem1</t>
        </r>
      </text>
    </comment>
    <comment ref="T46" authorId="0" shapeId="0" xr:uid="{499EBFA7-B019-4C7E-969B-1B41A957DB52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46" authorId="0" shapeId="0" xr:uid="{C8C7AF33-DD8C-401B-81C2-55D38B9EC76C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46" authorId="0" shapeId="0" xr:uid="{A042D7E5-17DE-46AF-92E5-EAC173A6001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46" authorId="0" shapeId="0" xr:uid="{4513422C-F74E-4E82-A69F-30EE2164059D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46" authorId="0" shapeId="0" xr:uid="{D2184622-65BF-4377-B881-D0153F2B85A6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46" authorId="0" shapeId="0" xr:uid="{AE75FF93-D044-42A3-9552-BA18E9C2607C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46" authorId="0" shapeId="0" xr:uid="{A1984019-D27C-4BB5-BA60-3AD74FF52829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46" authorId="0" shapeId="0" xr:uid="{B7B544F4-F8EB-470A-A0E1-C04B944B9609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46" authorId="0" shapeId="0" xr:uid="{C76D14AE-3037-4E7C-925B-4069F4B95209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46" authorId="0" shapeId="0" xr:uid="{3A33FF75-59BA-4752-87D5-F8C68D51CA46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46" authorId="0" shapeId="0" xr:uid="{728A2E82-8679-44FE-95C9-3865607538B5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46" authorId="0" shapeId="0" xr:uid="{4BB4BCD2-DD9A-4CCA-9409-C6485DEB8CD3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46" authorId="0" shapeId="0" xr:uid="{72D522DA-4B9C-4D63-B3FE-DD48741FA69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46" authorId="0" shapeId="0" xr:uid="{03F82327-9B14-49F0-90A1-CC4845950A92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46" authorId="0" shapeId="0" xr:uid="{2517F01C-E585-48D2-8474-2E831FD6BA02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46" authorId="0" shapeId="0" xr:uid="{E72009CF-2B94-475E-BDF7-9C8A7675EEBF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46" authorId="0" shapeId="0" xr:uid="{7F1EAD51-DEA5-4D62-BA9B-FCD88AAEFEBD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46" authorId="0" shapeId="0" xr:uid="{4AD5E01E-A235-495C-B0BF-FEFF8A9A21B6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46" authorId="0" shapeId="0" xr:uid="{D010161D-BD09-426A-A9D1-3847CFC873B6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46" authorId="0" shapeId="0" xr:uid="{455EF345-DAC2-463E-84DE-C7D1B474781D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46" authorId="0" shapeId="0" xr:uid="{8C7521F0-1CF1-44A7-85F6-502A49E58D3F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46" authorId="0" shapeId="0" xr:uid="{8C80C290-E530-4BEC-B980-B6F63E21C33F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46" authorId="0" shapeId="0" xr:uid="{B92B6E83-7400-4161-843C-4404731051D2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46" authorId="0" shapeId="0" xr:uid="{9F45394F-425F-4D16-AE9E-2EDF5639B79B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46" authorId="0" shapeId="0" xr:uid="{F46D1219-56DE-4FDF-8F51-196DF563EB4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46" authorId="0" shapeId="0" xr:uid="{D9AFB6CA-0D1F-455B-A763-DB1121161CBA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46" authorId="0" shapeId="0" xr:uid="{357C8A69-E5CE-4FD8-A45C-E65A789A8B64}">
      <text>
        <r>
          <rPr>
            <sz val="11"/>
            <rFont val="Calibri"/>
            <family val="2"/>
            <charset val="238"/>
          </rPr>
          <t>SZV_B:ISA</t>
        </r>
      </text>
    </comment>
    <comment ref="B47" authorId="0" shapeId="0" xr:uid="{00000000-0006-0000-0200-00002607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47" authorId="0" shapeId="0" xr:uid="{00000000-0006-0000-0200-00002707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47" authorId="0" shapeId="0" xr:uid="{00000000-0006-0000-0200-00002807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47" authorId="0" shapeId="0" xr:uid="{00000000-0006-0000-0200-00002907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47" authorId="0" shapeId="0" xr:uid="{00000000-0006-0000-0200-00002A07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47" authorId="0" shapeId="0" xr:uid="{00000000-0006-0000-0200-00002B07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47" authorId="0" shapeId="0" xr:uid="{00000000-0006-0000-0200-00002C07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47" authorId="0" shapeId="0" xr:uid="{00000000-0006-0000-0200-00002D07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47" authorId="0" shapeId="0" xr:uid="{00000000-0006-0000-0200-00002E07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47" authorId="1" shapeId="0" xr:uid="{00000000-0006-0000-0200-00002F07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47" authorId="0" shapeId="0" xr:uid="{00000000-0006-0000-0200-00003007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47" authorId="0" shapeId="0" xr:uid="{00000000-0006-0000-0200-00003107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47" authorId="0" shapeId="0" xr:uid="{00000000-0006-0000-0200-00003207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47" authorId="0" shapeId="0" xr:uid="{00000000-0006-0000-0200-00003307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47" authorId="0" shapeId="0" xr:uid="{00000000-0006-0000-0200-00003407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47" authorId="0" shapeId="0" xr:uid="{00000000-0006-0000-0200-00003507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47" authorId="0" shapeId="0" xr:uid="{00000000-0006-0000-0200-00003607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47" authorId="0" shapeId="0" xr:uid="{00000000-0006-0000-0200-00003707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47" authorId="0" shapeId="0" xr:uid="{00000000-0006-0000-0200-00003807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47" authorId="0" shapeId="0" xr:uid="{00000000-0006-0000-0200-00003907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47" authorId="0" shapeId="0" xr:uid="{00000000-0006-0000-0200-00003A07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47" authorId="0" shapeId="0" xr:uid="{00000000-0006-0000-0200-00003B07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47" authorId="0" shapeId="0" xr:uid="{00000000-0006-0000-0200-00003C07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47" authorId="0" shapeId="0" xr:uid="{00000000-0006-0000-0200-00003D07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47" authorId="0" shapeId="0" xr:uid="{00000000-0006-0000-0200-00003E07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47" authorId="0" shapeId="0" xr:uid="{00000000-0006-0000-0200-00003F07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47" authorId="0" shapeId="0" xr:uid="{00000000-0006-0000-0200-00004007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47" authorId="0" shapeId="0" xr:uid="{00000000-0006-0000-0200-00004107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47" authorId="0" shapeId="0" xr:uid="{00000000-0006-0000-0200-00004207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47" authorId="0" shapeId="0" xr:uid="{00000000-0006-0000-0200-00004307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47" authorId="0" shapeId="0" xr:uid="{00000000-0006-0000-0200-00004407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47" authorId="0" shapeId="0" xr:uid="{00000000-0006-0000-0200-00004507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47" authorId="0" shapeId="0" xr:uid="{00000000-0006-0000-0200-00004607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47" authorId="0" shapeId="0" xr:uid="{00000000-0006-0000-0200-00004707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47" authorId="0" shapeId="0" xr:uid="{00000000-0006-0000-0200-00004807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47" authorId="0" shapeId="0" xr:uid="{00000000-0006-0000-0200-00004907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47" authorId="0" shapeId="0" xr:uid="{00000000-0006-0000-0200-00004A07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47" authorId="0" shapeId="0" xr:uid="{00000000-0006-0000-0200-00004B070000}">
      <text>
        <r>
          <rPr>
            <sz val="11"/>
            <rFont val="Calibri"/>
            <family val="2"/>
            <charset val="238"/>
          </rPr>
          <t>SZV_B:ISA</t>
        </r>
      </text>
    </comment>
    <comment ref="B48" authorId="0" shapeId="0" xr:uid="{00000000-0006-0000-0200-00004C07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48" authorId="0" shapeId="0" xr:uid="{00000000-0006-0000-0200-00004D07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48" authorId="0" shapeId="0" xr:uid="{00000000-0006-0000-0200-00004E07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48" authorId="0" shapeId="0" xr:uid="{00000000-0006-0000-0200-00004F07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48" authorId="0" shapeId="0" xr:uid="{00000000-0006-0000-0200-00005007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48" authorId="0" shapeId="0" xr:uid="{00000000-0006-0000-0200-00005107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48" authorId="0" shapeId="0" xr:uid="{00000000-0006-0000-0200-00005207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48" authorId="0" shapeId="0" xr:uid="{00000000-0006-0000-0200-00005307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48" authorId="0" shapeId="0" xr:uid="{00000000-0006-0000-0200-00005407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48" authorId="1" shapeId="0" xr:uid="{00000000-0006-0000-0200-00005507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48" authorId="0" shapeId="0" xr:uid="{00000000-0006-0000-0200-00005607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48" authorId="0" shapeId="0" xr:uid="{00000000-0006-0000-0200-00005707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48" authorId="0" shapeId="0" xr:uid="{00000000-0006-0000-0200-00005807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48" authorId="0" shapeId="0" xr:uid="{00000000-0006-0000-0200-00005907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48" authorId="0" shapeId="0" xr:uid="{00000000-0006-0000-0200-00005A07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48" authorId="0" shapeId="0" xr:uid="{00000000-0006-0000-0200-00005B07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Y48" authorId="0" shapeId="0" xr:uid="{00000000-0006-0000-0200-00005C07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48" authorId="0" shapeId="0" xr:uid="{00000000-0006-0000-0200-00005D07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48" authorId="0" shapeId="0" xr:uid="{00000000-0006-0000-0200-00005E07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48" authorId="0" shapeId="0" xr:uid="{00000000-0006-0000-0200-00005F07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48" authorId="0" shapeId="0" xr:uid="{00000000-0006-0000-0200-00006007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48" authorId="0" shapeId="0" xr:uid="{00000000-0006-0000-0200-00006107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48" authorId="0" shapeId="0" xr:uid="{00000000-0006-0000-0200-00006207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48" authorId="0" shapeId="0" xr:uid="{00000000-0006-0000-0200-00006307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48" authorId="0" shapeId="0" xr:uid="{00000000-0006-0000-0200-00006407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48" authorId="0" shapeId="0" xr:uid="{00000000-0006-0000-0200-00006507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48" authorId="0" shapeId="0" xr:uid="{00000000-0006-0000-0200-00006607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48" authorId="0" shapeId="0" xr:uid="{00000000-0006-0000-0200-00006707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48" authorId="0" shapeId="0" xr:uid="{00000000-0006-0000-0200-00006807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48" authorId="0" shapeId="0" xr:uid="{00000000-0006-0000-0200-00006907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48" authorId="0" shapeId="0" xr:uid="{00000000-0006-0000-0200-00006A07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48" authorId="0" shapeId="0" xr:uid="{00000000-0006-0000-0200-00006B07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48" authorId="0" shapeId="0" xr:uid="{00000000-0006-0000-0200-00006C07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48" authorId="0" shapeId="0" xr:uid="{00000000-0006-0000-0200-00006D07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48" authorId="0" shapeId="0" xr:uid="{00000000-0006-0000-0200-00006E07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48" authorId="0" shapeId="0" xr:uid="{00000000-0006-0000-0200-00006F07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48" authorId="0" shapeId="0" xr:uid="{00000000-0006-0000-0200-00007007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48" authorId="0" shapeId="0" xr:uid="{00000000-0006-0000-0200-000071070000}">
      <text>
        <r>
          <rPr>
            <sz val="11"/>
            <rFont val="Calibri"/>
            <family val="2"/>
            <charset val="238"/>
          </rPr>
          <t>SZV_B:ISA</t>
        </r>
      </text>
    </comment>
    <comment ref="B49" authorId="0" shapeId="0" xr:uid="{00000000-0006-0000-0200-00007207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49" authorId="0" shapeId="0" xr:uid="{00000000-0006-0000-0200-00007307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49" authorId="0" shapeId="0" xr:uid="{00000000-0006-0000-0200-00007407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49" authorId="0" shapeId="0" xr:uid="{00000000-0006-0000-0200-00007507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49" authorId="0" shapeId="0" xr:uid="{00000000-0006-0000-0200-00007607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49" authorId="0" shapeId="0" xr:uid="{00000000-0006-0000-0200-00007707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49" authorId="0" shapeId="0" xr:uid="{00000000-0006-0000-0200-00007807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49" authorId="0" shapeId="0" xr:uid="{00000000-0006-0000-0200-00007907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49" authorId="0" shapeId="0" xr:uid="{00000000-0006-0000-0200-00007A07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49" authorId="1" shapeId="0" xr:uid="{00000000-0006-0000-0200-00007B07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49" authorId="0" shapeId="0" xr:uid="{00000000-0006-0000-0200-00007C07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49" authorId="0" shapeId="0" xr:uid="{00000000-0006-0000-0200-00007D07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49" authorId="0" shapeId="0" xr:uid="{00000000-0006-0000-0200-00007E07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49" authorId="0" shapeId="0" xr:uid="{00000000-0006-0000-0200-00007F07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49" authorId="0" shapeId="0" xr:uid="{00000000-0006-0000-0200-00008007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49" authorId="0" shapeId="0" xr:uid="{00000000-0006-0000-0200-00008107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Y49" authorId="0" shapeId="0" xr:uid="{00000000-0006-0000-0200-00008207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49" authorId="0" shapeId="0" xr:uid="{00000000-0006-0000-0200-00008307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49" authorId="0" shapeId="0" xr:uid="{00000000-0006-0000-0200-00008407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49" authorId="0" shapeId="0" xr:uid="{00000000-0006-0000-0200-00008507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49" authorId="0" shapeId="0" xr:uid="{00000000-0006-0000-0200-00008607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49" authorId="0" shapeId="0" xr:uid="{00000000-0006-0000-0200-00008707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49" authorId="0" shapeId="0" xr:uid="{00000000-0006-0000-0200-00008807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49" authorId="0" shapeId="0" xr:uid="{00000000-0006-0000-0200-00008907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49" authorId="0" shapeId="0" xr:uid="{00000000-0006-0000-0200-00008A07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49" authorId="0" shapeId="0" xr:uid="{00000000-0006-0000-0200-00008B07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49" authorId="0" shapeId="0" xr:uid="{00000000-0006-0000-0200-00008C07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49" authorId="0" shapeId="0" xr:uid="{00000000-0006-0000-0200-00008D07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49" authorId="0" shapeId="0" xr:uid="{00000000-0006-0000-0200-00008E07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49" authorId="0" shapeId="0" xr:uid="{00000000-0006-0000-0200-00008F07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49" authorId="0" shapeId="0" xr:uid="{00000000-0006-0000-0200-00009007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49" authorId="0" shapeId="0" xr:uid="{00000000-0006-0000-0200-00009107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49" authorId="0" shapeId="0" xr:uid="{00000000-0006-0000-0200-00009207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49" authorId="0" shapeId="0" xr:uid="{00000000-0006-0000-0200-00009307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49" authorId="0" shapeId="0" xr:uid="{00000000-0006-0000-0200-00009407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49" authorId="0" shapeId="0" xr:uid="{00000000-0006-0000-0200-00009507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49" authorId="0" shapeId="0" xr:uid="{00000000-0006-0000-0200-00009607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49" authorId="0" shapeId="0" xr:uid="{00000000-0006-0000-0200-000097070000}">
      <text>
        <r>
          <rPr>
            <sz val="11"/>
            <rFont val="Calibri"/>
            <family val="2"/>
            <charset val="238"/>
          </rPr>
          <t>SZV_B:ISA</t>
        </r>
      </text>
    </comment>
    <comment ref="B50" authorId="0" shapeId="0" xr:uid="{00000000-0006-0000-0200-00009807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50" authorId="0" shapeId="0" xr:uid="{00000000-0006-0000-0200-00009907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50" authorId="0" shapeId="0" xr:uid="{00000000-0006-0000-0200-00009A07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50" authorId="0" shapeId="0" xr:uid="{00000000-0006-0000-0200-00009B07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50" authorId="0" shapeId="0" xr:uid="{00000000-0006-0000-0200-00009C07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50" authorId="0" shapeId="0" xr:uid="{00000000-0006-0000-0200-00009D07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50" authorId="0" shapeId="0" xr:uid="{00000000-0006-0000-0200-00009E07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50" authorId="0" shapeId="0" xr:uid="{00000000-0006-0000-0200-00009F07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50" authorId="0" shapeId="0" xr:uid="{00000000-0006-0000-0200-0000A007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50" authorId="1" shapeId="0" xr:uid="{00000000-0006-0000-0200-0000A107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50" authorId="0" shapeId="0" xr:uid="{00000000-0006-0000-0200-0000A207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50" authorId="0" shapeId="0" xr:uid="{00000000-0006-0000-0200-0000A307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50" authorId="0" shapeId="0" xr:uid="{00000000-0006-0000-0200-0000A407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50" authorId="0" shapeId="0" xr:uid="{00000000-0006-0000-0200-0000A507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50" authorId="0" shapeId="0" xr:uid="{00000000-0006-0000-0200-0000A607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50" authorId="0" shapeId="0" xr:uid="{00000000-0006-0000-0200-0000A707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50" authorId="0" shapeId="0" xr:uid="{00000000-0006-0000-0200-0000A807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50" authorId="0" shapeId="0" xr:uid="{00000000-0006-0000-0200-0000A907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50" authorId="0" shapeId="0" xr:uid="{00000000-0006-0000-0200-0000AA07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50" authorId="0" shapeId="0" xr:uid="{00000000-0006-0000-0200-0000AB07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50" authorId="0" shapeId="0" xr:uid="{00000000-0006-0000-0200-0000AC07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50" authorId="0" shapeId="0" xr:uid="{00000000-0006-0000-0200-0000AD07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50" authorId="0" shapeId="0" xr:uid="{00000000-0006-0000-0200-0000AE07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50" authorId="0" shapeId="0" xr:uid="{00000000-0006-0000-0200-0000AF07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50" authorId="0" shapeId="0" xr:uid="{00000000-0006-0000-0200-0000B007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50" authorId="0" shapeId="0" xr:uid="{00000000-0006-0000-0200-0000B107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50" authorId="0" shapeId="0" xr:uid="{00000000-0006-0000-0200-0000B207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50" authorId="0" shapeId="0" xr:uid="{00000000-0006-0000-0200-0000B307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50" authorId="0" shapeId="0" xr:uid="{00000000-0006-0000-0200-0000B407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50" authorId="0" shapeId="0" xr:uid="{00000000-0006-0000-0200-0000B507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50" authorId="0" shapeId="0" xr:uid="{00000000-0006-0000-0200-0000B607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50" authorId="0" shapeId="0" xr:uid="{00000000-0006-0000-0200-0000B707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50" authorId="0" shapeId="0" xr:uid="{00000000-0006-0000-0200-0000B807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50" authorId="0" shapeId="0" xr:uid="{00000000-0006-0000-0200-0000B907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50" authorId="0" shapeId="0" xr:uid="{00000000-0006-0000-0200-0000BA07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50" authorId="0" shapeId="0" xr:uid="{00000000-0006-0000-0200-0000BB07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50" authorId="0" shapeId="0" xr:uid="{00000000-0006-0000-0200-0000BC07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50" authorId="0" shapeId="0" xr:uid="{00000000-0006-0000-0200-0000BD070000}">
      <text>
        <r>
          <rPr>
            <sz val="11"/>
            <rFont val="Calibri"/>
            <family val="2"/>
            <charset val="238"/>
          </rPr>
          <t>SZV_B:ISA</t>
        </r>
      </text>
    </comment>
    <comment ref="B51" authorId="0" shapeId="0" xr:uid="{00000000-0006-0000-0200-0000BE07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51" authorId="0" shapeId="0" xr:uid="{00000000-0006-0000-0200-0000BF07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51" authorId="0" shapeId="0" xr:uid="{00000000-0006-0000-0200-0000C007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51" authorId="0" shapeId="0" xr:uid="{00000000-0006-0000-0200-0000C107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51" authorId="0" shapeId="0" xr:uid="{00000000-0006-0000-0200-0000C207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51" authorId="0" shapeId="0" xr:uid="{00000000-0006-0000-0200-0000C307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51" authorId="0" shapeId="0" xr:uid="{00000000-0006-0000-0200-0000C407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51" authorId="0" shapeId="0" xr:uid="{00000000-0006-0000-0200-0000C507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51" authorId="0" shapeId="0" xr:uid="{00000000-0006-0000-0200-0000C607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51" authorId="1" shapeId="0" xr:uid="{00000000-0006-0000-0200-0000C707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51" authorId="0" shapeId="0" xr:uid="{00000000-0006-0000-0200-0000C807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51" authorId="0" shapeId="0" xr:uid="{00000000-0006-0000-0200-0000C907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51" authorId="0" shapeId="0" xr:uid="{00000000-0006-0000-0200-0000CA07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51" authorId="0" shapeId="0" xr:uid="{00000000-0006-0000-0200-0000CB07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51" authorId="0" shapeId="0" xr:uid="{00000000-0006-0000-0200-0000CC07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51" authorId="0" shapeId="0" xr:uid="{00000000-0006-0000-0200-0000CD07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51" authorId="0" shapeId="0" xr:uid="{00000000-0006-0000-0200-0000CE07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51" authorId="0" shapeId="0" xr:uid="{00000000-0006-0000-0200-0000CF07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51" authorId="0" shapeId="0" xr:uid="{00000000-0006-0000-0200-0000D007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51" authorId="0" shapeId="0" xr:uid="{00000000-0006-0000-0200-0000D107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51" authorId="0" shapeId="0" xr:uid="{00000000-0006-0000-0200-0000D207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51" authorId="0" shapeId="0" xr:uid="{00000000-0006-0000-0200-0000D307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51" authorId="0" shapeId="0" xr:uid="{00000000-0006-0000-0200-0000D407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51" authorId="0" shapeId="0" xr:uid="{00000000-0006-0000-0200-0000D507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51" authorId="0" shapeId="0" xr:uid="{00000000-0006-0000-0200-0000D607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51" authorId="0" shapeId="0" xr:uid="{00000000-0006-0000-0200-0000D707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51" authorId="0" shapeId="0" xr:uid="{00000000-0006-0000-0200-0000D807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51" authorId="0" shapeId="0" xr:uid="{00000000-0006-0000-0200-0000D907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51" authorId="0" shapeId="0" xr:uid="{00000000-0006-0000-0200-0000DA07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51" authorId="0" shapeId="0" xr:uid="{00000000-0006-0000-0200-0000DB07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51" authorId="0" shapeId="0" xr:uid="{00000000-0006-0000-0200-0000DC07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51" authorId="0" shapeId="0" xr:uid="{00000000-0006-0000-0200-0000DD07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51" authorId="0" shapeId="0" xr:uid="{00000000-0006-0000-0200-0000DE07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51" authorId="0" shapeId="0" xr:uid="{00000000-0006-0000-0200-0000DF07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51" authorId="0" shapeId="0" xr:uid="{00000000-0006-0000-0200-0000E007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51" authorId="0" shapeId="0" xr:uid="{00000000-0006-0000-0200-0000E107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51" authorId="0" shapeId="0" xr:uid="{00000000-0006-0000-0200-0000E207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51" authorId="0" shapeId="0" xr:uid="{00000000-0006-0000-0200-0000E3070000}">
      <text>
        <r>
          <rPr>
            <sz val="11"/>
            <rFont val="Calibri"/>
            <family val="2"/>
            <charset val="238"/>
          </rPr>
          <t>SZV_B:ISA</t>
        </r>
      </text>
    </comment>
    <comment ref="B52" authorId="0" shapeId="0" xr:uid="{00000000-0006-0000-0200-0000E407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52" authorId="0" shapeId="0" xr:uid="{00000000-0006-0000-0200-0000E507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52" authorId="0" shapeId="0" xr:uid="{00000000-0006-0000-0200-0000E607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52" authorId="0" shapeId="0" xr:uid="{00000000-0006-0000-0200-0000E707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52" authorId="0" shapeId="0" xr:uid="{00000000-0006-0000-0200-0000E807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52" authorId="0" shapeId="0" xr:uid="{00000000-0006-0000-0200-0000E907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52" authorId="0" shapeId="0" xr:uid="{00000000-0006-0000-0200-0000EA07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52" authorId="0" shapeId="0" xr:uid="{00000000-0006-0000-0200-0000EB07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52" authorId="0" shapeId="0" xr:uid="{00000000-0006-0000-0200-0000EC07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52" authorId="1" shapeId="0" xr:uid="{00000000-0006-0000-0200-0000ED07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52" authorId="0" shapeId="0" xr:uid="{00000000-0006-0000-0200-0000EE07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52" authorId="0" shapeId="0" xr:uid="{00000000-0006-0000-0200-0000EF07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52" authorId="0" shapeId="0" xr:uid="{00000000-0006-0000-0200-0000F007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52" authorId="0" shapeId="0" xr:uid="{00000000-0006-0000-0200-0000F107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52" authorId="0" shapeId="0" xr:uid="{00000000-0006-0000-0200-0000F207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52" authorId="0" shapeId="0" xr:uid="{00000000-0006-0000-0200-0000F307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52" authorId="0" shapeId="0" xr:uid="{00000000-0006-0000-0200-0000F407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52" authorId="0" shapeId="0" xr:uid="{00000000-0006-0000-0200-0000F507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52" authorId="0" shapeId="0" xr:uid="{00000000-0006-0000-0200-0000F607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52" authorId="0" shapeId="0" xr:uid="{00000000-0006-0000-0200-0000F707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52" authorId="0" shapeId="0" xr:uid="{00000000-0006-0000-0200-0000F807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52" authorId="0" shapeId="0" xr:uid="{00000000-0006-0000-0200-0000F907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52" authorId="0" shapeId="0" xr:uid="{00000000-0006-0000-0200-0000FA07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52" authorId="0" shapeId="0" xr:uid="{00000000-0006-0000-0200-0000FB07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52" authorId="0" shapeId="0" xr:uid="{00000000-0006-0000-0200-0000FC07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52" authorId="0" shapeId="0" xr:uid="{00000000-0006-0000-0200-0000FD07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52" authorId="0" shapeId="0" xr:uid="{00000000-0006-0000-0200-0000FE07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52" authorId="0" shapeId="0" xr:uid="{00000000-0006-0000-0200-0000FF07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52" authorId="0" shapeId="0" xr:uid="{00000000-0006-0000-0200-00000008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52" authorId="0" shapeId="0" xr:uid="{00000000-0006-0000-0200-00000108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52" authorId="0" shapeId="0" xr:uid="{00000000-0006-0000-0200-00000208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52" authorId="0" shapeId="0" xr:uid="{00000000-0006-0000-0200-00000308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52" authorId="0" shapeId="0" xr:uid="{00000000-0006-0000-0200-00000408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52" authorId="0" shapeId="0" xr:uid="{00000000-0006-0000-0200-00000508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52" authorId="0" shapeId="0" xr:uid="{00000000-0006-0000-0200-00000608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52" authorId="0" shapeId="0" xr:uid="{00000000-0006-0000-0200-00000708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52" authorId="0" shapeId="0" xr:uid="{00000000-0006-0000-0200-00000808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52" authorId="0" shapeId="0" xr:uid="{00000000-0006-0000-0200-000009080000}">
      <text>
        <r>
          <rPr>
            <sz val="11"/>
            <rFont val="Calibri"/>
            <family val="2"/>
            <charset val="238"/>
          </rPr>
          <t>SZV_B:ISA</t>
        </r>
      </text>
    </comment>
    <comment ref="B53" authorId="0" shapeId="0" xr:uid="{00000000-0006-0000-0200-00000A08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53" authorId="0" shapeId="0" xr:uid="{00000000-0006-0000-0200-00000B08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53" authorId="0" shapeId="0" xr:uid="{00000000-0006-0000-0200-00000C08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53" authorId="0" shapeId="0" xr:uid="{00000000-0006-0000-0200-00000D08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53" authorId="0" shapeId="0" xr:uid="{00000000-0006-0000-0200-00000E08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53" authorId="0" shapeId="0" xr:uid="{00000000-0006-0000-0200-00000F08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53" authorId="0" shapeId="0" xr:uid="{00000000-0006-0000-0200-00001008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53" authorId="0" shapeId="0" xr:uid="{00000000-0006-0000-0200-00001108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53" authorId="0" shapeId="0" xr:uid="{00000000-0006-0000-0200-00001208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53" authorId="1" shapeId="0" xr:uid="{00000000-0006-0000-0200-00001308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53" authorId="0" shapeId="0" xr:uid="{00000000-0006-0000-0200-00001408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53" authorId="0" shapeId="0" xr:uid="{00000000-0006-0000-0200-00001508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53" authorId="0" shapeId="0" xr:uid="{00000000-0006-0000-0200-00001608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53" authorId="0" shapeId="0" xr:uid="{00000000-0006-0000-0200-00001708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53" authorId="0" shapeId="0" xr:uid="{00000000-0006-0000-0200-00001808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53" authorId="0" shapeId="0" xr:uid="{00000000-0006-0000-0200-00001908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53" authorId="0" shapeId="0" xr:uid="{00000000-0006-0000-0200-00001A08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53" authorId="0" shapeId="0" xr:uid="{00000000-0006-0000-0200-00001B08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53" authorId="0" shapeId="0" xr:uid="{00000000-0006-0000-0200-00001C08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53" authorId="0" shapeId="0" xr:uid="{00000000-0006-0000-0200-00001D08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53" authorId="0" shapeId="0" xr:uid="{00000000-0006-0000-0200-00001E08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53" authorId="0" shapeId="0" xr:uid="{00000000-0006-0000-0200-00001F08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53" authorId="0" shapeId="0" xr:uid="{00000000-0006-0000-0200-00002008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53" authorId="0" shapeId="0" xr:uid="{00000000-0006-0000-0200-00002108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53" authorId="0" shapeId="0" xr:uid="{00000000-0006-0000-0200-00002208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53" authorId="0" shapeId="0" xr:uid="{00000000-0006-0000-0200-00002308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53" authorId="0" shapeId="0" xr:uid="{00000000-0006-0000-0200-00002408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53" authorId="0" shapeId="0" xr:uid="{00000000-0006-0000-0200-00002508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53" authorId="0" shapeId="0" xr:uid="{00000000-0006-0000-0200-00002608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53" authorId="0" shapeId="0" xr:uid="{00000000-0006-0000-0200-00002708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53" authorId="0" shapeId="0" xr:uid="{00000000-0006-0000-0200-00002808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53" authorId="0" shapeId="0" xr:uid="{00000000-0006-0000-0200-00002908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53" authorId="0" shapeId="0" xr:uid="{00000000-0006-0000-0200-00002A08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53" authorId="0" shapeId="0" xr:uid="{00000000-0006-0000-0200-00002B08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53" authorId="0" shapeId="0" xr:uid="{00000000-0006-0000-0200-00002C08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53" authorId="0" shapeId="0" xr:uid="{00000000-0006-0000-0200-00002D08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53" authorId="0" shapeId="0" xr:uid="{00000000-0006-0000-0200-00002E08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53" authorId="0" shapeId="0" xr:uid="{00000000-0006-0000-0200-00002F080000}">
      <text>
        <r>
          <rPr>
            <sz val="11"/>
            <rFont val="Calibri"/>
            <family val="2"/>
            <charset val="238"/>
          </rPr>
          <t>SZV_B:ISA</t>
        </r>
      </text>
    </comment>
    <comment ref="B54" authorId="0" shapeId="0" xr:uid="{00000000-0006-0000-0200-00003008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54" authorId="0" shapeId="0" xr:uid="{00000000-0006-0000-0200-00003108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54" authorId="0" shapeId="0" xr:uid="{00000000-0006-0000-0200-00003208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54" authorId="0" shapeId="0" xr:uid="{00000000-0006-0000-0200-00003308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54" authorId="0" shapeId="0" xr:uid="{00000000-0006-0000-0200-00003408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54" authorId="0" shapeId="0" xr:uid="{00000000-0006-0000-0200-00003508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54" authorId="0" shapeId="0" xr:uid="{00000000-0006-0000-0200-00003608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54" authorId="0" shapeId="0" xr:uid="{00000000-0006-0000-0200-00003708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54" authorId="0" shapeId="0" xr:uid="{00000000-0006-0000-0200-00003808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54" authorId="1" shapeId="0" xr:uid="{00000000-0006-0000-0200-00003908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54" authorId="0" shapeId="0" xr:uid="{00000000-0006-0000-0200-00003A08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54" authorId="0" shapeId="0" xr:uid="{00000000-0006-0000-0200-00003B08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54" authorId="0" shapeId="0" xr:uid="{00000000-0006-0000-0200-00003C08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54" authorId="0" shapeId="0" xr:uid="{00000000-0006-0000-0200-00003D08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Y54" authorId="0" shapeId="0" xr:uid="{00000000-0006-0000-0200-00003E08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54" authorId="0" shapeId="0" xr:uid="{00000000-0006-0000-0200-00003F08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54" authorId="0" shapeId="0" xr:uid="{00000000-0006-0000-0200-00004008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54" authorId="0" shapeId="0" xr:uid="{00000000-0006-0000-0200-00004108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54" authorId="0" shapeId="0" xr:uid="{00000000-0006-0000-0200-00004208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54" authorId="0" shapeId="0" xr:uid="{00000000-0006-0000-0200-00004308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54" authorId="0" shapeId="0" xr:uid="{00000000-0006-0000-0200-00004408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54" authorId="0" shapeId="0" xr:uid="{00000000-0006-0000-0200-00004508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54" authorId="0" shapeId="0" xr:uid="{00000000-0006-0000-0200-00004608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54" authorId="0" shapeId="0" xr:uid="{00000000-0006-0000-0200-00004708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L54" authorId="0" shapeId="0" xr:uid="{00000000-0006-0000-0200-00004808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54" authorId="0" shapeId="0" xr:uid="{00000000-0006-0000-0200-00004908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54" authorId="0" shapeId="0" xr:uid="{00000000-0006-0000-0200-00004A08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54" authorId="0" shapeId="0" xr:uid="{00000000-0006-0000-0200-00004B08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54" authorId="0" shapeId="0" xr:uid="{00000000-0006-0000-0200-00004C08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54" authorId="0" shapeId="0" xr:uid="{00000000-0006-0000-0200-00004D08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54" authorId="0" shapeId="0" xr:uid="{00000000-0006-0000-0200-00004E08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54" authorId="0" shapeId="0" xr:uid="{00000000-0006-0000-0200-00004F08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54" authorId="0" shapeId="0" xr:uid="{00000000-0006-0000-0200-00005008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54" authorId="0" shapeId="0" xr:uid="{00000000-0006-0000-0200-00005108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54" authorId="0" shapeId="0" xr:uid="{00000000-0006-0000-0200-000052080000}">
      <text>
        <r>
          <rPr>
            <sz val="11"/>
            <rFont val="Calibri"/>
            <family val="2"/>
            <charset val="238"/>
          </rPr>
          <t>SZV_B:ISA</t>
        </r>
      </text>
    </comment>
    <comment ref="B55" authorId="0" shapeId="0" xr:uid="{00000000-0006-0000-0200-00005308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55" authorId="0" shapeId="0" xr:uid="{00000000-0006-0000-0200-00005408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55" authorId="0" shapeId="0" xr:uid="{00000000-0006-0000-0200-00005508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55" authorId="0" shapeId="0" xr:uid="{00000000-0006-0000-0200-00005608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55" authorId="0" shapeId="0" xr:uid="{00000000-0006-0000-0200-00005708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55" authorId="0" shapeId="0" xr:uid="{00000000-0006-0000-0200-00005808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55" authorId="0" shapeId="0" xr:uid="{00000000-0006-0000-0200-00005908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55" authorId="0" shapeId="0" xr:uid="{00000000-0006-0000-0200-00005A08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55" authorId="0" shapeId="0" xr:uid="{00000000-0006-0000-0200-00005B08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55" authorId="1" shapeId="0" xr:uid="{00000000-0006-0000-0200-00005C08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55" authorId="0" shapeId="0" xr:uid="{00000000-0006-0000-0200-00005D08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55" authorId="0" shapeId="0" xr:uid="{00000000-0006-0000-0200-00005E08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55" authorId="0" shapeId="0" xr:uid="{00000000-0006-0000-0200-00005F08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55" authorId="0" shapeId="0" xr:uid="{00000000-0006-0000-0200-00006008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Y55" authorId="0" shapeId="0" xr:uid="{00000000-0006-0000-0200-00006108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55" authorId="0" shapeId="0" xr:uid="{00000000-0006-0000-0200-00006208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55" authorId="0" shapeId="0" xr:uid="{00000000-0006-0000-0200-00006308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55" authorId="0" shapeId="0" xr:uid="{00000000-0006-0000-0200-00006408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55" authorId="0" shapeId="0" xr:uid="{00000000-0006-0000-0200-00006508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55" authorId="0" shapeId="0" xr:uid="{00000000-0006-0000-0200-00006608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55" authorId="0" shapeId="0" xr:uid="{00000000-0006-0000-0200-00006708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55" authorId="0" shapeId="0" xr:uid="{00000000-0006-0000-0200-00006808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55" authorId="0" shapeId="0" xr:uid="{00000000-0006-0000-0200-00006908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55" authorId="0" shapeId="0" xr:uid="{00000000-0006-0000-0200-00006A08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L55" authorId="0" shapeId="0" xr:uid="{00000000-0006-0000-0200-00006B08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55" authorId="0" shapeId="0" xr:uid="{00000000-0006-0000-0200-00006C08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55" authorId="0" shapeId="0" xr:uid="{00000000-0006-0000-0200-00006D08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55" authorId="0" shapeId="0" xr:uid="{00000000-0006-0000-0200-00006E08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55" authorId="0" shapeId="0" xr:uid="{00000000-0006-0000-0200-00006F08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55" authorId="0" shapeId="0" xr:uid="{00000000-0006-0000-0200-00007008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55" authorId="0" shapeId="0" xr:uid="{00000000-0006-0000-0200-00007108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55" authorId="0" shapeId="0" xr:uid="{00000000-0006-0000-0200-00007208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55" authorId="0" shapeId="0" xr:uid="{00000000-0006-0000-0200-00007308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55" authorId="0" shapeId="0" xr:uid="{00000000-0006-0000-0200-00007408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55" authorId="0" shapeId="0" xr:uid="{00000000-0006-0000-0200-000075080000}">
      <text>
        <r>
          <rPr>
            <sz val="11"/>
            <rFont val="Calibri"/>
            <family val="2"/>
            <charset val="238"/>
          </rPr>
          <t>SZV_B:ISA</t>
        </r>
      </text>
    </comment>
    <comment ref="B56" authorId="0" shapeId="0" xr:uid="{00000000-0006-0000-0200-00007608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56" authorId="0" shapeId="0" xr:uid="{00000000-0006-0000-0200-00007708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56" authorId="0" shapeId="0" xr:uid="{00000000-0006-0000-0200-00007808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56" authorId="0" shapeId="0" xr:uid="{00000000-0006-0000-0200-00007908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56" authorId="0" shapeId="0" xr:uid="{00000000-0006-0000-0200-00007A08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56" authorId="0" shapeId="0" xr:uid="{00000000-0006-0000-0200-00007B08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56" authorId="0" shapeId="0" xr:uid="{00000000-0006-0000-0200-00007C08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56" authorId="0" shapeId="0" xr:uid="{00000000-0006-0000-0200-00007D08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56" authorId="0" shapeId="0" xr:uid="{00000000-0006-0000-0200-00007E08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56" authorId="1" shapeId="0" xr:uid="{00000000-0006-0000-0200-00007F08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56" authorId="0" shapeId="0" xr:uid="{00000000-0006-0000-0200-00008008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56" authorId="0" shapeId="0" xr:uid="{00000000-0006-0000-0200-00008108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56" authorId="0" shapeId="0" xr:uid="{00000000-0006-0000-0200-00008208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56" authorId="0" shapeId="0" xr:uid="{00000000-0006-0000-0200-00008308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Y56" authorId="0" shapeId="0" xr:uid="{00000000-0006-0000-0200-00008408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56" authorId="0" shapeId="0" xr:uid="{00000000-0006-0000-0200-00008508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56" authorId="0" shapeId="0" xr:uid="{00000000-0006-0000-0200-00008608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56" authorId="0" shapeId="0" xr:uid="{00000000-0006-0000-0200-00008708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56" authorId="0" shapeId="0" xr:uid="{00000000-0006-0000-0200-00008808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56" authorId="0" shapeId="0" xr:uid="{00000000-0006-0000-0200-00008908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56" authorId="0" shapeId="0" xr:uid="{00000000-0006-0000-0200-00008A08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56" authorId="0" shapeId="0" xr:uid="{00000000-0006-0000-0200-00008B08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56" authorId="0" shapeId="0" xr:uid="{00000000-0006-0000-0200-00008C08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56" authorId="0" shapeId="0" xr:uid="{00000000-0006-0000-0200-00008D08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L56" authorId="0" shapeId="0" xr:uid="{00000000-0006-0000-0200-00008E08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56" authorId="0" shapeId="0" xr:uid="{00000000-0006-0000-0200-00008F08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56" authorId="0" shapeId="0" xr:uid="{00000000-0006-0000-0200-00009008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56" authorId="0" shapeId="0" xr:uid="{00000000-0006-0000-0200-00009108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56" authorId="0" shapeId="0" xr:uid="{00000000-0006-0000-0200-00009208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56" authorId="0" shapeId="0" xr:uid="{00000000-0006-0000-0200-00009308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56" authorId="0" shapeId="0" xr:uid="{00000000-0006-0000-0200-00009408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56" authorId="0" shapeId="0" xr:uid="{00000000-0006-0000-0200-00009508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56" authorId="0" shapeId="0" xr:uid="{00000000-0006-0000-0200-00009608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56" authorId="0" shapeId="0" xr:uid="{00000000-0006-0000-0200-00009708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56" authorId="0" shapeId="0" xr:uid="{00000000-0006-0000-0200-000098080000}">
      <text>
        <r>
          <rPr>
            <sz val="11"/>
            <rFont val="Calibri"/>
            <family val="2"/>
            <charset val="238"/>
          </rPr>
          <t>SZV_B:ISA</t>
        </r>
      </text>
    </comment>
    <comment ref="B57" authorId="0" shapeId="0" xr:uid="{00000000-0006-0000-0200-00009908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57" authorId="0" shapeId="0" xr:uid="{00000000-0006-0000-0200-00009A08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57" authorId="0" shapeId="0" xr:uid="{00000000-0006-0000-0200-00009B08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57" authorId="0" shapeId="0" xr:uid="{00000000-0006-0000-0200-00009C08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57" authorId="0" shapeId="0" xr:uid="{00000000-0006-0000-0200-00009D08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57" authorId="0" shapeId="0" xr:uid="{00000000-0006-0000-0200-00009E08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57" authorId="0" shapeId="0" xr:uid="{00000000-0006-0000-0200-00009F08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57" authorId="0" shapeId="0" xr:uid="{00000000-0006-0000-0200-0000A008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57" authorId="0" shapeId="0" xr:uid="{00000000-0006-0000-0200-0000A108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57" authorId="1" shapeId="0" xr:uid="{00000000-0006-0000-0200-0000A208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57" authorId="0" shapeId="0" xr:uid="{00000000-0006-0000-0200-0000A308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57" authorId="0" shapeId="0" xr:uid="{00000000-0006-0000-0200-0000A408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57" authorId="0" shapeId="0" xr:uid="{00000000-0006-0000-0200-0000A508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57" authorId="0" shapeId="0" xr:uid="{00000000-0006-0000-0200-0000A608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Y57" authorId="0" shapeId="0" xr:uid="{00000000-0006-0000-0200-0000A708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57" authorId="0" shapeId="0" xr:uid="{00000000-0006-0000-0200-0000A808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57" authorId="0" shapeId="0" xr:uid="{00000000-0006-0000-0200-0000A908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57" authorId="0" shapeId="0" xr:uid="{00000000-0006-0000-0200-0000AA08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57" authorId="0" shapeId="0" xr:uid="{00000000-0006-0000-0200-0000AB08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57" authorId="0" shapeId="0" xr:uid="{00000000-0006-0000-0200-0000AC08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57" authorId="0" shapeId="0" xr:uid="{00000000-0006-0000-0200-0000AD08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57" authorId="0" shapeId="0" xr:uid="{00000000-0006-0000-0200-0000AE08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57" authorId="0" shapeId="0" xr:uid="{00000000-0006-0000-0200-0000AF08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57" authorId="0" shapeId="0" xr:uid="{00000000-0006-0000-0200-0000B008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L57" authorId="0" shapeId="0" xr:uid="{00000000-0006-0000-0200-0000B108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57" authorId="0" shapeId="0" xr:uid="{00000000-0006-0000-0200-0000B208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57" authorId="0" shapeId="0" xr:uid="{00000000-0006-0000-0200-0000B308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57" authorId="0" shapeId="0" xr:uid="{00000000-0006-0000-0200-0000B408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57" authorId="0" shapeId="0" xr:uid="{00000000-0006-0000-0200-0000B508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57" authorId="0" shapeId="0" xr:uid="{00000000-0006-0000-0200-0000B608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57" authorId="0" shapeId="0" xr:uid="{00000000-0006-0000-0200-0000B708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57" authorId="0" shapeId="0" xr:uid="{00000000-0006-0000-0200-0000B808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57" authorId="0" shapeId="0" xr:uid="{00000000-0006-0000-0200-0000B908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57" authorId="0" shapeId="0" xr:uid="{00000000-0006-0000-0200-0000BA08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57" authorId="0" shapeId="0" xr:uid="{00000000-0006-0000-0200-0000BB080000}">
      <text>
        <r>
          <rPr>
            <sz val="11"/>
            <rFont val="Calibri"/>
            <family val="2"/>
            <charset val="238"/>
          </rPr>
          <t>SZV_B:ISA</t>
        </r>
      </text>
    </comment>
    <comment ref="B58" authorId="0" shapeId="0" xr:uid="{00000000-0006-0000-0200-0000BC08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58" authorId="0" shapeId="0" xr:uid="{00000000-0006-0000-0200-0000BD08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58" authorId="0" shapeId="0" xr:uid="{00000000-0006-0000-0200-0000BE08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58" authorId="0" shapeId="0" xr:uid="{00000000-0006-0000-0200-0000BF08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58" authorId="0" shapeId="0" xr:uid="{00000000-0006-0000-0200-0000C008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58" authorId="0" shapeId="0" xr:uid="{00000000-0006-0000-0200-0000C108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58" authorId="0" shapeId="0" xr:uid="{00000000-0006-0000-0200-0000C208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58" authorId="0" shapeId="0" xr:uid="{00000000-0006-0000-0200-0000C308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58" authorId="0" shapeId="0" xr:uid="{00000000-0006-0000-0200-0000C408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58" authorId="1" shapeId="0" xr:uid="{00000000-0006-0000-0200-0000C508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58" authorId="0" shapeId="0" xr:uid="{00000000-0006-0000-0200-0000C608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58" authorId="0" shapeId="0" xr:uid="{00000000-0006-0000-0200-0000C708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58" authorId="0" shapeId="0" xr:uid="{00000000-0006-0000-0200-0000C808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58" authorId="0" shapeId="0" xr:uid="{00000000-0006-0000-0200-0000C908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Y58" authorId="0" shapeId="0" xr:uid="{00000000-0006-0000-0200-0000CA08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58" authorId="0" shapeId="0" xr:uid="{00000000-0006-0000-0200-0000CB08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58" authorId="0" shapeId="0" xr:uid="{00000000-0006-0000-0200-0000CC08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58" authorId="0" shapeId="0" xr:uid="{00000000-0006-0000-0200-0000CD08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58" authorId="0" shapeId="0" xr:uid="{00000000-0006-0000-0200-0000CE08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58" authorId="0" shapeId="0" xr:uid="{00000000-0006-0000-0200-0000CF08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58" authorId="0" shapeId="0" xr:uid="{00000000-0006-0000-0200-0000D008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58" authorId="0" shapeId="0" xr:uid="{00000000-0006-0000-0200-0000D108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58" authorId="0" shapeId="0" xr:uid="{00000000-0006-0000-0200-0000D208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58" authorId="0" shapeId="0" xr:uid="{00000000-0006-0000-0200-0000D308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L58" authorId="0" shapeId="0" xr:uid="{00000000-0006-0000-0200-0000D408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58" authorId="0" shapeId="0" xr:uid="{00000000-0006-0000-0200-0000D508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58" authorId="0" shapeId="0" xr:uid="{00000000-0006-0000-0200-0000D608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58" authorId="0" shapeId="0" xr:uid="{00000000-0006-0000-0200-0000D708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58" authorId="0" shapeId="0" xr:uid="{00000000-0006-0000-0200-0000D808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58" authorId="0" shapeId="0" xr:uid="{00000000-0006-0000-0200-0000D908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58" authorId="0" shapeId="0" xr:uid="{00000000-0006-0000-0200-0000DA08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58" authorId="0" shapeId="0" xr:uid="{00000000-0006-0000-0200-0000DB08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58" authorId="0" shapeId="0" xr:uid="{00000000-0006-0000-0200-0000DC08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58" authorId="0" shapeId="0" xr:uid="{00000000-0006-0000-0200-0000DD08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58" authorId="0" shapeId="0" xr:uid="{00000000-0006-0000-0200-0000DE080000}">
      <text>
        <r>
          <rPr>
            <sz val="11"/>
            <rFont val="Calibri"/>
            <family val="2"/>
            <charset val="238"/>
          </rPr>
          <t>SZV_B:ISA</t>
        </r>
      </text>
    </comment>
    <comment ref="B59" authorId="0" shapeId="0" xr:uid="{00000000-0006-0000-0200-0000DF08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59" authorId="0" shapeId="0" xr:uid="{00000000-0006-0000-0200-0000E008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59" authorId="0" shapeId="0" xr:uid="{00000000-0006-0000-0200-0000E108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59" authorId="0" shapeId="0" xr:uid="{00000000-0006-0000-0200-0000E208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59" authorId="0" shapeId="0" xr:uid="{00000000-0006-0000-0200-0000E308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59" authorId="0" shapeId="0" xr:uid="{00000000-0006-0000-0200-0000E408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59" authorId="0" shapeId="0" xr:uid="{00000000-0006-0000-0200-0000E508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59" authorId="0" shapeId="0" xr:uid="{00000000-0006-0000-0200-0000E608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59" authorId="0" shapeId="0" xr:uid="{00000000-0006-0000-0200-0000E708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59" authorId="1" shapeId="0" xr:uid="{00000000-0006-0000-0200-0000E808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59" authorId="0" shapeId="0" xr:uid="{00000000-0006-0000-0200-0000E908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59" authorId="0" shapeId="0" xr:uid="{00000000-0006-0000-0200-0000EA08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59" authorId="0" shapeId="0" xr:uid="{00000000-0006-0000-0200-0000EB08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59" authorId="0" shapeId="0" xr:uid="{00000000-0006-0000-0200-0000EC08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X59" authorId="0" shapeId="0" xr:uid="{00000000-0006-0000-0200-0000ED08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59" authorId="0" shapeId="0" xr:uid="{00000000-0006-0000-0200-0000EE08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59" authorId="0" shapeId="0" xr:uid="{00000000-0006-0000-0200-0000EF08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59" authorId="0" shapeId="0" xr:uid="{00000000-0006-0000-0200-0000F008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59" authorId="0" shapeId="0" xr:uid="{00000000-0006-0000-0200-0000F108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59" authorId="0" shapeId="0" xr:uid="{00000000-0006-0000-0200-0000F208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59" authorId="0" shapeId="0" xr:uid="{00000000-0006-0000-0200-0000F308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59" authorId="0" shapeId="0" xr:uid="{00000000-0006-0000-0200-0000F408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59" authorId="0" shapeId="0" xr:uid="{00000000-0006-0000-0200-0000F508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59" authorId="0" shapeId="0" xr:uid="{00000000-0006-0000-0200-0000F608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59" authorId="0" shapeId="0" xr:uid="{00000000-0006-0000-0200-0000F708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L59" authorId="0" shapeId="0" xr:uid="{00000000-0006-0000-0200-0000F808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59" authorId="0" shapeId="0" xr:uid="{00000000-0006-0000-0200-0000F908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59" authorId="0" shapeId="0" xr:uid="{00000000-0006-0000-0200-0000FA08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59" authorId="0" shapeId="0" xr:uid="{00000000-0006-0000-0200-0000FB08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59" authorId="0" shapeId="0" xr:uid="{00000000-0006-0000-0200-0000FC08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59" authorId="0" shapeId="0" xr:uid="{00000000-0006-0000-0200-0000FD08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59" authorId="0" shapeId="0" xr:uid="{00000000-0006-0000-0200-0000FE08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59" authorId="0" shapeId="0" xr:uid="{00000000-0006-0000-0200-0000FF08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59" authorId="0" shapeId="0" xr:uid="{00000000-0006-0000-0200-00000009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59" authorId="0" shapeId="0" xr:uid="{00000000-0006-0000-0200-00000109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59" authorId="0" shapeId="0" xr:uid="{00000000-0006-0000-0200-000002090000}">
      <text>
        <r>
          <rPr>
            <sz val="11"/>
            <rFont val="Calibri"/>
            <family val="2"/>
            <charset val="238"/>
          </rPr>
          <t>SZV_B:ISA</t>
        </r>
      </text>
    </comment>
    <comment ref="B60" authorId="0" shapeId="0" xr:uid="{00000000-0006-0000-0200-00000309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60" authorId="0" shapeId="0" xr:uid="{00000000-0006-0000-0200-00000409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60" authorId="0" shapeId="0" xr:uid="{00000000-0006-0000-0200-00000509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60" authorId="0" shapeId="0" xr:uid="{00000000-0006-0000-0200-00000609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60" authorId="0" shapeId="0" xr:uid="{00000000-0006-0000-0200-00000709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60" authorId="0" shapeId="0" xr:uid="{00000000-0006-0000-0200-00000809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60" authorId="0" shapeId="0" xr:uid="{00000000-0006-0000-0200-00000909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60" authorId="0" shapeId="0" xr:uid="{00000000-0006-0000-0200-00000A09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60" authorId="0" shapeId="0" xr:uid="{00000000-0006-0000-0200-00000B09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60" authorId="1" shapeId="0" xr:uid="{00000000-0006-0000-0200-00000C09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60" authorId="0" shapeId="0" xr:uid="{00000000-0006-0000-0200-00000D09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60" authorId="0" shapeId="0" xr:uid="{00000000-0006-0000-0200-00000E09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60" authorId="0" shapeId="0" xr:uid="{00000000-0006-0000-0200-00000F09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60" authorId="0" shapeId="0" xr:uid="{00000000-0006-0000-0200-00001009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X60" authorId="0" shapeId="0" xr:uid="{00000000-0006-0000-0200-00001109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60" authorId="0" shapeId="0" xr:uid="{00000000-0006-0000-0200-00001209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60" authorId="0" shapeId="0" xr:uid="{00000000-0006-0000-0200-00001309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60" authorId="0" shapeId="0" xr:uid="{00000000-0006-0000-0200-00001409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60" authorId="0" shapeId="0" xr:uid="{00000000-0006-0000-0200-00001509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60" authorId="0" shapeId="0" xr:uid="{00000000-0006-0000-0200-00001609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60" authorId="0" shapeId="0" xr:uid="{00000000-0006-0000-0200-00001709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60" authorId="0" shapeId="0" xr:uid="{00000000-0006-0000-0200-00001809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60" authorId="0" shapeId="0" xr:uid="{00000000-0006-0000-0200-00001909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60" authorId="0" shapeId="0" xr:uid="{00000000-0006-0000-0200-00001A09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60" authorId="0" shapeId="0" xr:uid="{00000000-0006-0000-0200-00001B09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60" authorId="0" shapeId="0" xr:uid="{00000000-0006-0000-0200-00001C09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60" authorId="0" shapeId="0" xr:uid="{00000000-0006-0000-0200-00001D09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60" authorId="0" shapeId="0" xr:uid="{00000000-0006-0000-0200-00001E09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60" authorId="0" shapeId="0" xr:uid="{00000000-0006-0000-0200-00001F09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60" authorId="0" shapeId="0" xr:uid="{00000000-0006-0000-0200-00002009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60" authorId="0" shapeId="0" xr:uid="{00000000-0006-0000-0200-00002109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60" authorId="0" shapeId="0" xr:uid="{00000000-0006-0000-0200-00002209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60" authorId="0" shapeId="0" xr:uid="{00000000-0006-0000-0200-00002309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60" authorId="0" shapeId="0" xr:uid="{00000000-0006-0000-0200-00002409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60" authorId="0" shapeId="0" xr:uid="{00000000-0006-0000-0200-00002509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60" authorId="0" shapeId="0" xr:uid="{00000000-0006-0000-0200-00002609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60" authorId="0" shapeId="0" xr:uid="{00000000-0006-0000-0200-000027090000}">
      <text>
        <r>
          <rPr>
            <sz val="11"/>
            <rFont val="Calibri"/>
            <family val="2"/>
            <charset val="238"/>
          </rPr>
          <t>SZV_B:ISA</t>
        </r>
      </text>
    </comment>
    <comment ref="B61" authorId="0" shapeId="0" xr:uid="{00000000-0006-0000-0200-00002809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61" authorId="0" shapeId="0" xr:uid="{00000000-0006-0000-0200-00002909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61" authorId="0" shapeId="0" xr:uid="{00000000-0006-0000-0200-00002A09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61" authorId="0" shapeId="0" xr:uid="{00000000-0006-0000-0200-00002B09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61" authorId="0" shapeId="0" xr:uid="{00000000-0006-0000-0200-00002C09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61" authorId="0" shapeId="0" xr:uid="{00000000-0006-0000-0200-00002D09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61" authorId="0" shapeId="0" xr:uid="{00000000-0006-0000-0200-00002E09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61" authorId="0" shapeId="0" xr:uid="{00000000-0006-0000-0200-00002F09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61" authorId="0" shapeId="0" xr:uid="{00000000-0006-0000-0200-00003009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61" authorId="1" shapeId="0" xr:uid="{00000000-0006-0000-0200-00003109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61" authorId="0" shapeId="0" xr:uid="{00000000-0006-0000-0200-00003209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61" authorId="0" shapeId="0" xr:uid="{00000000-0006-0000-0200-00003309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61" authorId="0" shapeId="0" xr:uid="{00000000-0006-0000-0200-00003409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61" authorId="0" shapeId="0" xr:uid="{00000000-0006-0000-0200-00003509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X61" authorId="0" shapeId="0" xr:uid="{00000000-0006-0000-0200-00003609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61" authorId="0" shapeId="0" xr:uid="{00000000-0006-0000-0200-00003709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61" authorId="0" shapeId="0" xr:uid="{00000000-0006-0000-0200-00003809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61" authorId="0" shapeId="0" xr:uid="{00000000-0006-0000-0200-00003909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61" authorId="0" shapeId="0" xr:uid="{00000000-0006-0000-0200-00003A09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61" authorId="0" shapeId="0" xr:uid="{00000000-0006-0000-0200-00003B09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61" authorId="0" shapeId="0" xr:uid="{00000000-0006-0000-0200-00003C09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61" authorId="0" shapeId="0" xr:uid="{00000000-0006-0000-0200-00003D09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61" authorId="0" shapeId="0" xr:uid="{00000000-0006-0000-0200-00003E09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61" authorId="0" shapeId="0" xr:uid="{00000000-0006-0000-0200-00003F09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61" authorId="0" shapeId="0" xr:uid="{00000000-0006-0000-0200-00004009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61" authorId="0" shapeId="0" xr:uid="{00000000-0006-0000-0200-00004109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61" authorId="0" shapeId="0" xr:uid="{00000000-0006-0000-0200-00004209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61" authorId="0" shapeId="0" xr:uid="{00000000-0006-0000-0200-00004309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61" authorId="0" shapeId="0" xr:uid="{00000000-0006-0000-0200-00004409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61" authorId="0" shapeId="0" xr:uid="{00000000-0006-0000-0200-00004509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61" authorId="0" shapeId="0" xr:uid="{00000000-0006-0000-0200-00004609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61" authorId="0" shapeId="0" xr:uid="{00000000-0006-0000-0200-00004709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61" authorId="0" shapeId="0" xr:uid="{00000000-0006-0000-0200-00004809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61" authorId="0" shapeId="0" xr:uid="{00000000-0006-0000-0200-00004909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61" authorId="0" shapeId="0" xr:uid="{00000000-0006-0000-0200-00004A09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61" authorId="0" shapeId="0" xr:uid="{00000000-0006-0000-0200-00004B09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61" authorId="0" shapeId="0" xr:uid="{00000000-0006-0000-0200-00004C090000}">
      <text>
        <r>
          <rPr>
            <sz val="11"/>
            <rFont val="Calibri"/>
            <family val="2"/>
            <charset val="238"/>
          </rPr>
          <t>SZV_B:ISA</t>
        </r>
      </text>
    </comment>
    <comment ref="B62" authorId="0" shapeId="0" xr:uid="{00000000-0006-0000-0200-00004D09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62" authorId="0" shapeId="0" xr:uid="{00000000-0006-0000-0200-00004E09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62" authorId="0" shapeId="0" xr:uid="{00000000-0006-0000-0200-00004F09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62" authorId="0" shapeId="0" xr:uid="{00000000-0006-0000-0200-00005009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62" authorId="0" shapeId="0" xr:uid="{00000000-0006-0000-0200-00005109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62" authorId="0" shapeId="0" xr:uid="{00000000-0006-0000-0200-00005209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62" authorId="0" shapeId="0" xr:uid="{00000000-0006-0000-0200-00005309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62" authorId="0" shapeId="0" xr:uid="{00000000-0006-0000-0200-00005409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62" authorId="0" shapeId="0" xr:uid="{00000000-0006-0000-0200-00005509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62" authorId="1" shapeId="0" xr:uid="{00000000-0006-0000-0200-00005609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62" authorId="0" shapeId="0" xr:uid="{00000000-0006-0000-0200-00005709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62" authorId="0" shapeId="0" xr:uid="{00000000-0006-0000-0200-00005809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62" authorId="0" shapeId="0" xr:uid="{00000000-0006-0000-0200-00005909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62" authorId="0" shapeId="0" xr:uid="{00000000-0006-0000-0200-00005A09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62" authorId="0" shapeId="0" xr:uid="{00000000-0006-0000-0200-00005B09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62" authorId="0" shapeId="0" xr:uid="{00000000-0006-0000-0200-00005C09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62" authorId="0" shapeId="0" xr:uid="{00000000-0006-0000-0200-00005D09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62" authorId="0" shapeId="0" xr:uid="{00000000-0006-0000-0200-00005E09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62" authorId="0" shapeId="0" xr:uid="{00000000-0006-0000-0200-00005F09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62" authorId="0" shapeId="0" xr:uid="{00000000-0006-0000-0200-00006009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62" authorId="0" shapeId="0" xr:uid="{00000000-0006-0000-0200-00006109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62" authorId="0" shapeId="0" xr:uid="{00000000-0006-0000-0200-00006209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62" authorId="0" shapeId="0" xr:uid="{00000000-0006-0000-0200-00006309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62" authorId="0" shapeId="0" xr:uid="{00000000-0006-0000-0200-00006409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62" authorId="0" shapeId="0" xr:uid="{00000000-0006-0000-0200-00006509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62" authorId="0" shapeId="0" xr:uid="{00000000-0006-0000-0200-00006609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62" authorId="0" shapeId="0" xr:uid="{00000000-0006-0000-0200-00006709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62" authorId="0" shapeId="0" xr:uid="{00000000-0006-0000-0200-00006809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62" authorId="0" shapeId="0" xr:uid="{00000000-0006-0000-0200-00006909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62" authorId="0" shapeId="0" xr:uid="{00000000-0006-0000-0200-00006A09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62" authorId="0" shapeId="0" xr:uid="{00000000-0006-0000-0200-00006B09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62" authorId="0" shapeId="0" xr:uid="{00000000-0006-0000-0200-00006C09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62" authorId="0" shapeId="0" xr:uid="{00000000-0006-0000-0200-00006D09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62" authorId="0" shapeId="0" xr:uid="{00000000-0006-0000-0200-00006E09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62" authorId="0" shapeId="0" xr:uid="{00000000-0006-0000-0200-00006F09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62" authorId="0" shapeId="0" xr:uid="{00000000-0006-0000-0200-00007009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62" authorId="0" shapeId="0" xr:uid="{00000000-0006-0000-0200-00007109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62" authorId="0" shapeId="0" xr:uid="{00000000-0006-0000-0200-000072090000}">
      <text>
        <r>
          <rPr>
            <sz val="11"/>
            <rFont val="Calibri"/>
            <family val="2"/>
            <charset val="238"/>
          </rPr>
          <t>SZV_B:ISA</t>
        </r>
      </text>
    </comment>
    <comment ref="B63" authorId="0" shapeId="0" xr:uid="{00000000-0006-0000-0200-00007309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63" authorId="0" shapeId="0" xr:uid="{00000000-0006-0000-0200-00007409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63" authorId="0" shapeId="0" xr:uid="{00000000-0006-0000-0200-00007509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63" authorId="0" shapeId="0" xr:uid="{00000000-0006-0000-0200-00007609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63" authorId="0" shapeId="0" xr:uid="{00000000-0006-0000-0200-00007709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63" authorId="0" shapeId="0" xr:uid="{00000000-0006-0000-0200-00007809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63" authorId="0" shapeId="0" xr:uid="{00000000-0006-0000-0200-00007909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63" authorId="0" shapeId="0" xr:uid="{00000000-0006-0000-0200-00007A09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63" authorId="0" shapeId="0" xr:uid="{00000000-0006-0000-0200-00007B09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63" authorId="1" shapeId="0" xr:uid="{00000000-0006-0000-0200-00007C09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63" authorId="0" shapeId="0" xr:uid="{00000000-0006-0000-0200-00007D09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63" authorId="0" shapeId="0" xr:uid="{00000000-0006-0000-0200-00007E09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63" authorId="0" shapeId="0" xr:uid="{00000000-0006-0000-0200-00007F09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63" authorId="0" shapeId="0" xr:uid="{00000000-0006-0000-0200-00008009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63" authorId="0" shapeId="0" xr:uid="{00000000-0006-0000-0200-00008109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63" authorId="0" shapeId="0" xr:uid="{00000000-0006-0000-0200-00008209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63" authorId="0" shapeId="0" xr:uid="{00000000-0006-0000-0200-00008309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63" authorId="0" shapeId="0" xr:uid="{00000000-0006-0000-0200-00008409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63" authorId="0" shapeId="0" xr:uid="{00000000-0006-0000-0200-00008509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63" authorId="0" shapeId="0" xr:uid="{00000000-0006-0000-0200-00008609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63" authorId="0" shapeId="0" xr:uid="{00000000-0006-0000-0200-00008709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63" authorId="0" shapeId="0" xr:uid="{00000000-0006-0000-0200-00008809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63" authorId="0" shapeId="0" xr:uid="{00000000-0006-0000-0200-00008909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63" authorId="0" shapeId="0" xr:uid="{00000000-0006-0000-0200-00008A09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63" authorId="0" shapeId="0" xr:uid="{00000000-0006-0000-0200-00008B09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63" authorId="0" shapeId="0" xr:uid="{00000000-0006-0000-0200-00008C09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63" authorId="0" shapeId="0" xr:uid="{00000000-0006-0000-0200-00008D09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63" authorId="0" shapeId="0" xr:uid="{00000000-0006-0000-0200-00008E09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63" authorId="0" shapeId="0" xr:uid="{00000000-0006-0000-0200-00008F09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63" authorId="0" shapeId="0" xr:uid="{00000000-0006-0000-0200-00009009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63" authorId="0" shapeId="0" xr:uid="{00000000-0006-0000-0200-00009109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63" authorId="0" shapeId="0" xr:uid="{00000000-0006-0000-0200-00009209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63" authorId="0" shapeId="0" xr:uid="{00000000-0006-0000-0200-00009309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63" authorId="0" shapeId="0" xr:uid="{00000000-0006-0000-0200-00009409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63" authorId="0" shapeId="0" xr:uid="{00000000-0006-0000-0200-00009509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63" authorId="0" shapeId="0" xr:uid="{00000000-0006-0000-0200-00009609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63" authorId="0" shapeId="0" xr:uid="{00000000-0006-0000-0200-00009709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63" authorId="0" shapeId="0" xr:uid="{00000000-0006-0000-0200-000098090000}">
      <text>
        <r>
          <rPr>
            <sz val="11"/>
            <rFont val="Calibri"/>
            <family val="2"/>
            <charset val="238"/>
          </rPr>
          <t>SZV_B:ISA</t>
        </r>
      </text>
    </comment>
    <comment ref="B64" authorId="0" shapeId="0" xr:uid="{00000000-0006-0000-0200-00009909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64" authorId="0" shapeId="0" xr:uid="{00000000-0006-0000-0200-00009A09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64" authorId="0" shapeId="0" xr:uid="{00000000-0006-0000-0200-00009B09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64" authorId="0" shapeId="0" xr:uid="{00000000-0006-0000-0200-00009C09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64" authorId="0" shapeId="0" xr:uid="{00000000-0006-0000-0200-00009D09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64" authorId="0" shapeId="0" xr:uid="{00000000-0006-0000-0200-00009E09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64" authorId="0" shapeId="0" xr:uid="{00000000-0006-0000-0200-00009F09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64" authorId="0" shapeId="0" xr:uid="{00000000-0006-0000-0200-0000A009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64" authorId="0" shapeId="0" xr:uid="{00000000-0006-0000-0200-0000A109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64" authorId="1" shapeId="0" xr:uid="{00000000-0006-0000-0200-0000A209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64" authorId="0" shapeId="0" xr:uid="{00000000-0006-0000-0200-0000A309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64" authorId="0" shapeId="0" xr:uid="{00000000-0006-0000-0200-0000A409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64" authorId="0" shapeId="0" xr:uid="{00000000-0006-0000-0200-0000A509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64" authorId="0" shapeId="0" xr:uid="{00000000-0006-0000-0200-0000A609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64" authorId="0" shapeId="0" xr:uid="{00000000-0006-0000-0200-0000A709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64" authorId="0" shapeId="0" xr:uid="{00000000-0006-0000-0200-0000A809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64" authorId="0" shapeId="0" xr:uid="{00000000-0006-0000-0200-0000A909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64" authorId="0" shapeId="0" xr:uid="{00000000-0006-0000-0200-0000AA09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64" authorId="0" shapeId="0" xr:uid="{00000000-0006-0000-0200-0000AB09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64" authorId="0" shapeId="0" xr:uid="{00000000-0006-0000-0200-0000AC09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64" authorId="0" shapeId="0" xr:uid="{00000000-0006-0000-0200-0000AD09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64" authorId="0" shapeId="0" xr:uid="{00000000-0006-0000-0200-0000AE09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64" authorId="0" shapeId="0" xr:uid="{00000000-0006-0000-0200-0000AF09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64" authorId="0" shapeId="0" xr:uid="{00000000-0006-0000-0200-0000B009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64" authorId="0" shapeId="0" xr:uid="{00000000-0006-0000-0200-0000B109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64" authorId="0" shapeId="0" xr:uid="{00000000-0006-0000-0200-0000B209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64" authorId="0" shapeId="0" xr:uid="{00000000-0006-0000-0200-0000B309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64" authorId="0" shapeId="0" xr:uid="{00000000-0006-0000-0200-0000B409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64" authorId="0" shapeId="0" xr:uid="{00000000-0006-0000-0200-0000B509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64" authorId="0" shapeId="0" xr:uid="{00000000-0006-0000-0200-0000B609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64" authorId="0" shapeId="0" xr:uid="{00000000-0006-0000-0200-0000B709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64" authorId="0" shapeId="0" xr:uid="{00000000-0006-0000-0200-0000B809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64" authorId="0" shapeId="0" xr:uid="{00000000-0006-0000-0200-0000B909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64" authorId="0" shapeId="0" xr:uid="{00000000-0006-0000-0200-0000BA09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64" authorId="0" shapeId="0" xr:uid="{00000000-0006-0000-0200-0000BB09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64" authorId="0" shapeId="0" xr:uid="{00000000-0006-0000-0200-0000BC09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64" authorId="0" shapeId="0" xr:uid="{00000000-0006-0000-0200-0000BD09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64" authorId="0" shapeId="0" xr:uid="{00000000-0006-0000-0200-0000BE090000}">
      <text>
        <r>
          <rPr>
            <sz val="11"/>
            <rFont val="Calibri"/>
            <family val="2"/>
            <charset val="238"/>
          </rPr>
          <t>SZV_B:ISA</t>
        </r>
      </text>
    </comment>
    <comment ref="B65" authorId="0" shapeId="0" xr:uid="{00000000-0006-0000-0200-0000BF09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65" authorId="0" shapeId="0" xr:uid="{00000000-0006-0000-0200-0000C009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65" authorId="0" shapeId="0" xr:uid="{00000000-0006-0000-0200-0000C109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65" authorId="0" shapeId="0" xr:uid="{00000000-0006-0000-0200-0000C209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65" authorId="0" shapeId="0" xr:uid="{00000000-0006-0000-0200-0000C309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65" authorId="0" shapeId="0" xr:uid="{00000000-0006-0000-0200-0000C409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65" authorId="0" shapeId="0" xr:uid="{00000000-0006-0000-0200-0000C509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65" authorId="0" shapeId="0" xr:uid="{00000000-0006-0000-0200-0000C609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65" authorId="0" shapeId="0" xr:uid="{00000000-0006-0000-0200-0000C709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65" authorId="1" shapeId="0" xr:uid="{00000000-0006-0000-0200-0000C809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65" authorId="0" shapeId="0" xr:uid="{00000000-0006-0000-0200-0000C909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65" authorId="0" shapeId="0" xr:uid="{00000000-0006-0000-0200-0000CA09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65" authorId="0" shapeId="0" xr:uid="{00000000-0006-0000-0200-0000CB09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65" authorId="0" shapeId="0" xr:uid="{00000000-0006-0000-0200-0000CC09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65" authorId="0" shapeId="0" xr:uid="{00000000-0006-0000-0200-0000CD09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65" authorId="0" shapeId="0" xr:uid="{00000000-0006-0000-0200-0000CE09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65" authorId="0" shapeId="0" xr:uid="{00000000-0006-0000-0200-0000CF09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65" authorId="0" shapeId="0" xr:uid="{00000000-0006-0000-0200-0000D009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65" authorId="0" shapeId="0" xr:uid="{00000000-0006-0000-0200-0000D109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65" authorId="0" shapeId="0" xr:uid="{00000000-0006-0000-0200-0000D209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65" authorId="0" shapeId="0" xr:uid="{00000000-0006-0000-0200-0000D309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65" authorId="0" shapeId="0" xr:uid="{00000000-0006-0000-0200-0000D409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65" authorId="0" shapeId="0" xr:uid="{00000000-0006-0000-0200-0000D509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65" authorId="0" shapeId="0" xr:uid="{00000000-0006-0000-0200-0000D609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65" authorId="0" shapeId="0" xr:uid="{00000000-0006-0000-0200-0000D709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65" authorId="0" shapeId="0" xr:uid="{00000000-0006-0000-0200-0000D809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65" authorId="0" shapeId="0" xr:uid="{00000000-0006-0000-0200-0000D909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65" authorId="0" shapeId="0" xr:uid="{00000000-0006-0000-0200-0000DA09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65" authorId="0" shapeId="0" xr:uid="{00000000-0006-0000-0200-0000DB09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65" authorId="0" shapeId="0" xr:uid="{00000000-0006-0000-0200-0000DC09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65" authorId="0" shapeId="0" xr:uid="{00000000-0006-0000-0200-0000DD09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65" authorId="0" shapeId="0" xr:uid="{00000000-0006-0000-0200-0000DE09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65" authorId="0" shapeId="0" xr:uid="{00000000-0006-0000-0200-0000DF09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65" authorId="0" shapeId="0" xr:uid="{00000000-0006-0000-0200-0000E009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65" authorId="0" shapeId="0" xr:uid="{00000000-0006-0000-0200-0000E109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65" authorId="0" shapeId="0" xr:uid="{00000000-0006-0000-0200-0000E209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65" authorId="0" shapeId="0" xr:uid="{00000000-0006-0000-0200-0000E309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65" authorId="0" shapeId="0" xr:uid="{00000000-0006-0000-0200-0000E4090000}">
      <text>
        <r>
          <rPr>
            <sz val="11"/>
            <rFont val="Calibri"/>
            <family val="2"/>
            <charset val="238"/>
          </rPr>
          <t>SZV_B:ISA</t>
        </r>
      </text>
    </comment>
    <comment ref="B66" authorId="0" shapeId="0" xr:uid="{00000000-0006-0000-0200-0000E509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66" authorId="0" shapeId="0" xr:uid="{00000000-0006-0000-0200-0000E609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66" authorId="0" shapeId="0" xr:uid="{00000000-0006-0000-0200-0000E709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66" authorId="0" shapeId="0" xr:uid="{00000000-0006-0000-0200-0000E809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66" authorId="0" shapeId="0" xr:uid="{00000000-0006-0000-0200-0000E909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66" authorId="0" shapeId="0" xr:uid="{00000000-0006-0000-0200-0000EA09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66" authorId="0" shapeId="0" xr:uid="{00000000-0006-0000-0200-0000EB09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66" authorId="0" shapeId="0" xr:uid="{00000000-0006-0000-0200-0000EC09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66" authorId="0" shapeId="0" xr:uid="{00000000-0006-0000-0200-0000ED09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66" authorId="1" shapeId="0" xr:uid="{00000000-0006-0000-0200-0000EE09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66" authorId="0" shapeId="0" xr:uid="{00000000-0006-0000-0200-0000EF09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66" authorId="0" shapeId="0" xr:uid="{00000000-0006-0000-0200-0000F009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66" authorId="0" shapeId="0" xr:uid="{00000000-0006-0000-0200-0000F109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66" authorId="0" shapeId="0" xr:uid="{00000000-0006-0000-0200-0000F209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66" authorId="0" shapeId="0" xr:uid="{00000000-0006-0000-0200-0000F309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66" authorId="0" shapeId="0" xr:uid="{00000000-0006-0000-0200-0000F409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66" authorId="0" shapeId="0" xr:uid="{00000000-0006-0000-0200-0000F509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66" authorId="0" shapeId="0" xr:uid="{00000000-0006-0000-0200-0000F609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66" authorId="0" shapeId="0" xr:uid="{00000000-0006-0000-0200-0000F709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66" authorId="0" shapeId="0" xr:uid="{00000000-0006-0000-0200-0000F809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66" authorId="0" shapeId="0" xr:uid="{00000000-0006-0000-0200-0000F909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66" authorId="0" shapeId="0" xr:uid="{00000000-0006-0000-0200-0000FA09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66" authorId="0" shapeId="0" xr:uid="{00000000-0006-0000-0200-0000FB09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66" authorId="0" shapeId="0" xr:uid="{00000000-0006-0000-0200-0000FC09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66" authorId="0" shapeId="0" xr:uid="{00000000-0006-0000-0200-0000FD09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66" authorId="0" shapeId="0" xr:uid="{00000000-0006-0000-0200-0000FE09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66" authorId="0" shapeId="0" xr:uid="{00000000-0006-0000-0200-0000FF09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66" authorId="0" shapeId="0" xr:uid="{00000000-0006-0000-0200-0000000A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66" authorId="0" shapeId="0" xr:uid="{00000000-0006-0000-0200-0000010A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O66" authorId="0" shapeId="0" xr:uid="{00000000-0006-0000-0200-0000020A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66" authorId="0" shapeId="0" xr:uid="{00000000-0006-0000-0200-0000030A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66" authorId="0" shapeId="0" xr:uid="{00000000-0006-0000-0200-0000040A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66" authorId="0" shapeId="0" xr:uid="{00000000-0006-0000-0200-0000050A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66" authorId="0" shapeId="0" xr:uid="{00000000-0006-0000-0200-0000060A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66" authorId="0" shapeId="0" xr:uid="{00000000-0006-0000-0200-0000070A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66" authorId="0" shapeId="0" xr:uid="{00000000-0006-0000-0200-0000080A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66" authorId="0" shapeId="0" xr:uid="{00000000-0006-0000-0200-0000090A0000}">
      <text>
        <r>
          <rPr>
            <sz val="11"/>
            <rFont val="Calibri"/>
            <family val="2"/>
            <charset val="238"/>
          </rPr>
          <t>SZV_B:ISA</t>
        </r>
      </text>
    </comment>
    <comment ref="B67" authorId="0" shapeId="0" xr:uid="{00000000-0006-0000-0200-00000A0A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67" authorId="0" shapeId="0" xr:uid="{00000000-0006-0000-0200-00000B0A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67" authorId="0" shapeId="0" xr:uid="{00000000-0006-0000-0200-00000C0A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67" authorId="0" shapeId="0" xr:uid="{00000000-0006-0000-0200-00000D0A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67" authorId="0" shapeId="0" xr:uid="{00000000-0006-0000-0200-00000E0A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67" authorId="0" shapeId="0" xr:uid="{00000000-0006-0000-0200-00000F0A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67" authorId="0" shapeId="0" xr:uid="{00000000-0006-0000-0200-0000100A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67" authorId="0" shapeId="0" xr:uid="{00000000-0006-0000-0200-0000110A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67" authorId="0" shapeId="0" xr:uid="{00000000-0006-0000-0200-0000120A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67" authorId="1" shapeId="0" xr:uid="{00000000-0006-0000-0200-0000130A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67" authorId="0" shapeId="0" xr:uid="{00000000-0006-0000-0200-0000140A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67" authorId="0" shapeId="0" xr:uid="{00000000-0006-0000-0200-0000150A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67" authorId="0" shapeId="0" xr:uid="{00000000-0006-0000-0200-0000160A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67" authorId="0" shapeId="0" xr:uid="{00000000-0006-0000-0200-0000170A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67" authorId="0" shapeId="0" xr:uid="{00000000-0006-0000-0200-0000180A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67" authorId="0" shapeId="0" xr:uid="{00000000-0006-0000-0200-0000190A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67" authorId="0" shapeId="0" xr:uid="{00000000-0006-0000-0200-00001A0A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67" authorId="0" shapeId="0" xr:uid="{00000000-0006-0000-0200-00001B0A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67" authorId="0" shapeId="0" xr:uid="{00000000-0006-0000-0200-00001C0A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67" authorId="0" shapeId="0" xr:uid="{00000000-0006-0000-0200-00001D0A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67" authorId="0" shapeId="0" xr:uid="{00000000-0006-0000-0200-00001E0A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67" authorId="0" shapeId="0" xr:uid="{00000000-0006-0000-0200-00001F0A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67" authorId="0" shapeId="0" xr:uid="{00000000-0006-0000-0200-0000200A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67" authorId="0" shapeId="0" xr:uid="{00000000-0006-0000-0200-0000210A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67" authorId="0" shapeId="0" xr:uid="{00000000-0006-0000-0200-0000220A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67" authorId="0" shapeId="0" xr:uid="{00000000-0006-0000-0200-0000230A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67" authorId="0" shapeId="0" xr:uid="{00000000-0006-0000-0200-0000240A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67" authorId="0" shapeId="0" xr:uid="{00000000-0006-0000-0200-0000250A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67" authorId="0" shapeId="0" xr:uid="{00000000-0006-0000-0200-0000260A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O67" authorId="0" shapeId="0" xr:uid="{00000000-0006-0000-0200-0000270A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67" authorId="0" shapeId="0" xr:uid="{00000000-0006-0000-0200-0000280A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67" authorId="0" shapeId="0" xr:uid="{00000000-0006-0000-0200-0000290A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67" authorId="0" shapeId="0" xr:uid="{00000000-0006-0000-0200-00002A0A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67" authorId="0" shapeId="0" xr:uid="{00000000-0006-0000-0200-00002B0A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67" authorId="0" shapeId="0" xr:uid="{00000000-0006-0000-0200-00002C0A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67" authorId="0" shapeId="0" xr:uid="{00000000-0006-0000-0200-00002D0A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67" authorId="0" shapeId="0" xr:uid="{00000000-0006-0000-0200-00002E0A0000}">
      <text>
        <r>
          <rPr>
            <sz val="11"/>
            <rFont val="Calibri"/>
            <family val="2"/>
            <charset val="238"/>
          </rPr>
          <t>SZV_B:ISA</t>
        </r>
      </text>
    </comment>
    <comment ref="B68" authorId="0" shapeId="0" xr:uid="{00000000-0006-0000-0200-00002F0A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68" authorId="0" shapeId="0" xr:uid="{00000000-0006-0000-0200-0000300A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68" authorId="0" shapeId="0" xr:uid="{00000000-0006-0000-0200-0000310A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68" authorId="0" shapeId="0" xr:uid="{00000000-0006-0000-0200-0000320A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68" authorId="0" shapeId="0" xr:uid="{00000000-0006-0000-0200-0000330A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68" authorId="0" shapeId="0" xr:uid="{00000000-0006-0000-0200-0000340A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68" authorId="0" shapeId="0" xr:uid="{00000000-0006-0000-0200-0000350A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68" authorId="0" shapeId="0" xr:uid="{00000000-0006-0000-0200-0000360A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68" authorId="0" shapeId="0" xr:uid="{00000000-0006-0000-0200-0000370A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68" authorId="1" shapeId="0" xr:uid="{00000000-0006-0000-0200-0000380A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68" authorId="0" shapeId="0" xr:uid="{00000000-0006-0000-0200-0000390A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68" authorId="0" shapeId="0" xr:uid="{00000000-0006-0000-0200-00003A0A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68" authorId="0" shapeId="0" xr:uid="{00000000-0006-0000-0200-00003B0A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68" authorId="0" shapeId="0" xr:uid="{00000000-0006-0000-0200-00003C0A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68" authorId="0" shapeId="0" xr:uid="{00000000-0006-0000-0200-00003D0A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68" authorId="0" shapeId="0" xr:uid="{00000000-0006-0000-0200-00003E0A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68" authorId="0" shapeId="0" xr:uid="{00000000-0006-0000-0200-00003F0A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68" authorId="0" shapeId="0" xr:uid="{00000000-0006-0000-0200-0000400A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68" authorId="0" shapeId="0" xr:uid="{00000000-0006-0000-0200-0000410A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68" authorId="0" shapeId="0" xr:uid="{00000000-0006-0000-0200-0000420A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68" authorId="0" shapeId="0" xr:uid="{00000000-0006-0000-0200-0000430A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68" authorId="0" shapeId="0" xr:uid="{00000000-0006-0000-0200-0000440A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68" authorId="0" shapeId="0" xr:uid="{00000000-0006-0000-0200-0000450A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68" authorId="0" shapeId="0" xr:uid="{00000000-0006-0000-0200-0000460A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68" authorId="0" shapeId="0" xr:uid="{00000000-0006-0000-0200-0000470A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68" authorId="0" shapeId="0" xr:uid="{00000000-0006-0000-0200-0000480A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68" authorId="0" shapeId="0" xr:uid="{00000000-0006-0000-0200-0000490A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68" authorId="0" shapeId="0" xr:uid="{00000000-0006-0000-0200-00004A0A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68" authorId="0" shapeId="0" xr:uid="{00000000-0006-0000-0200-00004B0A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O68" authorId="0" shapeId="0" xr:uid="{00000000-0006-0000-0200-00004C0A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68" authorId="0" shapeId="0" xr:uid="{00000000-0006-0000-0200-00004D0A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68" authorId="0" shapeId="0" xr:uid="{00000000-0006-0000-0200-00004E0A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68" authorId="0" shapeId="0" xr:uid="{00000000-0006-0000-0200-00004F0A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68" authorId="0" shapeId="0" xr:uid="{00000000-0006-0000-0200-0000500A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68" authorId="0" shapeId="0" xr:uid="{00000000-0006-0000-0200-0000510A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68" authorId="0" shapeId="0" xr:uid="{00000000-0006-0000-0200-0000520A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68" authorId="0" shapeId="0" xr:uid="{00000000-0006-0000-0200-0000530A0000}">
      <text>
        <r>
          <rPr>
            <sz val="11"/>
            <rFont val="Calibri"/>
            <family val="2"/>
            <charset val="238"/>
          </rPr>
          <t>SZV_B:ISA</t>
        </r>
      </text>
    </comment>
    <comment ref="B69" authorId="0" shapeId="0" xr:uid="{00000000-0006-0000-0200-0000540A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69" authorId="0" shapeId="0" xr:uid="{00000000-0006-0000-0200-0000550A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69" authorId="0" shapeId="0" xr:uid="{00000000-0006-0000-0200-0000560A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69" authorId="0" shapeId="0" xr:uid="{00000000-0006-0000-0200-0000570A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69" authorId="0" shapeId="0" xr:uid="{00000000-0006-0000-0200-0000580A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69" authorId="0" shapeId="0" xr:uid="{00000000-0006-0000-0200-0000590A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69" authorId="0" shapeId="0" xr:uid="{00000000-0006-0000-0200-00005A0A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69" authorId="0" shapeId="0" xr:uid="{00000000-0006-0000-0200-00005B0A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69" authorId="0" shapeId="0" xr:uid="{00000000-0006-0000-0200-00005C0A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69" authorId="1" shapeId="0" xr:uid="{00000000-0006-0000-0200-00005D0A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69" authorId="0" shapeId="0" xr:uid="{00000000-0006-0000-0200-00005E0A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69" authorId="0" shapeId="0" xr:uid="{00000000-0006-0000-0200-00005F0A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69" authorId="0" shapeId="0" xr:uid="{00000000-0006-0000-0200-0000600A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69" authorId="0" shapeId="0" xr:uid="{00000000-0006-0000-0200-0000610A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69" authorId="0" shapeId="0" xr:uid="{00000000-0006-0000-0200-0000620A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69" authorId="0" shapeId="0" xr:uid="{00000000-0006-0000-0200-0000630A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69" authorId="0" shapeId="0" xr:uid="{00000000-0006-0000-0200-0000640A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69" authorId="0" shapeId="0" xr:uid="{00000000-0006-0000-0200-0000650A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69" authorId="0" shapeId="0" xr:uid="{00000000-0006-0000-0200-0000660A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69" authorId="0" shapeId="0" xr:uid="{00000000-0006-0000-0200-0000670A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69" authorId="0" shapeId="0" xr:uid="{00000000-0006-0000-0200-0000680A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69" authorId="0" shapeId="0" xr:uid="{00000000-0006-0000-0200-0000690A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69" authorId="0" shapeId="0" xr:uid="{00000000-0006-0000-0200-00006A0A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69" authorId="0" shapeId="0" xr:uid="{00000000-0006-0000-0200-00006B0A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69" authorId="0" shapeId="0" xr:uid="{00000000-0006-0000-0200-00006C0A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69" authorId="0" shapeId="0" xr:uid="{00000000-0006-0000-0200-00006D0A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69" authorId="0" shapeId="0" xr:uid="{00000000-0006-0000-0200-00006E0A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69" authorId="0" shapeId="0" xr:uid="{00000000-0006-0000-0200-00006F0A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69" authorId="0" shapeId="0" xr:uid="{00000000-0006-0000-0200-0000700A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O69" authorId="0" shapeId="0" xr:uid="{00000000-0006-0000-0200-0000710A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69" authorId="0" shapeId="0" xr:uid="{00000000-0006-0000-0200-0000720A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69" authorId="0" shapeId="0" xr:uid="{00000000-0006-0000-0200-0000730A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69" authorId="0" shapeId="0" xr:uid="{00000000-0006-0000-0200-0000740A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69" authorId="0" shapeId="0" xr:uid="{00000000-0006-0000-0200-0000750A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69" authorId="0" shapeId="0" xr:uid="{00000000-0006-0000-0200-0000760A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69" authorId="0" shapeId="0" xr:uid="{00000000-0006-0000-0200-0000770A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69" authorId="0" shapeId="0" xr:uid="{00000000-0006-0000-0200-0000780A0000}">
      <text>
        <r>
          <rPr>
            <sz val="11"/>
            <rFont val="Calibri"/>
            <family val="2"/>
            <charset val="238"/>
          </rPr>
          <t>SZV_B:ISA</t>
        </r>
      </text>
    </comment>
    <comment ref="B70" authorId="0" shapeId="0" xr:uid="{00000000-0006-0000-0200-0000790A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70" authorId="0" shapeId="0" xr:uid="{00000000-0006-0000-0200-00007A0A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70" authorId="0" shapeId="0" xr:uid="{00000000-0006-0000-0200-00007B0A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70" authorId="0" shapeId="0" xr:uid="{00000000-0006-0000-0200-00007C0A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70" authorId="0" shapeId="0" xr:uid="{00000000-0006-0000-0200-00007D0A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70" authorId="0" shapeId="0" xr:uid="{00000000-0006-0000-0200-00007E0A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70" authorId="0" shapeId="0" xr:uid="{00000000-0006-0000-0200-00007F0A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70" authorId="0" shapeId="0" xr:uid="{00000000-0006-0000-0200-0000800A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70" authorId="0" shapeId="0" xr:uid="{00000000-0006-0000-0200-0000810A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70" authorId="1" shapeId="0" xr:uid="{00000000-0006-0000-0200-0000820A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70" authorId="0" shapeId="0" xr:uid="{00000000-0006-0000-0200-0000830A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70" authorId="0" shapeId="0" xr:uid="{00000000-0006-0000-0200-0000840A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70" authorId="0" shapeId="0" xr:uid="{00000000-0006-0000-0200-0000850A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70" authorId="0" shapeId="0" xr:uid="{00000000-0006-0000-0200-0000860A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70" authorId="0" shapeId="0" xr:uid="{00000000-0006-0000-0200-0000870A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70" authorId="0" shapeId="0" xr:uid="{00000000-0006-0000-0200-0000880A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70" authorId="0" shapeId="0" xr:uid="{00000000-0006-0000-0200-0000890A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70" authorId="0" shapeId="0" xr:uid="{00000000-0006-0000-0200-00008A0A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70" authorId="0" shapeId="0" xr:uid="{00000000-0006-0000-0200-00008B0A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70" authorId="0" shapeId="0" xr:uid="{00000000-0006-0000-0200-00008C0A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70" authorId="0" shapeId="0" xr:uid="{00000000-0006-0000-0200-00008D0A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70" authorId="0" shapeId="0" xr:uid="{00000000-0006-0000-0200-00008E0A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H70" authorId="0" shapeId="0" xr:uid="{00000000-0006-0000-0200-00008F0A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70" authorId="0" shapeId="0" xr:uid="{00000000-0006-0000-0200-0000900A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70" authorId="0" shapeId="0" xr:uid="{00000000-0006-0000-0200-0000910A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70" authorId="0" shapeId="0" xr:uid="{00000000-0006-0000-0200-0000920A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70" authorId="0" shapeId="0" xr:uid="{00000000-0006-0000-0200-0000930A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70" authorId="0" shapeId="0" xr:uid="{00000000-0006-0000-0200-0000940A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70" authorId="0" shapeId="0" xr:uid="{00000000-0006-0000-0200-0000950A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70" authorId="0" shapeId="0" xr:uid="{00000000-0006-0000-0200-0000960A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70" authorId="0" shapeId="0" xr:uid="{00000000-0006-0000-0200-0000970A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70" authorId="0" shapeId="0" xr:uid="{00000000-0006-0000-0200-0000980A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70" authorId="0" shapeId="0" xr:uid="{00000000-0006-0000-0200-0000990A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70" authorId="0" shapeId="0" xr:uid="{00000000-0006-0000-0200-00009A0A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70" authorId="0" shapeId="0" xr:uid="{00000000-0006-0000-0200-00009B0A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70" authorId="0" shapeId="0" xr:uid="{00000000-0006-0000-0200-00009C0A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70" authorId="0" shapeId="0" xr:uid="{00000000-0006-0000-0200-00009D0A0000}">
      <text>
        <r>
          <rPr>
            <sz val="11"/>
            <rFont val="Calibri"/>
            <family val="2"/>
            <charset val="238"/>
          </rPr>
          <t>SZV_B:ISA</t>
        </r>
      </text>
    </comment>
    <comment ref="B71" authorId="0" shapeId="0" xr:uid="{00000000-0006-0000-0200-00009E0A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71" authorId="0" shapeId="0" xr:uid="{00000000-0006-0000-0200-00009F0A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71" authorId="0" shapeId="0" xr:uid="{00000000-0006-0000-0200-0000A00A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71" authorId="0" shapeId="0" xr:uid="{00000000-0006-0000-0200-0000A10A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71" authorId="0" shapeId="0" xr:uid="{00000000-0006-0000-0200-0000A20A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71" authorId="0" shapeId="0" xr:uid="{00000000-0006-0000-0200-0000A30A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71" authorId="0" shapeId="0" xr:uid="{00000000-0006-0000-0200-0000A40A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71" authorId="0" shapeId="0" xr:uid="{00000000-0006-0000-0200-0000A50A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71" authorId="0" shapeId="0" xr:uid="{00000000-0006-0000-0200-0000A60A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71" authorId="1" shapeId="0" xr:uid="{00000000-0006-0000-0200-0000A70A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71" authorId="0" shapeId="0" xr:uid="{00000000-0006-0000-0200-0000A80A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71" authorId="0" shapeId="0" xr:uid="{00000000-0006-0000-0200-0000A90A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71" authorId="0" shapeId="0" xr:uid="{00000000-0006-0000-0200-0000AA0A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71" authorId="0" shapeId="0" xr:uid="{00000000-0006-0000-0200-0000AB0A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71" authorId="0" shapeId="0" xr:uid="{00000000-0006-0000-0200-0000AC0A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71" authorId="0" shapeId="0" xr:uid="{00000000-0006-0000-0200-0000AD0A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71" authorId="0" shapeId="0" xr:uid="{00000000-0006-0000-0200-0000AE0A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71" authorId="0" shapeId="0" xr:uid="{00000000-0006-0000-0200-0000AF0A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71" authorId="0" shapeId="0" xr:uid="{00000000-0006-0000-0200-0000B00A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71" authorId="0" shapeId="0" xr:uid="{00000000-0006-0000-0200-0000B10A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71" authorId="0" shapeId="0" xr:uid="{00000000-0006-0000-0200-0000B20A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71" authorId="0" shapeId="0" xr:uid="{00000000-0006-0000-0200-0000B30A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H71" authorId="0" shapeId="0" xr:uid="{00000000-0006-0000-0200-0000B40A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71" authorId="0" shapeId="0" xr:uid="{00000000-0006-0000-0200-0000B50A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71" authorId="0" shapeId="0" xr:uid="{00000000-0006-0000-0200-0000B60A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71" authorId="0" shapeId="0" xr:uid="{00000000-0006-0000-0200-0000B70A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71" authorId="0" shapeId="0" xr:uid="{00000000-0006-0000-0200-0000B80A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71" authorId="0" shapeId="0" xr:uid="{00000000-0006-0000-0200-0000B90A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71" authorId="0" shapeId="0" xr:uid="{00000000-0006-0000-0200-0000BA0A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71" authorId="0" shapeId="0" xr:uid="{00000000-0006-0000-0200-0000BB0A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71" authorId="0" shapeId="0" xr:uid="{00000000-0006-0000-0200-0000BC0A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71" authorId="0" shapeId="0" xr:uid="{00000000-0006-0000-0200-0000BD0A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71" authorId="0" shapeId="0" xr:uid="{00000000-0006-0000-0200-0000BE0A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71" authorId="0" shapeId="0" xr:uid="{00000000-0006-0000-0200-0000BF0A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71" authorId="0" shapeId="0" xr:uid="{00000000-0006-0000-0200-0000C00A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71" authorId="0" shapeId="0" xr:uid="{00000000-0006-0000-0200-0000C10A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71" authorId="0" shapeId="0" xr:uid="{00000000-0006-0000-0200-0000C20A0000}">
      <text>
        <r>
          <rPr>
            <sz val="11"/>
            <rFont val="Calibri"/>
            <family val="2"/>
            <charset val="238"/>
          </rPr>
          <t>SZV_B:ISA</t>
        </r>
      </text>
    </comment>
    <comment ref="B72" authorId="0" shapeId="0" xr:uid="{00000000-0006-0000-0200-0000C30A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72" authorId="0" shapeId="0" xr:uid="{00000000-0006-0000-0200-0000C40A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72" authorId="0" shapeId="0" xr:uid="{00000000-0006-0000-0200-0000C50A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72" authorId="0" shapeId="0" xr:uid="{00000000-0006-0000-0200-0000C60A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72" authorId="0" shapeId="0" xr:uid="{00000000-0006-0000-0200-0000C70A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72" authorId="0" shapeId="0" xr:uid="{00000000-0006-0000-0200-0000C80A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72" authorId="0" shapeId="0" xr:uid="{00000000-0006-0000-0200-0000C90A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72" authorId="0" shapeId="0" xr:uid="{00000000-0006-0000-0200-0000CA0A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72" authorId="0" shapeId="0" xr:uid="{00000000-0006-0000-0200-0000CB0A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72" authorId="1" shapeId="0" xr:uid="{00000000-0006-0000-0200-0000CC0A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72" authorId="0" shapeId="0" xr:uid="{00000000-0006-0000-0200-0000CD0A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72" authorId="0" shapeId="0" xr:uid="{00000000-0006-0000-0200-0000CE0A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72" authorId="0" shapeId="0" xr:uid="{00000000-0006-0000-0200-0000CF0A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72" authorId="0" shapeId="0" xr:uid="{00000000-0006-0000-0200-0000D00A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72" authorId="0" shapeId="0" xr:uid="{00000000-0006-0000-0200-0000D10A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72" authorId="0" shapeId="0" xr:uid="{00000000-0006-0000-0200-0000D20A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72" authorId="0" shapeId="0" xr:uid="{00000000-0006-0000-0200-0000D30A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72" authorId="0" shapeId="0" xr:uid="{00000000-0006-0000-0200-0000D40A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72" authorId="0" shapeId="0" xr:uid="{00000000-0006-0000-0200-0000D50A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72" authorId="0" shapeId="0" xr:uid="{00000000-0006-0000-0200-0000D60A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72" authorId="0" shapeId="0" xr:uid="{00000000-0006-0000-0200-0000D70A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72" authorId="0" shapeId="0" xr:uid="{00000000-0006-0000-0200-0000D80A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H72" authorId="0" shapeId="0" xr:uid="{00000000-0006-0000-0200-0000D90A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72" authorId="0" shapeId="0" xr:uid="{00000000-0006-0000-0200-0000DA0A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72" authorId="0" shapeId="0" xr:uid="{00000000-0006-0000-0200-0000DB0A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72" authorId="0" shapeId="0" xr:uid="{00000000-0006-0000-0200-0000DC0A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72" authorId="0" shapeId="0" xr:uid="{00000000-0006-0000-0200-0000DD0A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72" authorId="0" shapeId="0" xr:uid="{00000000-0006-0000-0200-0000DE0A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72" authorId="0" shapeId="0" xr:uid="{00000000-0006-0000-0200-0000DF0A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72" authorId="0" shapeId="0" xr:uid="{00000000-0006-0000-0200-0000E00A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72" authorId="0" shapeId="0" xr:uid="{00000000-0006-0000-0200-0000E10A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72" authorId="0" shapeId="0" xr:uid="{00000000-0006-0000-0200-0000E20A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72" authorId="0" shapeId="0" xr:uid="{00000000-0006-0000-0200-0000E30A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72" authorId="0" shapeId="0" xr:uid="{00000000-0006-0000-0200-0000E40A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72" authorId="0" shapeId="0" xr:uid="{00000000-0006-0000-0200-0000E50A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72" authorId="0" shapeId="0" xr:uid="{00000000-0006-0000-0200-0000E60A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72" authorId="0" shapeId="0" xr:uid="{00000000-0006-0000-0200-0000E70A0000}">
      <text>
        <r>
          <rPr>
            <sz val="11"/>
            <rFont val="Calibri"/>
            <family val="2"/>
            <charset val="238"/>
          </rPr>
          <t>SZV_B:ISA</t>
        </r>
      </text>
    </comment>
    <comment ref="B73" authorId="0" shapeId="0" xr:uid="{00000000-0006-0000-0200-0000E80A0000}">
      <text>
        <r>
          <rPr>
            <sz val="11"/>
            <rFont val="Calibri"/>
            <family val="2"/>
            <charset val="238"/>
          </rPr>
          <t>SZV_B:FontossagiSorrent</t>
        </r>
      </text>
    </comment>
    <comment ref="C73" authorId="0" shapeId="0" xr:uid="{00000000-0006-0000-0200-0000E90A0000}">
      <text>
        <r>
          <rPr>
            <sz val="11"/>
            <rFont val="Calibri"/>
            <family val="2"/>
            <charset val="238"/>
          </rPr>
          <t>SZV_B:FeladatKategoria</t>
        </r>
      </text>
    </comment>
    <comment ref="E73" authorId="0" shapeId="0" xr:uid="{00000000-0006-0000-0200-0000EA0A0000}">
      <text>
        <r>
          <rPr>
            <sz val="11"/>
            <rFont val="Calibri"/>
            <family val="2"/>
            <charset val="238"/>
          </rPr>
          <t>SZV_B:ElviEngedelySzam</t>
        </r>
      </text>
    </comment>
    <comment ref="F73" authorId="0" shapeId="0" xr:uid="{00000000-0006-0000-0200-0000EB0A0000}">
      <text>
        <r>
          <rPr>
            <sz val="11"/>
            <rFont val="Calibri"/>
            <family val="2"/>
            <charset val="238"/>
          </rPr>
          <t>SZV_B:VKR_Kod</t>
        </r>
      </text>
    </comment>
    <comment ref="G73" authorId="0" shapeId="0" xr:uid="{00000000-0006-0000-0200-0000EC0A0000}">
      <text>
        <r>
          <rPr>
            <sz val="11"/>
            <rFont val="Calibri"/>
            <family val="2"/>
            <charset val="238"/>
          </rPr>
          <t>SZV_B:VKR_Nev</t>
        </r>
      </text>
    </comment>
    <comment ref="H73" authorId="0" shapeId="0" xr:uid="{00000000-0006-0000-0200-0000ED0A0000}">
      <text>
        <r>
          <rPr>
            <sz val="11"/>
            <rFont val="Calibri"/>
            <family val="2"/>
            <charset val="238"/>
          </rPr>
          <t>SZV_B:FeladatAzonosito</t>
        </r>
      </text>
    </comment>
    <comment ref="I73" authorId="0" shapeId="0" xr:uid="{00000000-0006-0000-0200-0000EE0A0000}">
      <text>
        <r>
          <rPr>
            <sz val="11"/>
            <rFont val="Calibri"/>
            <family val="2"/>
            <charset val="238"/>
          </rPr>
          <t>SZV_B:EllatasiTerulet</t>
        </r>
      </text>
    </comment>
    <comment ref="J73" authorId="0" shapeId="0" xr:uid="{00000000-0006-0000-0200-0000EF0A0000}">
      <text>
        <r>
          <rPr>
            <sz val="11"/>
            <rFont val="Calibri"/>
            <family val="2"/>
            <charset val="238"/>
          </rPr>
          <t>SZV_B:EllatasertFelelos</t>
        </r>
      </text>
    </comment>
    <comment ref="K73" authorId="0" shapeId="0" xr:uid="{00000000-0006-0000-0200-0000F00A0000}">
      <text>
        <r>
          <rPr>
            <sz val="11"/>
            <rFont val="Calibri"/>
            <family val="2"/>
            <charset val="238"/>
          </rPr>
          <t>SZV_B:TervezettNettoKoltseg</t>
        </r>
      </text>
    </comment>
    <comment ref="Q73" authorId="1" shapeId="0" xr:uid="{00000000-0006-0000-0200-0000F10A0000}">
      <text>
        <r>
          <rPr>
            <sz val="9"/>
            <color indexed="81"/>
            <rFont val="Tahoma"/>
            <family val="2"/>
            <charset val="238"/>
          </rPr>
          <t>SZV_B:Elokeszitettseg</t>
        </r>
      </text>
    </comment>
    <comment ref="S73" authorId="0" shapeId="0" xr:uid="{00000000-0006-0000-0200-0000F20A0000}">
      <text>
        <r>
          <rPr>
            <sz val="11"/>
            <rFont val="Calibri"/>
            <family val="2"/>
            <charset val="238"/>
          </rPr>
          <t>SZV_B:HDUtem1</t>
        </r>
      </text>
    </comment>
    <comment ref="T73" authorId="0" shapeId="0" xr:uid="{00000000-0006-0000-0200-0000F30A0000}">
      <text>
        <r>
          <rPr>
            <sz val="11"/>
            <rFont val="Calibri"/>
            <family val="2"/>
            <charset val="238"/>
          </rPr>
          <t>SZV_B:ECSUtem1</t>
        </r>
      </text>
    </comment>
    <comment ref="U73" authorId="0" shapeId="0" xr:uid="{00000000-0006-0000-0200-0000F40A0000}">
      <text>
        <r>
          <rPr>
            <sz val="11"/>
            <rFont val="Calibri"/>
            <family val="2"/>
            <charset val="238"/>
          </rPr>
          <t>SZV_B:KFHUtem1</t>
        </r>
      </text>
    </comment>
    <comment ref="V73" authorId="0" shapeId="0" xr:uid="{00000000-0006-0000-0200-0000F50A0000}">
      <text>
        <r>
          <rPr>
            <sz val="11"/>
            <rFont val="Calibri"/>
            <family val="2"/>
            <charset val="238"/>
          </rPr>
          <t>SZV_B:Egyeb_SajatUtem1</t>
        </r>
      </text>
    </comment>
    <comment ref="W73" authorId="0" shapeId="0" xr:uid="{00000000-0006-0000-0200-0000F60A0000}">
      <text>
        <r>
          <rPr>
            <sz val="11"/>
            <rFont val="Calibri"/>
            <family val="2"/>
            <charset val="238"/>
          </rPr>
          <t>SZV_B:DijUtem1</t>
        </r>
      </text>
    </comment>
    <comment ref="X73" authorId="0" shapeId="0" xr:uid="{00000000-0006-0000-0200-0000F70A0000}">
      <text>
        <r>
          <rPr>
            <sz val="11"/>
            <rFont val="Calibri"/>
            <family val="2"/>
            <charset val="238"/>
          </rPr>
          <t>SZV_B:EM_Melleklet1_Utem1</t>
        </r>
      </text>
    </comment>
    <comment ref="Y73" authorId="0" shapeId="0" xr:uid="{00000000-0006-0000-0200-0000F80A0000}">
      <text>
        <r>
          <rPr>
            <sz val="11"/>
            <rFont val="Calibri"/>
            <family val="2"/>
            <charset val="238"/>
          </rPr>
          <t>SZV_B:EgyebAllamiUtem1</t>
        </r>
      </text>
    </comment>
    <comment ref="Z73" authorId="0" shapeId="0" xr:uid="{00000000-0006-0000-0200-0000F90A0000}">
      <text>
        <r>
          <rPr>
            <sz val="11"/>
            <rFont val="Calibri"/>
            <family val="2"/>
            <charset val="238"/>
          </rPr>
          <t>SZV_B:OnkormanyzatiUtem1</t>
        </r>
      </text>
    </comment>
    <comment ref="AA73" authorId="0" shapeId="0" xr:uid="{00000000-0006-0000-0200-0000FA0A0000}">
      <text>
        <r>
          <rPr>
            <sz val="11"/>
            <rFont val="Calibri"/>
            <family val="2"/>
            <charset val="238"/>
          </rPr>
          <t>SZV_B:EUUtem1</t>
        </r>
      </text>
    </comment>
    <comment ref="AB73" authorId="0" shapeId="0" xr:uid="{00000000-0006-0000-0200-0000FB0A0000}">
      <text>
        <r>
          <rPr>
            <sz val="11"/>
            <rFont val="Calibri"/>
            <family val="2"/>
            <charset val="238"/>
          </rPr>
          <t>SZV_B:EgyebUtem1</t>
        </r>
      </text>
    </comment>
    <comment ref="AC73" authorId="0" shapeId="0" xr:uid="{00000000-0006-0000-0200-0000FC0A0000}">
      <text>
        <r>
          <rPr>
            <sz val="11"/>
            <rFont val="Calibri"/>
            <family val="2"/>
            <charset val="238"/>
          </rPr>
          <t>SZV_B:HitelKotvenyUtem1</t>
        </r>
      </text>
    </comment>
    <comment ref="AD73" authorId="0" shapeId="0" xr:uid="{00000000-0006-0000-0200-0000FD0A0000}">
      <text>
        <r>
          <rPr>
            <sz val="11"/>
            <rFont val="Calibri"/>
            <family val="2"/>
            <charset val="238"/>
          </rPr>
          <t>SZV_B:OsszesenUtem1</t>
        </r>
      </text>
    </comment>
    <comment ref="AG73" authorId="0" shapeId="0" xr:uid="{00000000-0006-0000-0200-0000FE0A0000}">
      <text>
        <r>
          <rPr>
            <sz val="11"/>
            <rFont val="Calibri"/>
            <family val="2"/>
            <charset val="238"/>
          </rPr>
          <t>SZV_B:HDUtem2</t>
        </r>
      </text>
    </comment>
    <comment ref="AH73" authorId="0" shapeId="0" xr:uid="{00000000-0006-0000-0200-0000FF0A0000}">
      <text>
        <r>
          <rPr>
            <sz val="11"/>
            <rFont val="Calibri"/>
            <family val="2"/>
            <charset val="238"/>
          </rPr>
          <t>SZV_B:ECSUtem2</t>
        </r>
      </text>
    </comment>
    <comment ref="AI73" authorId="0" shapeId="0" xr:uid="{00000000-0006-0000-0200-0000000B0000}">
      <text>
        <r>
          <rPr>
            <sz val="11"/>
            <rFont val="Calibri"/>
            <family val="2"/>
            <charset val="238"/>
          </rPr>
          <t>SZV_B:KFHUtem2</t>
        </r>
      </text>
    </comment>
    <comment ref="AJ73" authorId="0" shapeId="0" xr:uid="{00000000-0006-0000-0200-0000010B0000}">
      <text>
        <r>
          <rPr>
            <sz val="11"/>
            <rFont val="Calibri"/>
            <family val="2"/>
            <charset val="238"/>
          </rPr>
          <t>SZV_B:Egyeb_SajatUtem2</t>
        </r>
      </text>
    </comment>
    <comment ref="AK73" authorId="0" shapeId="0" xr:uid="{00000000-0006-0000-0200-0000020B0000}">
      <text>
        <r>
          <rPr>
            <sz val="11"/>
            <rFont val="Calibri"/>
            <family val="2"/>
            <charset val="238"/>
          </rPr>
          <t>SZV_B:DijUtem2</t>
        </r>
      </text>
    </comment>
    <comment ref="AL73" authorId="0" shapeId="0" xr:uid="{00000000-0006-0000-0200-0000030B0000}">
      <text>
        <r>
          <rPr>
            <sz val="11"/>
            <rFont val="Calibri"/>
            <family val="2"/>
            <charset val="238"/>
          </rPr>
          <t>SZV_B:EM_Melleklet1_Utem2</t>
        </r>
      </text>
    </comment>
    <comment ref="AM73" authorId="0" shapeId="0" xr:uid="{00000000-0006-0000-0200-0000040B0000}">
      <text>
        <r>
          <rPr>
            <sz val="11"/>
            <rFont val="Calibri"/>
            <family val="2"/>
            <charset val="238"/>
          </rPr>
          <t>SZV_B:EgyebAllamiUtem2</t>
        </r>
      </text>
    </comment>
    <comment ref="AN73" authorId="0" shapeId="0" xr:uid="{00000000-0006-0000-0200-0000050B0000}">
      <text>
        <r>
          <rPr>
            <sz val="11"/>
            <rFont val="Calibri"/>
            <family val="2"/>
            <charset val="238"/>
          </rPr>
          <t>SZV_B:OnkormanyzatiUtem2</t>
        </r>
      </text>
    </comment>
    <comment ref="AO73" authorId="0" shapeId="0" xr:uid="{00000000-0006-0000-0200-0000060B0000}">
      <text>
        <r>
          <rPr>
            <sz val="11"/>
            <rFont val="Calibri"/>
            <family val="2"/>
            <charset val="238"/>
          </rPr>
          <t>SZV_B:EUUtem2</t>
        </r>
      </text>
    </comment>
    <comment ref="AP73" authorId="0" shapeId="0" xr:uid="{00000000-0006-0000-0200-0000070B0000}">
      <text>
        <r>
          <rPr>
            <sz val="11"/>
            <rFont val="Calibri"/>
            <family val="2"/>
            <charset val="238"/>
          </rPr>
          <t>SZV_B:EgyebUtem2</t>
        </r>
      </text>
    </comment>
    <comment ref="AQ73" authorId="0" shapeId="0" xr:uid="{00000000-0006-0000-0200-0000080B0000}">
      <text>
        <r>
          <rPr>
            <sz val="11"/>
            <rFont val="Calibri"/>
            <family val="2"/>
            <charset val="238"/>
          </rPr>
          <t>SZV_B:HitelKotvenyUtem2</t>
        </r>
      </text>
    </comment>
    <comment ref="AR73" authorId="0" shapeId="0" xr:uid="{00000000-0006-0000-0200-0000090B0000}">
      <text>
        <r>
          <rPr>
            <sz val="11"/>
            <rFont val="Calibri"/>
            <family val="2"/>
            <charset val="238"/>
          </rPr>
          <t>SZV_B:OsszesenUtem2</t>
        </r>
      </text>
    </comment>
    <comment ref="AS73" authorId="0" shapeId="0" xr:uid="{00000000-0006-0000-0200-00000A0B0000}">
      <text>
        <r>
          <rPr>
            <sz val="11"/>
            <rFont val="Calibri"/>
            <family val="2"/>
            <charset val="238"/>
          </rPr>
          <t>SZV_B:ForrashianyUtem2</t>
        </r>
      </text>
    </comment>
    <comment ref="AW73" authorId="0" shapeId="0" xr:uid="{00000000-0006-0000-0200-00000B0B0000}">
      <text>
        <r>
          <rPr>
            <sz val="11"/>
            <rFont val="Calibri"/>
            <family val="2"/>
            <charset val="238"/>
          </rPr>
          <t>SZV_B:Megjegyzes</t>
        </r>
      </text>
    </comment>
    <comment ref="AX73" authorId="0" shapeId="0" xr:uid="{00000000-0006-0000-0200-00000C0B0000}">
      <text>
        <r>
          <rPr>
            <sz val="11"/>
            <rFont val="Calibri"/>
            <family val="2"/>
            <charset val="238"/>
          </rPr>
          <t>SZV_B:FeladatSorszam</t>
        </r>
      </text>
    </comment>
    <comment ref="AZ73" authorId="0" shapeId="0" xr:uid="{00000000-0006-0000-0200-00000D0B0000}">
      <text>
        <r>
          <rPr>
            <sz val="11"/>
            <rFont val="Calibri"/>
            <family val="2"/>
            <charset val="238"/>
          </rPr>
          <t>SZV_B:ISA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Anonymous</author>
  </authors>
  <commentList>
    <comment ref="A3" authorId="0" shapeId="0" xr:uid="{00000000-0006-0000-0500-000001000000}">
      <text>
        <r>
          <rPr>
            <sz val="11"/>
            <rFont val="Calibri"/>
            <family val="2"/>
            <charset val="238"/>
          </rPr>
          <t>UserDEComment</t>
        </r>
      </text>
    </comment>
  </commentList>
</comments>
</file>

<file path=xl/sharedStrings.xml><?xml version="1.0" encoding="utf-8"?>
<sst xmlns="http://schemas.openxmlformats.org/spreadsheetml/2006/main" count="952" uniqueCount="414">
  <si>
    <t>Előkészítettsége</t>
  </si>
  <si>
    <t>MAGYARÁZAT</t>
  </si>
  <si>
    <t>A beruházási feladat kategóriája - SZENNYVÍZ</t>
  </si>
  <si>
    <t>A Nemzeti Vízművek Zrt. által javasolt főcsoport</t>
  </si>
  <si>
    <t>FORRÁS MEGNEVEZÉSE</t>
  </si>
  <si>
    <t>A kitöltés lehetséges eredménye, az "ELLENÖRZÉS" oszlopban jelenik meg</t>
  </si>
  <si>
    <t>Színkód</t>
  </si>
  <si>
    <r>
      <t xml:space="preserve">A kitöltés lehetséges eredménye, az "ELLENÖRZÉS" oszlopban jelenik meg </t>
    </r>
    <r>
      <rPr>
        <sz val="16"/>
        <color theme="1"/>
        <rFont val="Arial"/>
        <family val="2"/>
        <charset val="238"/>
      </rPr>
      <t>(</t>
    </r>
    <r>
      <rPr>
        <i/>
        <sz val="16"/>
        <color theme="1"/>
        <rFont val="Arial"/>
        <family val="2"/>
        <charset val="238"/>
      </rPr>
      <t>Osszesito lap</t>
    </r>
    <r>
      <rPr>
        <sz val="16"/>
        <color theme="1"/>
        <rFont val="Arial"/>
        <family val="2"/>
        <charset val="238"/>
      </rPr>
      <t>)</t>
    </r>
  </si>
  <si>
    <t>a)</t>
  </si>
  <si>
    <t>Megvalósíthatósági Tanulmánnyal rendelkezik</t>
  </si>
  <si>
    <t>Jogszabály által meghatározott kategória.</t>
  </si>
  <si>
    <t>Sorszám</t>
  </si>
  <si>
    <t>KATEGÓRIA</t>
  </si>
  <si>
    <t>1. SZINT</t>
  </si>
  <si>
    <t>2. SZINT</t>
  </si>
  <si>
    <t>3. SZINT</t>
  </si>
  <si>
    <t>PÉLDÁK</t>
  </si>
  <si>
    <t>Kategóriák</t>
  </si>
  <si>
    <t>Magyarázat</t>
  </si>
  <si>
    <t>Nincs VKR kiválasztva!</t>
  </si>
  <si>
    <t>Nincs rögzítve!</t>
  </si>
  <si>
    <t>b)</t>
  </si>
  <si>
    <t>Kiviteli tervvel, engedélyes tervvel vagy ezeknek megfeleltethető tervvel rendelkezik</t>
  </si>
  <si>
    <t>2111_VEZETÉK_TÁV</t>
  </si>
  <si>
    <t>vezeték</t>
  </si>
  <si>
    <t>távvezeték</t>
  </si>
  <si>
    <t>regionális vezetékkel, távvezetékkel kapcsolatos beruházási feladatok (pl.: távvezeték kapacitásbővítése)</t>
  </si>
  <si>
    <t>Használati díj</t>
  </si>
  <si>
    <t>- az előző évek használati díj maradványa
- önkormányzattól átvett fel nem használt használati díj
- a víziközmű alap (Vksztv. 2. § 33.pont) 
- Vksztv. értelmező rendelkezéséhez egyezően bérleti díj, vagyonkezelési díj vagy koncessziós díj</t>
  </si>
  <si>
    <t>Hiányos kitöltés! („?”-oszlop üres)</t>
  </si>
  <si>
    <t>Kitöltési hiba!</t>
  </si>
  <si>
    <t>c)</t>
  </si>
  <si>
    <t>Nincs előkészítve</t>
  </si>
  <si>
    <t>2121_VEZETÉK_GERINC</t>
  </si>
  <si>
    <t>gerinc vezeték</t>
  </si>
  <si>
    <t>gerincvezetékkel kapcsolatos beruházási feladatok (pl.: új gerincvezeték létesítése, hálózatbővítés)</t>
  </si>
  <si>
    <t>ÉCS</t>
  </si>
  <si>
    <t>- értékcsökkenési leírás</t>
  </si>
  <si>
    <t xml:space="preserve">I. ütem forrása nincs kitöltve! </t>
  </si>
  <si>
    <t>Hiányzik a rövidtávú terv!</t>
  </si>
  <si>
    <t>d)</t>
  </si>
  <si>
    <t>Nem szükséges</t>
  </si>
  <si>
    <t>Nem a jogszabály által meghatározott kategória.</t>
  </si>
  <si>
    <t>2131_VEZETÉK_BEKÖTŐ</t>
  </si>
  <si>
    <t>bekötővezeték</t>
  </si>
  <si>
    <t>bekötővezetékkel kapcsolatos beruházási feladatok (pl.: új bekötővezetékek létesítése)</t>
  </si>
  <si>
    <t>Közműfejlesztési hozzájárulás</t>
  </si>
  <si>
    <t xml:space="preserve">II. ütem forrása nincs kitöltve! </t>
  </si>
  <si>
    <t>Hiányzik a hosszútávú terv!</t>
  </si>
  <si>
    <t>2100_VEZETÉK_KOMPLEX</t>
  </si>
  <si>
    <t>komplex</t>
  </si>
  <si>
    <t>a vezetékekhez kapcsolódó komplex beruházási feladatok (pl.: egy adott utcára vonatkozó új  szennyvízelvezetési rendszer teljeskörű kivitelezése)</t>
  </si>
  <si>
    <t>Egyéb saját forrás</t>
  </si>
  <si>
    <t>- társasági eszköz hasznosításból/értékesítésből származó bevétel/vissznyeremény</t>
  </si>
  <si>
    <t xml:space="preserve">Költségek üteme nem megfelelő (az időtartam és a költség üteme eltér)! </t>
  </si>
  <si>
    <t>Kitöltés rendben!</t>
  </si>
  <si>
    <t>2110_VEZETÉK_EGYÉB</t>
  </si>
  <si>
    <t>egyéb</t>
  </si>
  <si>
    <t>a vezetékrendszerhez kapcsolódó, egyéb, a fenti kategóriákba nem besorolható beruházási feladatok</t>
  </si>
  <si>
    <t>Díj</t>
  </si>
  <si>
    <t>- víziközmű-szolgáltatási díj (lakossági/nem lakossági)</t>
  </si>
  <si>
    <t xml:space="preserve">Kötelező cellák kitöltve, de az I. ütem forrása hibás! </t>
  </si>
  <si>
    <t>2211_AKNA_SZIVATTYÚ_HÁLÓZATI</t>
  </si>
  <si>
    <t>átemelőakna, tisztítóakna, szerelvényakna</t>
  </si>
  <si>
    <t>szivattyú</t>
  </si>
  <si>
    <t>hálózati</t>
  </si>
  <si>
    <t>az elvezetőhálózaton található szivattyúhoz, végátemelő szivattyúhoz kapcsolódó beruházási feladatok (pl.: új átemelőszivattyú beszerzése)</t>
  </si>
  <si>
    <t>VFEA - EM rendelet 1. melléklet</t>
  </si>
  <si>
    <t>- Víziközmű-fejlesztési és Ellentételezési Alap - 24/2023. (XII. 13.) EM rendelet 1. melléklet</t>
  </si>
  <si>
    <t xml:space="preserve">Kötelező cellák kitöltve, de a II. ütem forrása hibás! </t>
  </si>
  <si>
    <t>2212_AKNA_SZIVATTYÚ_HÁZI</t>
  </si>
  <si>
    <t>házi beemelő</t>
  </si>
  <si>
    <t>házi beemelő szivattyúhoz kapcsolódó beruházási feladatok (pl.: új szivattyú beszerzése)</t>
  </si>
  <si>
    <t>Egyéb állami támogatás</t>
  </si>
  <si>
    <t>- központi kezelésű előirányzat
- egyéb állami támogatás
- egyéb központi költségvetés</t>
  </si>
  <si>
    <t xml:space="preserve">Nullás a rövidtávú feladat és rövid (hiányzik) a hozzá tartozó indoklás! </t>
  </si>
  <si>
    <t>2231_AKNA_GÉPÉSZET</t>
  </si>
  <si>
    <t>gépészet</t>
  </si>
  <si>
    <t>átemelő</t>
  </si>
  <si>
    <t>átemelők aknákban tervezett gépészeti beruházások (szivattyúbeszerzésen túl tervezett feladatok)</t>
  </si>
  <si>
    <t>Önkormányzati támogatás</t>
  </si>
  <si>
    <t>- bármilyen önkormányzati forrás</t>
  </si>
  <si>
    <t xml:space="preserve">Nullás a hosszútávú feladat és rövid (hiányzik) a hozzá tartozó indoklás! </t>
  </si>
  <si>
    <t>2221_AKNA_ÉPÍTÉSZET</t>
  </si>
  <si>
    <t>építészet</t>
  </si>
  <si>
    <t>a gyűjtőhálózaton található aknákhoz kapcsolódó építészeti beruházás (pl.: korábban nem vízzáró akna vízzáróvá tétele)</t>
  </si>
  <si>
    <t>EU-s támogatás</t>
  </si>
  <si>
    <t xml:space="preserve">EM rendelet 2. melléklet terhére elszámolt költség nem lehet nagyobb az I. ütemre tervezett tényleges költségnél! </t>
  </si>
  <si>
    <t>2200_AKNA_KOMPLEX</t>
  </si>
  <si>
    <t>a gyűjtőhálózaton található aknákhoz kapcsolódó komplex beruházási feladatok (pl.: szennyvízátemelő teljeskörű kivitelezése)</t>
  </si>
  <si>
    <t>Egyéb támogatás</t>
  </si>
  <si>
    <t>- egyéb külső forrás
- egyéb nemzetközi hátterű támogatás
- egyéb/Fejlesztési célú pénzeszköz átadás
- állami/önkormányzati eszköz hasznosításból/értékesítésből származó bevétel/vissznyeremény
- ESCO típusú finanszírozás</t>
  </si>
  <si>
    <t xml:space="preserve">Többlet forrást jelölt meg az I. ütemnél! A forrás ne legyen több a költségnél. </t>
  </si>
  <si>
    <t>2210_AKNA_EGYÉB</t>
  </si>
  <si>
    <t>az aknákhoz kapcsolódó, egyéb, a fenti kategóriákba nem besorolható beruházási feladatok (pl.: biofilter beépítése)</t>
  </si>
  <si>
    <t>Banki hitel, kötvénykibocsátás</t>
  </si>
  <si>
    <t>Többlet forrást jelölt meg a II. ütemnél! A forrás ne legyen több a költségnél.</t>
  </si>
  <si>
    <t>2311_GÉPHÁZ</t>
  </si>
  <si>
    <t>gépház</t>
  </si>
  <si>
    <t>gépházhoz kapcsolódó beruházási feladatok (pl.: vákuumgépház, szivattyúgépház építése, bővítése)</t>
  </si>
  <si>
    <t>2411_TELEP_SZV KEZELÉS</t>
  </si>
  <si>
    <t>szennyvíztisztító telep</t>
  </si>
  <si>
    <t>szennyvízkezelés</t>
  </si>
  <si>
    <t>a szennyvízkezelés műtárgyaihoz kapcsolódó beruházási feladatok (pl.: rács, homokfogó, zsír és olajfogó, biológiai műtárgyak létesítése, bővítése, új recirkulációs szivattyú, vegyszerszivattyú beszerzése, NV Zrt. által javasolt 221., 222. és 223. főcsoport)</t>
  </si>
  <si>
    <t>2412_TELEP_ISZAP KEZELÉS</t>
  </si>
  <si>
    <t>iszapkezelés</t>
  </si>
  <si>
    <t>az iszapkezelés műtárgyaihoz kapcsolódó beruházási feladatok (pl.: víztelenítéshez, iszapsűrítéshez kapcsolódó műtárgyak, berendezések létesítése, bővítése, NV Zrt. által javasolt 224. főcsoport)</t>
  </si>
  <si>
    <t>2413_TELEP_SZIVATTYÚ</t>
  </si>
  <si>
    <t>a szennyvíztisztító telephez kapcsolódó új szivattyúk beszerzése</t>
  </si>
  <si>
    <t>2414_TELEP_ÉPÍTÉSZET</t>
  </si>
  <si>
    <t>szennyvíztisztító telephez kapcsolódó építészeti beruházási feladatok (pl.: új épület létesítése, meglévő épület bővítése)</t>
  </si>
  <si>
    <t>2400_TELEP_KOMPLEX</t>
  </si>
  <si>
    <t>szennyvíztisztító telephez kapcsolódó komplex beruházási feladatok (pl.: a szennyvíztisztító telepen a szennyvízkezelés, az iszapkezelés, építészet, energetika, irányítástechnikai munkákból többféle feladatot együttesen tartalmazó beruházás)</t>
  </si>
  <si>
    <t>2410_TELEP_EGYÉB</t>
  </si>
  <si>
    <t>a szennyvíztisztító telephez kapcsolódó, egyéb, a fenti kategóriákba nem besorolható beruházási feladatok (pl.: új hőszivattyú beépítése, NV Zrt. által javasolt 226. és 228. főcsoport)</t>
  </si>
  <si>
    <t>2511_VILL_IRÁNYTECH</t>
  </si>
  <si>
    <t>villamos- és irányítástechnika</t>
  </si>
  <si>
    <t>villamos- és irányítástechnikai beruházási feladatok, folyamatirányító rendszer kialakítása (pl.: új vezérlőszekrény létesítése, NV Zrt. által javasolt 225. főcsoport)</t>
  </si>
  <si>
    <t>2611_BIOGÁZ</t>
  </si>
  <si>
    <t>biogáz</t>
  </si>
  <si>
    <t>a biogáz hasznosításához szükséges rendszerhez kapcsolódó beruházási feladatok (pl.: új gázmotor beszerzése, NV Zrt. által javasolt 230. főcsoport)</t>
  </si>
  <si>
    <t>2711_NAPELEM</t>
  </si>
  <si>
    <t>napelem</t>
  </si>
  <si>
    <t>a napelemrendszer egységeihez kapcsolódó beruházási feladatok (pl.: új napelemes rendszer létesítése)</t>
  </si>
  <si>
    <t>2811_EGYÉB</t>
  </si>
  <si>
    <t>a szennyvízelvezetéshez és -tisztításhoz kapcsolódó, egyéb, a fenti kategóriákba nem besorolható beruházási feladatok (pl.: biztonságtechnika, vagyonvédelem, ingatlan-nyilvántartás, tervezés, engedélyeztetés)</t>
  </si>
  <si>
    <t>2911_NINCS FELADAT</t>
  </si>
  <si>
    <t>nincs feladat</t>
  </si>
  <si>
    <t>Az adott ütemben nem kerül feladat betervezésre, melynek indokolása a "MEGJEGYZÉS" című mezőben szükséges.</t>
  </si>
  <si>
    <t>A</t>
  </si>
  <si>
    <t>B</t>
  </si>
  <si>
    <t>C</t>
  </si>
  <si>
    <t>D</t>
  </si>
  <si>
    <t>E/1</t>
  </si>
  <si>
    <t>E/2</t>
  </si>
  <si>
    <t>fx</t>
  </si>
  <si>
    <t>VKEFFO</t>
  </si>
  <si>
    <t>F</t>
  </si>
  <si>
    <t>G</t>
  </si>
  <si>
    <t>I/1</t>
  </si>
  <si>
    <t>I/2</t>
  </si>
  <si>
    <t>J/1</t>
  </si>
  <si>
    <t>J/2</t>
  </si>
  <si>
    <t>H/1 -- Forrás megnevezése (I. ütem)</t>
  </si>
  <si>
    <t>H/2 -- Forrás megnevezése (II. ütem)</t>
  </si>
  <si>
    <t/>
  </si>
  <si>
    <t>Ellenőrzés</t>
  </si>
  <si>
    <t>Fontossági sorrend</t>
  </si>
  <si>
    <t>A beruházási feladat kategóriája</t>
  </si>
  <si>
    <t>Beruházás megnevezése</t>
  </si>
  <si>
    <t>Vízjogi létesítési/ elvi engedély száma (amennyiben rendelkezésre áll)</t>
  </si>
  <si>
    <t>Víziközmű-rendszer hivatali kódja</t>
  </si>
  <si>
    <t>Víziközmű-rendszer megnevezése</t>
  </si>
  <si>
    <t>FELADAT-AZONOSITO</t>
  </si>
  <si>
    <t>Ellátási terület</t>
  </si>
  <si>
    <t>Az érintett ellátásért felelős(ök) megnevezése</t>
  </si>
  <si>
    <t>Tervezett nettó költség [eFt]</t>
  </si>
  <si>
    <t>Megvalósítás várható időtartama - KEZDÉS</t>
  </si>
  <si>
    <t>Megvalósítás várható időtartama - BEFEJEZÉS</t>
  </si>
  <si>
    <t>A Felújítás tervezett nettó költsége a tervezési időszak ütemezése szerint [eFt] - I. ütem</t>
  </si>
  <si>
    <t>A Felújítás tervezett nettó költsége a tervezési időszak ütemezése szerint [eFt] - II. ütem</t>
  </si>
  <si>
    <t>Az EM rendelet 2. melléklet terhére elszámolni tervezett költség</t>
  </si>
  <si>
    <t>Használati díj [eFt]</t>
  </si>
  <si>
    <t>ÉCS [eFt]</t>
  </si>
  <si>
    <t>Közműfejlesztési hozzájárulás [eFt]</t>
  </si>
  <si>
    <t>Egyéb saját forrás [eFt]</t>
  </si>
  <si>
    <t>Díj [eFt]</t>
  </si>
  <si>
    <t>Egyéb állami támogatás [eFt]</t>
  </si>
  <si>
    <t>Önkormányzati támogatás [eFt]</t>
  </si>
  <si>
    <t>EU-s támogatás [eFt]</t>
  </si>
  <si>
    <t>Egyéb támogatás [eFt]</t>
  </si>
  <si>
    <t>Banki hitel, kötvénykibocsátás [eFt]</t>
  </si>
  <si>
    <t>Összesítés [eFt]</t>
  </si>
  <si>
    <t>Forrás (I. ütem) - ELLENŐRZÉS</t>
  </si>
  <si>
    <t>Forráshiányos a feladat (II. ütem)?</t>
  </si>
  <si>
    <t>Forrás (II. ütem) - ELLENŐRZÉS</t>
  </si>
  <si>
    <t>INDOKLÁS</t>
  </si>
  <si>
    <t>MEGJEGYZÉS</t>
  </si>
  <si>
    <t>Feladat sorszáma</t>
  </si>
  <si>
    <t>ISA</t>
  </si>
  <si>
    <t>Indoklás hossza</t>
  </si>
  <si>
    <t>Minden kitöltve? (kivéve a forrás) 1-igen;0-nem</t>
  </si>
  <si>
    <t>2027-2027: R
2027-x: RH
2028-x: H</t>
  </si>
  <si>
    <t>Van rövid távú feladat</t>
  </si>
  <si>
    <t>Ütem költségek hibásak? --- 1-igen; 0-nem</t>
  </si>
  <si>
    <t>1.ütem FORRÁS --- forráshiányos? 1-igen;0-nem</t>
  </si>
  <si>
    <t>1.ütem FORRÁS --- Összesítés</t>
  </si>
  <si>
    <t>1.ütem FORRÁS kitöltve? 1-igen, 0-nem</t>
  </si>
  <si>
    <t>1.ütem FORRÁS jól kitöltve? 1-igen;0-nem</t>
  </si>
  <si>
    <t>2.ütem FORRÁS --- forráshiányos? 1-igen;0-nem</t>
  </si>
  <si>
    <t>2.ütem FORRÁS kitöltve? 1-igen, 0-nem</t>
  </si>
  <si>
    <t>2.ütem FORRÁS jól kitöltve? 1-igen;0-nem</t>
  </si>
  <si>
    <t>2.FORRÁS ütem --- Összesítés</t>
  </si>
  <si>
    <t>Van feladat 1.ütem? 1-igen;0-nem</t>
  </si>
  <si>
    <t>Van feladat 2.ütem? 1-igen;0-nem</t>
  </si>
  <si>
    <t>1.ütem nullás a terv? 1-igen;0-nem</t>
  </si>
  <si>
    <t>2.ütem nullás a terv? 1-igen;0-nem</t>
  </si>
  <si>
    <t>Nullás és van indoklás rövidtáv 1-igen; 0-nem</t>
  </si>
  <si>
    <t>Nincs hosszútávú terv (ktg) indoklás?</t>
  </si>
  <si>
    <t>Nullás és van idnoklás rövidtáv 1-igen; 0-nem</t>
  </si>
  <si>
    <t>Nullás és van indoklás hosszútáv 1-igen; 0-nem</t>
  </si>
  <si>
    <t>A felújítási feladat kategóriája</t>
  </si>
  <si>
    <t>Felújítás megnevezése</t>
  </si>
  <si>
    <r>
      <t xml:space="preserve">Megvalósítás várható időtartama - </t>
    </r>
    <r>
      <rPr>
        <u/>
        <sz val="14"/>
        <color theme="1"/>
        <rFont val="Arial"/>
        <family val="2"/>
        <charset val="238"/>
      </rPr>
      <t>KEZDÉS</t>
    </r>
  </si>
  <si>
    <r>
      <t xml:space="preserve">Megvalósítás várható időtartama - </t>
    </r>
    <r>
      <rPr>
        <u/>
        <sz val="14"/>
        <color theme="1"/>
        <rFont val="Arial"/>
        <family val="2"/>
        <charset val="238"/>
      </rPr>
      <t>BEFEJEZÉS</t>
    </r>
  </si>
  <si>
    <t>VFEA - EM rendelet 2. melléklet (fenntartására fordítandó)</t>
  </si>
  <si>
    <t>HIÁNYOS kitöltés?!</t>
  </si>
  <si>
    <t>ÖSSZESÍTŐ szöveggel</t>
  </si>
  <si>
    <t>Kitöltés rendben! &gt;&gt; 1; Egyébként &gt;&gt; 0</t>
  </si>
  <si>
    <t>Rövid és jó</t>
  </si>
  <si>
    <t>Hosszú és jó</t>
  </si>
  <si>
    <t>nem</t>
  </si>
  <si>
    <r>
      <t xml:space="preserve">A beruházás tervezett nettó költsége a tervezési időszak ütemezése szerint [eFt] - </t>
    </r>
    <r>
      <rPr>
        <b/>
        <u/>
        <sz val="11"/>
        <color theme="1"/>
        <rFont val="Calibri"/>
        <family val="2"/>
        <charset val="238"/>
      </rPr>
      <t>I. ütem</t>
    </r>
  </si>
  <si>
    <r>
      <t>A beruházás tervezett nettó költsége a tervezési időszak ütemezése szerint [eFt] -</t>
    </r>
    <r>
      <rPr>
        <b/>
        <u/>
        <sz val="11"/>
        <color theme="1"/>
        <rFont val="Calibri"/>
        <family val="2"/>
        <charset val="238"/>
      </rPr>
      <t xml:space="preserve"> II. ütem</t>
    </r>
  </si>
  <si>
    <t>Hány feladat van a rendszeren</t>
  </si>
  <si>
    <t>Helyes kitöltések száma</t>
  </si>
  <si>
    <t>VAN rövidtávú terv?</t>
  </si>
  <si>
    <t>VAN hosszútávú terv?</t>
  </si>
  <si>
    <t>RÖGZÍTVE?</t>
  </si>
  <si>
    <t>új</t>
  </si>
  <si>
    <t>21-02626-1-001-00-04</t>
  </si>
  <si>
    <t>Martfű Város Önkormányzata</t>
  </si>
  <si>
    <t>Martfű</t>
  </si>
  <si>
    <t>21-05184-1-001-00-07</t>
  </si>
  <si>
    <t>Csemő Község Önkormányzata</t>
  </si>
  <si>
    <t>Csemő</t>
  </si>
  <si>
    <t>21-05795-1-001-00-14</t>
  </si>
  <si>
    <t>Cserkeszőlő Községi Önkormányzat</t>
  </si>
  <si>
    <t>Cserkeszőlő</t>
  </si>
  <si>
    <t>21-05856-1-001-00-14</t>
  </si>
  <si>
    <t>Kunadacs Község Önkormányzata</t>
  </si>
  <si>
    <t>Kunadacs</t>
  </si>
  <si>
    <t>21-06202-1-001-00-14</t>
  </si>
  <si>
    <t>Lakitelek Nagyközség Önkormányzata</t>
  </si>
  <si>
    <t>Lakitelek</t>
  </si>
  <si>
    <t>21-11004-1-001-00-01</t>
  </si>
  <si>
    <t>Jászkarajenő Község Önkormányzata</t>
  </si>
  <si>
    <t>Jászkarajenő</t>
  </si>
  <si>
    <t>21-11341-1-001-00-07</t>
  </si>
  <si>
    <t>Cegléd Város Önkormányzata</t>
  </si>
  <si>
    <t>Cegléd</t>
  </si>
  <si>
    <t>21-17677-1-001-00-02</t>
  </si>
  <si>
    <t>Lajosmizse Város Önkormányzata</t>
  </si>
  <si>
    <t>Lajosmizse</t>
  </si>
  <si>
    <t>21-19716-1-001-00-10</t>
  </si>
  <si>
    <t>Nagykőrös Város Önkormányzata</t>
  </si>
  <si>
    <t>Nagykőrös</t>
  </si>
  <si>
    <t>21-20066-1-001-00-00</t>
  </si>
  <si>
    <t>Nyársapát Község Önkormányzata</t>
  </si>
  <si>
    <t>Nyársapát</t>
  </si>
  <si>
    <t>21-20297-1-001-00-01</t>
  </si>
  <si>
    <t>Kiskunfélegyháza Város Önkormányzata</t>
  </si>
  <si>
    <t>Kiskunfélegyháza</t>
  </si>
  <si>
    <t>21-20525-1-002-00-10</t>
  </si>
  <si>
    <t>Szalkszentmárton Község Önkormányzata, Tass Község Önkormányzata</t>
  </si>
  <si>
    <t>Szalkszentmárton, Tass</t>
  </si>
  <si>
    <t>21-20640-1-001-00-14</t>
  </si>
  <si>
    <t>Ceglédbercel Község Önkormányzata</t>
  </si>
  <si>
    <t>Ceglédbercel</t>
  </si>
  <si>
    <t>21-21120-1-001-00-11</t>
  </si>
  <si>
    <t>Szentkirály Község Önkormányzata</t>
  </si>
  <si>
    <t>Szentkirály</t>
  </si>
  <si>
    <t>21-21148-1-002-00-03</t>
  </si>
  <si>
    <t>Apostag Község Önkormányzata, Dunavecse Város Önkormányzata</t>
  </si>
  <si>
    <t>Apostag, Dunavecse</t>
  </si>
  <si>
    <t>21-21494-1-003-00-14</t>
  </si>
  <si>
    <t>Szelevény Községi Önkormányzat, Csépa Községi Önkormányzat, Tiszasas Községi Önkormányzat</t>
  </si>
  <si>
    <t>Szelevény, Csépa, Tiszasas</t>
  </si>
  <si>
    <t>21-21999-1-003-00-14</t>
  </si>
  <si>
    <t>Ágasegyháza Község Önkormányzata, Izsák Város Önkormányzata, Orgovány Nagyközség Önkormányzata</t>
  </si>
  <si>
    <t>Ágasegyháza, Izsák, Orgovány</t>
  </si>
  <si>
    <t>21-22938-1-001-00-13</t>
  </si>
  <si>
    <t>Cibakháza Nagyközségi Önkormányzat</t>
  </si>
  <si>
    <t>Cibakháza</t>
  </si>
  <si>
    <t>21-23056-1-001-00-06</t>
  </si>
  <si>
    <t>Nyárlőrinc Községi Önkormányzat</t>
  </si>
  <si>
    <t>Nyárlőrinc</t>
  </si>
  <si>
    <t>21-24545-1-001-00-00</t>
  </si>
  <si>
    <t>Tiszaalpár Nagyközségi Önkormányzat</t>
  </si>
  <si>
    <t>Tiszaalpár</t>
  </si>
  <si>
    <t>21-25061-1-001-00-01</t>
  </si>
  <si>
    <t>Szabadszállás Város Önkormányzata</t>
  </si>
  <si>
    <t>Szabadszállás</t>
  </si>
  <si>
    <t>21-26684-1-005-01-01</t>
  </si>
  <si>
    <t>Helvécia Nagyközség Önkormányzata, Ballószög Község Önkormányzata, Kecskemét Megyei Jogú Város Önkormányzata, Kerekegyháza Város Önkormányzata, Városföld Község Önkormányzata</t>
  </si>
  <si>
    <t>Helvécia, Ballószög, Kecskemét, Kerekegyháza, Városföld</t>
  </si>
  <si>
    <t>21-28006-1-001-01-03</t>
  </si>
  <si>
    <t>Öcsöd Nagyközségi Önkormányzat</t>
  </si>
  <si>
    <t>Öcsöd</t>
  </si>
  <si>
    <t>21-28130-1-001-00-11</t>
  </si>
  <si>
    <t>Kunszentmiklós Város Önkormányzata</t>
  </si>
  <si>
    <t>Kunszentmiklós</t>
  </si>
  <si>
    <t>21-30623-1-001-00-14</t>
  </si>
  <si>
    <t>Tiszakécske Város Önkormányzata</t>
  </si>
  <si>
    <t>Tiszakécske</t>
  </si>
  <si>
    <t>21-31918-1-001-00-14</t>
  </si>
  <si>
    <t>Kunpeszér Község Önkormányzata</t>
  </si>
  <si>
    <t>Kunpeszér</t>
  </si>
  <si>
    <t>21-32504-1-001-00-00</t>
  </si>
  <si>
    <t>Kunszentmárton Város Önkormányzata</t>
  </si>
  <si>
    <t>Kunszentmárton</t>
  </si>
  <si>
    <t>21-32823-1-001-00-04</t>
  </si>
  <si>
    <t>Bugac Nagyközségi Önkormányzat</t>
  </si>
  <si>
    <t>Bugac</t>
  </si>
  <si>
    <t>22-22008-1-001-00-15</t>
  </si>
  <si>
    <t>Törtel Község Önkormányzata</t>
  </si>
  <si>
    <t>Törtel</t>
  </si>
  <si>
    <t>22-33561-1-001-00-02</t>
  </si>
  <si>
    <t>Apaj Község Önkormányzata</t>
  </si>
  <si>
    <t>Apaj</t>
  </si>
  <si>
    <t>Az adatszolgáltatás</t>
  </si>
  <si>
    <t>MEKH azonosítószáma:</t>
  </si>
  <si>
    <t>VK_GFT-JH_B-SZV</t>
  </si>
  <si>
    <t>címe:</t>
  </si>
  <si>
    <t>GFT-Jóváhagyás_Beruházás-Szennyvíz</t>
  </si>
  <si>
    <t>gyakorisága:</t>
  </si>
  <si>
    <t>Éves</t>
  </si>
  <si>
    <t>beszámolási időszak:</t>
  </si>
  <si>
    <t>2026-01-01</t>
  </si>
  <si>
    <t>Tárgyidőszak kezdete</t>
  </si>
  <si>
    <t>Tárgyidőszak vége</t>
  </si>
  <si>
    <t>teljesítésének határideje:</t>
  </si>
  <si>
    <t>2026-10-01</t>
  </si>
  <si>
    <t>Az adatszolgáltató</t>
  </si>
  <si>
    <t>neve:</t>
  </si>
  <si>
    <t>BÁCSVÍZ Víz- és Csatornaszolgáltató Zrt.</t>
  </si>
  <si>
    <t>6000 Kecskemét, Izsáki út 13.</t>
  </si>
  <si>
    <t>MEKH nyilvántartási kódja:</t>
  </si>
  <si>
    <t>Megjegyzés</t>
  </si>
  <si>
    <t>.</t>
  </si>
  <si>
    <t>-</t>
  </si>
  <si>
    <t>Telepen szállításra kerülő iszapok gazdaságos szállítása érdekében, valamint az egy napi elszállítási mennyiség egy adott időn belül megnövekszik így a telepen kevesebb iszapot szükséges tárolni.</t>
  </si>
  <si>
    <t>Bürgeház dűlő szennyvíz elvezetés kiépítésének tervezése</t>
  </si>
  <si>
    <t>Önkormányzati igény alapján, az ellátatlan terület csatornázásának tervezése.</t>
  </si>
  <si>
    <t>Az ellátásért felelősnek a tervezési időszakra vonatkozón beruházási igénye nincs.
A szennyvízcsatorna hálózat kiépítettsége megfelelő, a szennyvíztisztító telep a kibocsátási határértékeket be tudja tartani.</t>
  </si>
  <si>
    <t>Napelemes erőmű és energiatároló építése</t>
  </si>
  <si>
    <t>A környezeti erőforrások fenntartható módon történő felhasználása 91,44 kWp beépített teljesítményű fotovoltaikus erőmű segítségével Nagykőrös szennyvíztisztító-telepen kizárólag a telep szükségleteit biztosító</t>
  </si>
  <si>
    <t>Utószűrő beszerzése</t>
  </si>
  <si>
    <t>Telep tisztított szennyvízte a Körös érbe kerül elvezetésre a fenntartahtó fejlődés érdekében a jelenleg telepről szakaszonas távozó lebegőanyagok felfogására van szükség egy utószűrő beszerszésével</t>
  </si>
  <si>
    <t>Szennyvíz bekötővezeték tervezés, kivitelezés</t>
  </si>
  <si>
    <t>Önkormányzati igény alapján, el nem látott ingatlanok bekötése</t>
  </si>
  <si>
    <t>Technológiai műtárgy rézsűjének stabilizálása térburkolat építésével</t>
  </si>
  <si>
    <t>A rézsű növényzettel való beültetése és nyírása a meredeksége miatt balesetveszélyes és költséges. Ezért annak beton támfallal és járólappal való borítása tartós megoldást jelentene a problémára.</t>
  </si>
  <si>
    <t>A környezeti erőforrások fenntartható módon történő felhasználása 39,37 kWp beépített teljesítményű fotovoltaikus erőmű segítségével Lakitelek-Kisalpár szennyvíztisztító-telepen kizárólag a telep szükségleteit biztosító villamosenergia termelés és tárolás céljából.</t>
  </si>
  <si>
    <t>Üdülőterület, Napsugár, Szivárvány, Fenyő u. szennyvízcsatornázása</t>
  </si>
  <si>
    <t>Önkormányzati igényeken alapuló csatornahálózat fejlesztés.</t>
  </si>
  <si>
    <t>Zalán u. Móricz Zs. krt. térség szennyvízcsatornázása</t>
  </si>
  <si>
    <t>2 db fém lépcső gyártása a Nyárlőrinci Szennyvíztisztító Telep SBR medencéjéhez</t>
  </si>
  <si>
    <t>A lépcsőket a 2 db SBR medence hátsó oldalához, rézsűre szeretnénk telepíteni a technológiára való feljutás megkönnyítésére.</t>
  </si>
  <si>
    <t>2 db fém lépcső gyártása a Szentkirályi Szennyvíztisztító Telepre, SBR medencéhez</t>
  </si>
  <si>
    <t>iszapvíztelenítő berendezés beszerzése, teljes beépítése csővezetékek lésítésével együtt, terv alapján</t>
  </si>
  <si>
    <t>A szennyvíztisztító telep az iszap víztelenítésre iszap szikkasztó ágyakkal rendelkezik, melyek nem képesek a megemelkedett szennyvízmennyiségből képződő fölösiszap befogadására, víztelenítésére. A tengelyen való iszap elszállítás bizonytalanná vált a vállalkozói kapacitások erős változásai és az üzemanyag árak változásai miatt, ezért egy stabil gépi víztelenítésre van szükség az üzembiztosság megteremtéséhez.</t>
  </si>
  <si>
    <t>Szennyvíztisztító telepi technológia tervezése</t>
  </si>
  <si>
    <t>A jelenlegi műtárgykialakítások nem teszik lehetővé a biztonságos üzemeltetést, az utóülepítők és a levegőztető medencék acél szerkezetűek és nehezen megközelíthető magas műtárgyak, a biztonságos üzemeltetés érdekében új tisztítómű tervezése és kivitelezése szükséges.</t>
  </si>
  <si>
    <t>Bugac szvtt Napelemes erőmű kiépítése</t>
  </si>
  <si>
    <t>a környezeti erőforrások fenntartható módon történő felhasználása 45,72 kWp beépített teljesítményű fotovoltaikus erőmű segítségével Bugac szennyvíztisztító-telepen kizárólag a telep szükségleteit biztosító villamosenergia termelés és tárolás céljából</t>
  </si>
  <si>
    <t>Kiskunfélegyházi szennyvíztisztító telep komplex fejlesztése</t>
  </si>
  <si>
    <t>Kkfh szvtt 2 db recirkulációs szivattyú beszerzés</t>
  </si>
  <si>
    <t>Napelemes rendszer kiépítése</t>
  </si>
  <si>
    <t>III. körzet szennyvízelvezetése - kivitelezés</t>
  </si>
  <si>
    <t>A szennyvíztisztító telep kapacitása és állapota indkolttá teszi a telepi technológia komplex fejlesztését, amire vonatkozóan a hatóságilag jóváhagyott létesítési vízjogi engedély rendelkezésre áll.</t>
  </si>
  <si>
    <t>A biztonságos üzemeletéshez nem áll rendelkezésre elengendő számú recirkulációs szivattyú, ezért a szivattyúk beszerzése indokolt.</t>
  </si>
  <si>
    <t>A telep önellátási arányának fokozása és az üzemeltetési költséges csökkentése miatt szükséges a napelemes rendszer kiépítése.</t>
  </si>
  <si>
    <t>Lakossági igények indokolttá teszik a III. körzet szennyvízelvezetésének megvalósítását, amire vonatkozóan létesítési vízjogi engedélyes terv áll rendelkezésre.</t>
  </si>
  <si>
    <t>Előmechanika kapacitásbővítés (rács zsír és homokfogóval) tervezés, kivitelezés</t>
  </si>
  <si>
    <t xml:space="preserve">2 db motoros tolozás beépítése időzítővel ellátva iszapsűrítő medencéhez </t>
  </si>
  <si>
    <t>LoRa vákuumrendszer további kiépítése a hálózaton (3 db Izsák, 4 db Orgovány)</t>
  </si>
  <si>
    <t>Az előmechanikai berendezés nagyobbra cseréje a szennyvíz biztonságos és üzembiztos kezelésének érdekében szükséges. A jelenlegi berendezésen az agresszív szennyvíz hatására a hegesztési pontoknál korrózió és kisebb lyukadások alakultak ki. A berendezés cseréjével csökkenthető a meghibásodás és a szennyvíz kifolyásának kockázata, valamint biztosítható a megbízhatóbb üzemeltetés.</t>
  </si>
  <si>
    <t>2 db motoros működtetésű tolózár beszerzése és beépítése az iszapsűrítő medencéhez, programozható időkapcsolóval ellátva az automatikus nyitás és zárás biztosítására. A fejlesztés célja a jelenleg naponta kézi működtetéssel végzett nyitási és zárási feladat kiváltása,  automatizálása</t>
  </si>
  <si>
    <t>jelenleg 5 db LoRa érzékelő üzemel az Izsákon, amelyek  a hibák gyorsabb azonosítását segítik. A rendszer továbbfejlesztése érdekében a LoRa érzékelők számának bővítése, hogy lehetőség szerint minden körben  egységben  kerüljön legalább 1 db érzékelő. A fejlesztés eredményeként a hibák lokalizálása és elhárítása jelentősen felgyorsul, csökken a hibaelhárítási idő és javul az üzemeltetés biztonsága, valamint a rendszer üzembiztonsága.</t>
  </si>
  <si>
    <t xml:space="preserve">2 db nitrát szonda AI-hoz műszerezettség fejlesztés </t>
  </si>
  <si>
    <t>Csővezeték kialakítása a DORR-medencéből az iszapsűrítőbe, a szükséges csatlakozások és szerelvények kiépítésével.</t>
  </si>
  <si>
    <t xml:space="preserve">szivattyú beszerzés </t>
  </si>
  <si>
    <t>AI-al vezérelt légbefúváshoz szükséges a nitrát koncentráció mérése.</t>
  </si>
  <si>
    <t>1 db szivattyúakna kialakítása, 1 db szivattyú elhelyezése az aknában, 16 fm KPE PE100 SDR17 DN90 csővezeték fektetése 1,5 m mélységben, DN90 Y-elágazás beépítése, 2 db DN80 tolózár beépítése az aknában, a szükséges csőidomok, csatlakozások és szerelvények kiépítésével, az iszapsűrítőhöz történő csatlakoztatással</t>
  </si>
  <si>
    <t>1 db szivattyú beszerzése az iszapsűrítő betáplálásához (Q = 20 m³/h, H = 10 m).</t>
  </si>
  <si>
    <t xml:space="preserve">Biogáz tartály beszerzés </t>
  </si>
  <si>
    <t>Iszapvíztelenítő centrifuga beszerzése tervezés és kivitelezés</t>
  </si>
  <si>
    <t>Szálasanyag szűrő tervezés és beszerzése az iszapvonalra</t>
  </si>
  <si>
    <t>Szivattyúk, muncherek, csavarszivattyúk, keverők beszerzése</t>
  </si>
  <si>
    <t>Fúvó beszerzés a homokfogóhoz</t>
  </si>
  <si>
    <t>Villamos távvezeték összeköttetés a II-es sz. vízműteleppel.</t>
  </si>
  <si>
    <t xml:space="preserve">Tisztított szennyvíz szűrő berendezés beépítés </t>
  </si>
  <si>
    <t>4. Tisztítási fokozat megvalósítása</t>
  </si>
  <si>
    <t>Új gázmotor beszerzés a legrégebbi helyett. Tervezés, kivitelezés</t>
  </si>
  <si>
    <t xml:space="preserve">On-Line mérőszközök cseréje </t>
  </si>
  <si>
    <t xml:space="preserve">Zsilipek beépítése a homokfogó végébe </t>
  </si>
  <si>
    <t>Új komposztáló folyamatirányító rendszer (saját fejlesztés)</t>
  </si>
  <si>
    <t>Prizma hőmérő szonda beszerzés (4 db)(komposztáló üzem)</t>
  </si>
  <si>
    <t>Ballószög, Vörösmarty u-tól északra eső terület szv elvezetés tervezés, kivitelezés</t>
  </si>
  <si>
    <t>Balószög, Deák F. utca mögötti terület szv elvezetés tervezés, kivitelezés</t>
  </si>
  <si>
    <t>Balószög, Bem u. szv elvezetés tervezés, kivitelezés</t>
  </si>
  <si>
    <t>Balószög, 53101. úttól északra eső terület szv elvezetés tervezés, kivitelezés</t>
  </si>
  <si>
    <t>Helvécia, dr. Ábrahám B. - Barackvirág u. III. ütem csatornázás</t>
  </si>
  <si>
    <t>Helvécia, 2119/39 telekosztás hrsz csatornázása</t>
  </si>
  <si>
    <t>Helvécia, Rákóczi út 28 telek bekötése</t>
  </si>
  <si>
    <t>Kiskertváros városrészben (Halasi út térsége) szennyvízcsatorna építés folytatása</t>
  </si>
  <si>
    <t>A gáztartály engedélyeztetése folyamatban van. A szennyvíztisztító telep energiaellátás biztonság miatt a jelenlegi gáztartály már nem elegendő. Szükség van egy független gáztartályra, a meglévő gáztartály meghibásodása, vagy felújítása esetére, illetve a meglévő térfogat sem elegendő,</t>
  </si>
  <si>
    <t>2027.-ben tervezés, 2028-ban beszerzés. A jelenlegi centrifugák 2007-es gyártásúak. Várhatóak a gyakoribb meghibásodások, csökken az üzembiztonság, ezért egy új centrifugát tervezünk beszerezni, a szükséges kiegészítőkkel, pl. vegyszeroldó, szivattyúk, iszapkihordó csigák.</t>
  </si>
  <si>
    <t>2027.-ben tervezés, 2028-ban beszerzés. Jelenleg sok gondot okoz a szálasanyag az iszapkezelésben. A szálasanyag felhalmozódik a szivattyúkon, és centrifugában.  Most aprítókat alkalmazunk, de ez nem védi a centrifugát pl. a kövektől.</t>
  </si>
  <si>
    <t xml:space="preserve">Előre nem látható pontosan milyen típusú szivattyú kerül pótlásra felújításra. Állapotfelméréskor, vagy meghibásodáskor derül ki, hogy javítás lesz, vagy felújítás esetleg pótlás. (ez a hiba mértékétől függ) Ami előrelátható:
Az iszapkezelés területén szeretnénk a meglévő elhasználódott, csavarszivattyúinkat (iszap és polielektrolit), kicserélni új szivattyúkra. </t>
  </si>
  <si>
    <t>A jelenlegi fúvók 2011-es beszerzésűek. A szervíz a felújításukat javasolja, de az energiahatékonyság miatt, új fúvók beszerzését tervezzük.</t>
  </si>
  <si>
    <t>Energia ellátás biztonsága miatt szükséges a két telep villamos összekötése. A tervek elkészültek, jelenleg az engedélyezésül folyik.</t>
  </si>
  <si>
    <t>A tisztított szennyvíz újrahasznosítás egyre inkább fontossá válik, ehhez fontos, hogy a szennyvízről nagy hatékonysága leválasszuk a lebegőanyagot.</t>
  </si>
  <si>
    <t>Az Úniós irányelvekkel öszhangban, szükéseges lesz a 4. tisztási fokozat bevezetése a mikroszennyezők csökkentése érdekében.</t>
  </si>
  <si>
    <t>Vélhetően erre nem lesz pénz bérleti díjból, ha a gáztartály megvalósul. Esetleg tervezés?</t>
  </si>
  <si>
    <t>Egyelőre nem sürgős. Az on-line mérőeszközök elhasználódtak, cseréjük szükséges.</t>
  </si>
  <si>
    <t xml:space="preserve">Az előülepítők lezárása jelenleg nehézkes, deszkák behelyezésével lehetséges. </t>
  </si>
  <si>
    <t>A Profikomp által 16 éve telepített, a komposztálási folyamatot vezérlő és visszakövethetően dokumentáló szoftver már nem működik megfelelően, ezért szükséges egy új, saját fejlesztésű folyamatirányító rendszer kialakítása és beüzemelése.</t>
  </si>
  <si>
    <t xml:space="preserve">A 16 éves prizmahőmérő szondák már nem működnek megfelelően, ezért a megfelelő komposztálási folyamat és a higiénizáció megtörténtének dokumentálásához 4 darab új hőmérő szonda beszerzése szükséges. </t>
  </si>
  <si>
    <t>Lakossági igények alapján önkőrmnyzati beruházási igény</t>
  </si>
  <si>
    <t>8 m3-es konténer beszerzés</t>
  </si>
  <si>
    <t>Ágasegyháza, Fenyő u. gerincépítés és 4 db bekötés létesítése</t>
  </si>
  <si>
    <t>Lakossági igények alapján történő Önkormányzati beruházás.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</si>
</sst>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&quot; eFt&quot;"/>
  </numFmts>
  <fonts count="32">
    <font>
      <sz val="11"/>
      <name val="Calibri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Times New Roman"/>
      <family val="1"/>
      <charset val="238"/>
    </font>
    <font>
      <sz val="11"/>
      <color theme="1"/>
      <name val="Calibri"/>
      <family val="2"/>
      <charset val="238"/>
    </font>
    <font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i/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6"/>
      <name val="Arial"/>
      <family val="2"/>
      <charset val="238"/>
    </font>
    <font>
      <sz val="16"/>
      <color theme="1"/>
      <name val="Arial"/>
      <family val="2"/>
      <charset val="238"/>
    </font>
    <font>
      <b/>
      <u/>
      <sz val="12"/>
      <name val="Arial"/>
      <family val="2"/>
      <charset val="238"/>
    </font>
    <font>
      <i/>
      <u/>
      <sz val="12"/>
      <name val="Arial"/>
      <family val="2"/>
      <charset val="238"/>
    </font>
    <font>
      <i/>
      <sz val="12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b/>
      <u/>
      <sz val="16"/>
      <color theme="1"/>
      <name val="Arial"/>
      <family val="2"/>
      <charset val="238"/>
    </font>
    <font>
      <i/>
      <sz val="16"/>
      <color theme="1"/>
      <name val="Arial"/>
      <family val="2"/>
      <charset val="238"/>
    </font>
    <font>
      <u/>
      <sz val="14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9"/>
      <color indexed="81"/>
      <name val="Tahoma"/>
      <family val="2"/>
      <charset val="238"/>
    </font>
    <font>
      <sz val="11"/>
      <color rgb="FF000000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BDBDB"/>
      </patternFill>
    </fill>
    <fill>
      <patternFill patternType="solid">
        <fgColor rgb="FFB4C6E7"/>
      </patternFill>
    </fill>
    <fill>
      <patternFill patternType="solid">
        <fgColor rgb="FFD8E4BC"/>
      </patternFill>
    </fill>
    <fill>
      <patternFill patternType="solid">
        <fgColor rgb="FFFFFFCC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7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 style="medium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2" borderId="0"/>
    <xf numFmtId="0" fontId="1" fillId="0" borderId="0"/>
  </cellStyleXfs>
  <cellXfs count="265">
    <xf numFmtId="0" fontId="0" fillId="2" borderId="0" xfId="0"/>
    <xf numFmtId="0" fontId="8" fillId="9" borderId="3" xfId="0" applyFont="1" applyFill="1" applyBorder="1" applyAlignment="1">
      <alignment horizontal="left" vertical="center" wrapText="1"/>
    </xf>
    <xf numFmtId="0" fontId="0" fillId="2" borderId="0" xfId="0" applyAlignment="1">
      <alignment wrapText="1"/>
    </xf>
    <xf numFmtId="0" fontId="8" fillId="7" borderId="5" xfId="0" applyFont="1" applyFill="1" applyBorder="1" applyAlignment="1">
      <alignment horizontal="left" vertical="center" wrapText="1"/>
    </xf>
    <xf numFmtId="0" fontId="9" fillId="11" borderId="3" xfId="0" applyFont="1" applyFill="1" applyBorder="1" applyAlignment="1">
      <alignment horizontal="left" vertical="center" wrapText="1"/>
    </xf>
    <xf numFmtId="0" fontId="9" fillId="11" borderId="3" xfId="0" applyFont="1" applyFill="1" applyBorder="1" applyAlignment="1">
      <alignment horizontal="center" vertical="center" wrapText="1"/>
    </xf>
    <xf numFmtId="0" fontId="9" fillId="11" borderId="3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2" borderId="0" xfId="0" applyFont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  <xf numFmtId="0" fontId="10" fillId="14" borderId="3" xfId="0" applyFont="1" applyFill="1" applyBorder="1" applyAlignment="1">
      <alignment horizontal="center" vertical="center" wrapText="1"/>
    </xf>
    <xf numFmtId="0" fontId="5" fillId="14" borderId="8" xfId="0" applyFont="1" applyFill="1" applyBorder="1" applyAlignment="1">
      <alignment horizontal="center" vertical="center"/>
    </xf>
    <xf numFmtId="0" fontId="8" fillId="14" borderId="10" xfId="0" applyFont="1" applyFill="1" applyBorder="1" applyAlignment="1">
      <alignment horizontal="center" vertical="center" wrapText="1"/>
    </xf>
    <xf numFmtId="0" fontId="10" fillId="2" borderId="0" xfId="0" applyFont="1"/>
    <xf numFmtId="0" fontId="10" fillId="16" borderId="3" xfId="0" applyFont="1" applyFill="1" applyBorder="1" applyAlignment="1">
      <alignment vertical="center"/>
    </xf>
    <xf numFmtId="0" fontId="14" fillId="2" borderId="14" xfId="0" applyFont="1" applyBorder="1" applyAlignment="1">
      <alignment horizontal="center" vertical="center" wrapText="1"/>
    </xf>
    <xf numFmtId="0" fontId="14" fillId="2" borderId="15" xfId="0" applyFont="1" applyBorder="1" applyAlignment="1">
      <alignment horizontal="center" vertical="center" wrapText="1"/>
    </xf>
    <xf numFmtId="0" fontId="14" fillId="2" borderId="16" xfId="0" applyFont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4" fillId="2" borderId="19" xfId="0" applyFont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4" fillId="2" borderId="22" xfId="0" applyFont="1" applyBorder="1" applyAlignment="1">
      <alignment horizontal="center" vertical="center" wrapText="1"/>
    </xf>
    <xf numFmtId="0" fontId="4" fillId="16" borderId="3" xfId="0" applyFont="1" applyFill="1" applyBorder="1" applyAlignment="1">
      <alignment vertical="center"/>
    </xf>
    <xf numFmtId="0" fontId="4" fillId="16" borderId="3" xfId="0" applyFont="1" applyFill="1" applyBorder="1" applyAlignment="1">
      <alignment horizontal="center" vertical="center" wrapText="1"/>
    </xf>
    <xf numFmtId="3" fontId="14" fillId="17" borderId="14" xfId="0" applyNumberFormat="1" applyFont="1" applyFill="1" applyBorder="1" applyAlignment="1">
      <alignment horizontal="center" vertical="center"/>
    </xf>
    <xf numFmtId="0" fontId="4" fillId="16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left" vertical="center" wrapText="1"/>
    </xf>
    <xf numFmtId="3" fontId="14" fillId="17" borderId="5" xfId="0" applyNumberFormat="1" applyFont="1" applyFill="1" applyBorder="1" applyAlignment="1">
      <alignment horizontal="right" vertical="center"/>
    </xf>
    <xf numFmtId="0" fontId="8" fillId="19" borderId="14" xfId="1" applyFont="1" applyFill="1" applyBorder="1" applyAlignment="1">
      <alignment horizontal="center" vertical="center"/>
    </xf>
    <xf numFmtId="0" fontId="1" fillId="0" borderId="0" xfId="1"/>
    <xf numFmtId="0" fontId="10" fillId="15" borderId="3" xfId="0" applyFont="1" applyFill="1" applyBorder="1"/>
    <xf numFmtId="0" fontId="15" fillId="2" borderId="11" xfId="0" applyFont="1" applyBorder="1" applyAlignment="1">
      <alignment horizontal="centerContinuous" vertical="center"/>
    </xf>
    <xf numFmtId="0" fontId="15" fillId="2" borderId="12" xfId="0" applyFont="1" applyBorder="1" applyAlignment="1">
      <alignment horizontal="centerContinuous" vertical="center"/>
    </xf>
    <xf numFmtId="0" fontId="17" fillId="2" borderId="16" xfId="0" applyFont="1" applyBorder="1" applyAlignment="1">
      <alignment horizontal="center" vertical="center"/>
    </xf>
    <xf numFmtId="0" fontId="12" fillId="2" borderId="14" xfId="0" applyFont="1" applyBorder="1" applyAlignment="1">
      <alignment horizontal="centerContinuous" vertical="center"/>
    </xf>
    <xf numFmtId="0" fontId="6" fillId="2" borderId="26" xfId="0" applyFont="1" applyBorder="1" applyAlignment="1">
      <alignment horizontal="center" vertical="center"/>
    </xf>
    <xf numFmtId="0" fontId="6" fillId="0" borderId="29" xfId="0" applyFont="1" applyFill="1" applyBorder="1" applyAlignment="1">
      <alignment vertical="center"/>
    </xf>
    <xf numFmtId="0" fontId="8" fillId="7" borderId="26" xfId="0" applyFont="1" applyFill="1" applyBorder="1" applyAlignment="1">
      <alignment vertical="center"/>
    </xf>
    <xf numFmtId="0" fontId="6" fillId="2" borderId="28" xfId="0" applyFont="1" applyBorder="1" applyAlignment="1">
      <alignment horizontal="center" vertical="center"/>
    </xf>
    <xf numFmtId="0" fontId="6" fillId="0" borderId="27" xfId="0" applyFont="1" applyFill="1" applyBorder="1" applyAlignment="1">
      <alignment vertical="center"/>
    </xf>
    <xf numFmtId="0" fontId="8" fillId="9" borderId="35" xfId="0" applyFont="1" applyFill="1" applyBorder="1" applyAlignment="1">
      <alignment vertical="center"/>
    </xf>
    <xf numFmtId="0" fontId="8" fillId="20" borderId="32" xfId="0" quotePrefix="1" applyFont="1" applyFill="1" applyBorder="1" applyAlignment="1">
      <alignment horizontal="left" vertical="center" wrapText="1"/>
    </xf>
    <xf numFmtId="0" fontId="8" fillId="20" borderId="32" xfId="0" applyFont="1" applyFill="1" applyBorder="1" applyAlignment="1">
      <alignment horizontal="left" vertical="center" wrapText="1"/>
    </xf>
    <xf numFmtId="0" fontId="6" fillId="2" borderId="37" xfId="0" applyFont="1" applyBorder="1" applyAlignment="1">
      <alignment horizontal="center" vertical="center"/>
    </xf>
    <xf numFmtId="0" fontId="6" fillId="0" borderId="38" xfId="0" applyFont="1" applyFill="1" applyBorder="1" applyAlignment="1">
      <alignment vertical="center"/>
    </xf>
    <xf numFmtId="0" fontId="8" fillId="10" borderId="39" xfId="0" applyFont="1" applyFill="1" applyBorder="1" applyAlignment="1">
      <alignment vertical="center"/>
    </xf>
    <xf numFmtId="0" fontId="8" fillId="21" borderId="32" xfId="0" quotePrefix="1" applyFont="1" applyFill="1" applyBorder="1" applyAlignment="1">
      <alignment horizontal="left" vertical="center" wrapText="1"/>
    </xf>
    <xf numFmtId="0" fontId="8" fillId="21" borderId="10" xfId="0" applyFont="1" applyFill="1" applyBorder="1" applyAlignment="1">
      <alignment horizontal="left" vertical="center" wrapText="1"/>
    </xf>
    <xf numFmtId="0" fontId="17" fillId="2" borderId="44" xfId="0" applyFont="1" applyBorder="1" applyAlignment="1">
      <alignment horizontal="center" vertical="center"/>
    </xf>
    <xf numFmtId="0" fontId="17" fillId="2" borderId="45" xfId="0" applyFont="1" applyBorder="1" applyAlignment="1">
      <alignment horizontal="center" vertical="center"/>
    </xf>
    <xf numFmtId="0" fontId="17" fillId="2" borderId="7" xfId="0" applyFont="1" applyBorder="1" applyAlignment="1">
      <alignment horizontal="center" vertical="center"/>
    </xf>
    <xf numFmtId="0" fontId="17" fillId="2" borderId="41" xfId="0" applyFont="1" applyBorder="1" applyAlignment="1">
      <alignment horizontal="center" vertical="center"/>
    </xf>
    <xf numFmtId="0" fontId="17" fillId="2" borderId="17" xfId="0" applyFont="1" applyBorder="1" applyAlignment="1">
      <alignment horizontal="center" vertical="center"/>
    </xf>
    <xf numFmtId="0" fontId="7" fillId="22" borderId="44" xfId="0" applyFont="1" applyFill="1" applyBorder="1" applyAlignment="1">
      <alignment horizontal="left" vertical="center" wrapText="1"/>
    </xf>
    <xf numFmtId="0" fontId="5" fillId="22" borderId="7" xfId="0" applyFont="1" applyFill="1" applyBorder="1" applyAlignment="1">
      <alignment horizontal="left" vertical="center" wrapText="1"/>
    </xf>
    <xf numFmtId="0" fontId="5" fillId="22" borderId="46" xfId="0" applyFont="1" applyFill="1" applyBorder="1" applyAlignment="1">
      <alignment horizontal="left" vertical="center" wrapText="1"/>
    </xf>
    <xf numFmtId="0" fontId="19" fillId="22" borderId="30" xfId="0" applyFont="1" applyFill="1" applyBorder="1" applyAlignment="1">
      <alignment horizontal="left" vertical="center" wrapText="1"/>
    </xf>
    <xf numFmtId="0" fontId="8" fillId="2" borderId="31" xfId="0" applyFont="1" applyBorder="1" applyAlignment="1">
      <alignment horizontal="center" vertical="center"/>
    </xf>
    <xf numFmtId="0" fontId="8" fillId="2" borderId="3" xfId="0" applyFont="1" applyBorder="1" applyAlignment="1">
      <alignment horizontal="center" vertical="center"/>
    </xf>
    <xf numFmtId="0" fontId="8" fillId="2" borderId="32" xfId="0" applyFont="1" applyBorder="1" applyAlignment="1">
      <alignment horizontal="center" vertical="center"/>
    </xf>
    <xf numFmtId="0" fontId="7" fillId="22" borderId="47" xfId="0" applyFont="1" applyFill="1" applyBorder="1" applyAlignment="1">
      <alignment horizontal="left" vertical="center" wrapText="1"/>
    </xf>
    <xf numFmtId="0" fontId="5" fillId="22" borderId="3" xfId="0" applyFont="1" applyFill="1" applyBorder="1" applyAlignment="1">
      <alignment horizontal="left" vertical="center" wrapText="1"/>
    </xf>
    <xf numFmtId="0" fontId="5" fillId="22" borderId="48" xfId="0" applyFont="1" applyFill="1" applyBorder="1" applyAlignment="1">
      <alignment horizontal="left" vertical="center" wrapText="1"/>
    </xf>
    <xf numFmtId="0" fontId="19" fillId="22" borderId="36" xfId="0" applyFont="1" applyFill="1" applyBorder="1" applyAlignment="1">
      <alignment horizontal="left" vertical="center" wrapText="1"/>
    </xf>
    <xf numFmtId="0" fontId="5" fillId="22" borderId="4" xfId="0" applyFont="1" applyFill="1" applyBorder="1" applyAlignment="1">
      <alignment horizontal="left" vertical="center" wrapText="1"/>
    </xf>
    <xf numFmtId="0" fontId="7" fillId="22" borderId="52" xfId="0" applyFont="1" applyFill="1" applyBorder="1" applyAlignment="1">
      <alignment horizontal="left" vertical="center" wrapText="1"/>
    </xf>
    <xf numFmtId="0" fontId="5" fillId="22" borderId="9" xfId="0" applyFont="1" applyFill="1" applyBorder="1" applyAlignment="1">
      <alignment horizontal="left" vertical="center" wrapText="1"/>
    </xf>
    <xf numFmtId="0" fontId="5" fillId="22" borderId="54" xfId="0" applyFont="1" applyFill="1" applyBorder="1" applyAlignment="1">
      <alignment horizontal="left" vertical="center" wrapText="1"/>
    </xf>
    <xf numFmtId="0" fontId="7" fillId="23" borderId="44" xfId="0" applyFont="1" applyFill="1" applyBorder="1" applyAlignment="1">
      <alignment horizontal="left" vertical="center" wrapText="1"/>
    </xf>
    <xf numFmtId="0" fontId="5" fillId="23" borderId="41" xfId="0" applyFont="1" applyFill="1" applyBorder="1" applyAlignment="1">
      <alignment horizontal="left" vertical="center" wrapText="1"/>
    </xf>
    <xf numFmtId="0" fontId="19" fillId="23" borderId="30" xfId="0" applyFont="1" applyFill="1" applyBorder="1" applyAlignment="1">
      <alignment horizontal="left" vertical="center" wrapText="1"/>
    </xf>
    <xf numFmtId="0" fontId="7" fillId="23" borderId="47" xfId="0" applyFont="1" applyFill="1" applyBorder="1" applyAlignment="1">
      <alignment horizontal="left" vertical="center" wrapText="1"/>
    </xf>
    <xf numFmtId="0" fontId="5" fillId="23" borderId="2" xfId="0" applyFont="1" applyFill="1" applyBorder="1" applyAlignment="1">
      <alignment horizontal="left" vertical="center" wrapText="1"/>
    </xf>
    <xf numFmtId="0" fontId="19" fillId="23" borderId="36" xfId="0" applyFont="1" applyFill="1" applyBorder="1" applyAlignment="1">
      <alignment horizontal="left" vertical="center" wrapText="1"/>
    </xf>
    <xf numFmtId="0" fontId="5" fillId="23" borderId="55" xfId="0" applyFont="1" applyFill="1" applyBorder="1" applyAlignment="1">
      <alignment horizontal="left" vertical="center" wrapText="1"/>
    </xf>
    <xf numFmtId="0" fontId="7" fillId="23" borderId="56" xfId="0" applyFont="1" applyFill="1" applyBorder="1" applyAlignment="1">
      <alignment horizontal="left" vertical="center" wrapText="1"/>
    </xf>
    <xf numFmtId="0" fontId="5" fillId="23" borderId="4" xfId="0" applyFont="1" applyFill="1" applyBorder="1" applyAlignment="1">
      <alignment horizontal="left" vertical="center" wrapText="1"/>
    </xf>
    <xf numFmtId="0" fontId="5" fillId="23" borderId="48" xfId="0" applyFont="1" applyFill="1" applyBorder="1" applyAlignment="1">
      <alignment horizontal="left" vertical="center" wrapText="1"/>
    </xf>
    <xf numFmtId="0" fontId="7" fillId="23" borderId="52" xfId="0" applyFont="1" applyFill="1" applyBorder="1" applyAlignment="1">
      <alignment horizontal="left" vertical="center" wrapText="1"/>
    </xf>
    <xf numFmtId="0" fontId="5" fillId="23" borderId="9" xfId="0" applyFont="1" applyFill="1" applyBorder="1" applyAlignment="1">
      <alignment horizontal="left" vertical="center" wrapText="1"/>
    </xf>
    <xf numFmtId="0" fontId="5" fillId="23" borderId="54" xfId="0" applyFont="1" applyFill="1" applyBorder="1" applyAlignment="1">
      <alignment horizontal="left" vertical="center" wrapText="1"/>
    </xf>
    <xf numFmtId="0" fontId="5" fillId="22" borderId="23" xfId="0" applyFont="1" applyFill="1" applyBorder="1" applyAlignment="1">
      <alignment horizontal="left" vertical="center" wrapText="1"/>
    </xf>
    <xf numFmtId="0" fontId="5" fillId="22" borderId="13" xfId="0" applyFont="1" applyFill="1" applyBorder="1" applyAlignment="1">
      <alignment horizontal="left" vertical="center" wrapText="1"/>
    </xf>
    <xf numFmtId="0" fontId="5" fillId="23" borderId="46" xfId="0" applyFont="1" applyFill="1" applyBorder="1" applyAlignment="1">
      <alignment horizontal="left" vertical="center" wrapText="1"/>
    </xf>
    <xf numFmtId="0" fontId="19" fillId="23" borderId="40" xfId="0" applyFont="1" applyFill="1" applyBorder="1" applyAlignment="1">
      <alignment horizontal="left" vertical="center" wrapText="1"/>
    </xf>
    <xf numFmtId="0" fontId="7" fillId="22" borderId="25" xfId="0" applyFont="1" applyFill="1" applyBorder="1" applyAlignment="1">
      <alignment horizontal="left" vertical="center" wrapText="1"/>
    </xf>
    <xf numFmtId="0" fontId="7" fillId="22" borderId="15" xfId="0" applyFont="1" applyFill="1" applyBorder="1" applyAlignment="1">
      <alignment vertical="center" wrapText="1"/>
    </xf>
    <xf numFmtId="0" fontId="19" fillId="22" borderId="11" xfId="0" applyFont="1" applyFill="1" applyBorder="1" applyAlignment="1">
      <alignment horizontal="left" vertical="center" wrapText="1"/>
    </xf>
    <xf numFmtId="0" fontId="7" fillId="22" borderId="45" xfId="0" applyFont="1" applyFill="1" applyBorder="1" applyAlignment="1">
      <alignment horizontal="left" vertical="center" wrapText="1"/>
    </xf>
    <xf numFmtId="0" fontId="5" fillId="23" borderId="7" xfId="0" applyFont="1" applyFill="1" applyBorder="1" applyAlignment="1">
      <alignment horizontal="left" vertical="center" wrapText="1"/>
    </xf>
    <xf numFmtId="0" fontId="5" fillId="23" borderId="3" xfId="0" applyFont="1" applyFill="1" applyBorder="1" applyAlignment="1">
      <alignment horizontal="left" vertical="center" wrapText="1"/>
    </xf>
    <xf numFmtId="0" fontId="7" fillId="24" borderId="25" xfId="0" applyFont="1" applyFill="1" applyBorder="1" applyAlignment="1">
      <alignment horizontal="left" vertical="center" wrapText="1"/>
    </xf>
    <xf numFmtId="0" fontId="7" fillId="24" borderId="15" xfId="0" applyFont="1" applyFill="1" applyBorder="1" applyAlignment="1">
      <alignment horizontal="left" vertical="center" wrapText="1"/>
    </xf>
    <xf numFmtId="0" fontId="5" fillId="24" borderId="23" xfId="0" applyFont="1" applyFill="1" applyBorder="1" applyAlignment="1">
      <alignment horizontal="left" vertical="center" wrapText="1"/>
    </xf>
    <xf numFmtId="0" fontId="5" fillId="24" borderId="13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left" vertical="center" wrapText="1"/>
    </xf>
    <xf numFmtId="0" fontId="7" fillId="22" borderId="15" xfId="0" applyFont="1" applyFill="1" applyBorder="1" applyAlignment="1">
      <alignment horizontal="left" vertical="center" wrapText="1"/>
    </xf>
    <xf numFmtId="0" fontId="5" fillId="22" borderId="12" xfId="0" applyFont="1" applyFill="1" applyBorder="1" applyAlignment="1">
      <alignment horizontal="left" vertical="center" wrapText="1"/>
    </xf>
    <xf numFmtId="0" fontId="8" fillId="2" borderId="18" xfId="0" applyFont="1" applyBorder="1" applyAlignment="1">
      <alignment horizontal="center" vertical="center"/>
    </xf>
    <xf numFmtId="0" fontId="8" fillId="2" borderId="16" xfId="0" applyFont="1" applyBorder="1" applyAlignment="1">
      <alignment horizontal="center" vertical="center"/>
    </xf>
    <xf numFmtId="0" fontId="15" fillId="2" borderId="13" xfId="0" applyFont="1" applyBorder="1" applyAlignment="1">
      <alignment horizontal="centerContinuous" vertical="center"/>
    </xf>
    <xf numFmtId="0" fontId="17" fillId="2" borderId="43" xfId="0" applyFont="1" applyBorder="1" applyAlignment="1">
      <alignment horizontal="center" vertical="center" textRotation="90"/>
    </xf>
    <xf numFmtId="0" fontId="18" fillId="2" borderId="26" xfId="0" applyFont="1" applyBorder="1" applyAlignment="1">
      <alignment horizontal="center" vertical="center"/>
    </xf>
    <xf numFmtId="0" fontId="5" fillId="22" borderId="43" xfId="0" applyFont="1" applyFill="1" applyBorder="1" applyAlignment="1">
      <alignment vertical="center" wrapText="1"/>
    </xf>
    <xf numFmtId="0" fontId="8" fillId="2" borderId="64" xfId="0" applyFont="1" applyBorder="1" applyAlignment="1">
      <alignment horizontal="center" vertical="center"/>
    </xf>
    <xf numFmtId="0" fontId="8" fillId="2" borderId="7" xfId="0" applyFont="1" applyBorder="1" applyAlignment="1">
      <alignment horizontal="center" vertical="center"/>
    </xf>
    <xf numFmtId="0" fontId="8" fillId="2" borderId="8" xfId="0" applyFont="1" applyBorder="1" applyAlignment="1">
      <alignment horizontal="center" vertical="center"/>
    </xf>
    <xf numFmtId="0" fontId="5" fillId="22" borderId="42" xfId="0" applyFont="1" applyFill="1" applyBorder="1" applyAlignment="1">
      <alignment vertical="center" wrapText="1"/>
    </xf>
    <xf numFmtId="0" fontId="5" fillId="22" borderId="49" xfId="0" applyFont="1" applyFill="1" applyBorder="1" applyAlignment="1">
      <alignment vertical="center" wrapText="1"/>
    </xf>
    <xf numFmtId="0" fontId="19" fillId="22" borderId="40" xfId="0" applyFont="1" applyFill="1" applyBorder="1" applyAlignment="1">
      <alignment horizontal="left" vertical="center" wrapText="1"/>
    </xf>
    <xf numFmtId="0" fontId="5" fillId="22" borderId="51" xfId="0" applyFont="1" applyFill="1" applyBorder="1" applyAlignment="1">
      <alignment vertical="center" wrapText="1"/>
    </xf>
    <xf numFmtId="0" fontId="19" fillId="22" borderId="65" xfId="0" applyFont="1" applyFill="1" applyBorder="1" applyAlignment="1">
      <alignment horizontal="left" vertical="center" wrapText="1"/>
    </xf>
    <xf numFmtId="0" fontId="8" fillId="2" borderId="57" xfId="0" applyFont="1" applyBorder="1" applyAlignment="1">
      <alignment horizontal="center" vertical="center"/>
    </xf>
    <xf numFmtId="0" fontId="8" fillId="2" borderId="9" xfId="0" applyFont="1" applyBorder="1" applyAlignment="1">
      <alignment horizontal="center" vertical="center"/>
    </xf>
    <xf numFmtId="0" fontId="8" fillId="2" borderId="10" xfId="0" applyFont="1" applyBorder="1" applyAlignment="1">
      <alignment horizontal="center" vertical="center"/>
    </xf>
    <xf numFmtId="0" fontId="5" fillId="23" borderId="43" xfId="0" applyFont="1" applyFill="1" applyBorder="1" applyAlignment="1">
      <alignment vertical="center" wrapText="1"/>
    </xf>
    <xf numFmtId="0" fontId="5" fillId="2" borderId="64" xfId="0" applyFont="1" applyBorder="1" applyAlignment="1">
      <alignment horizontal="center" vertical="center"/>
    </xf>
    <xf numFmtId="0" fontId="5" fillId="2" borderId="7" xfId="0" applyFont="1" applyBorder="1" applyAlignment="1">
      <alignment horizontal="center" vertical="center"/>
    </xf>
    <xf numFmtId="0" fontId="5" fillId="2" borderId="8" xfId="0" applyFont="1" applyBorder="1" applyAlignment="1">
      <alignment horizontal="center" vertical="center"/>
    </xf>
    <xf numFmtId="0" fontId="5" fillId="23" borderId="42" xfId="0" applyFont="1" applyFill="1" applyBorder="1" applyAlignment="1">
      <alignment vertical="center" wrapText="1"/>
    </xf>
    <xf numFmtId="0" fontId="5" fillId="23" borderId="3" xfId="0" applyFont="1" applyFill="1" applyBorder="1" applyAlignment="1">
      <alignment vertical="center" wrapText="1"/>
    </xf>
    <xf numFmtId="0" fontId="5" fillId="2" borderId="31" xfId="0" applyFont="1" applyBorder="1" applyAlignment="1">
      <alignment horizontal="center" vertical="center"/>
    </xf>
    <xf numFmtId="0" fontId="5" fillId="2" borderId="3" xfId="0" applyFont="1" applyBorder="1" applyAlignment="1">
      <alignment horizontal="center" vertical="center"/>
    </xf>
    <xf numFmtId="0" fontId="5" fillId="2" borderId="32" xfId="0" applyFont="1" applyBorder="1" applyAlignment="1">
      <alignment horizontal="center" vertical="center"/>
    </xf>
    <xf numFmtId="0" fontId="5" fillId="23" borderId="49" xfId="0" applyFont="1" applyFill="1" applyBorder="1" applyAlignment="1">
      <alignment vertical="center" wrapText="1"/>
    </xf>
    <xf numFmtId="0" fontId="5" fillId="23" borderId="51" xfId="0" applyFont="1" applyFill="1" applyBorder="1" applyAlignment="1">
      <alignment vertical="center" wrapText="1"/>
    </xf>
    <xf numFmtId="0" fontId="19" fillId="23" borderId="65" xfId="0" applyFont="1" applyFill="1" applyBorder="1" applyAlignment="1">
      <alignment horizontal="left" vertical="center" wrapText="1"/>
    </xf>
    <xf numFmtId="0" fontId="8" fillId="2" borderId="20" xfId="0" applyFont="1" applyBorder="1" applyAlignment="1">
      <alignment horizontal="center" vertical="center"/>
    </xf>
    <xf numFmtId="0" fontId="8" fillId="2" borderId="21" xfId="0" applyFont="1" applyBorder="1" applyAlignment="1">
      <alignment horizontal="center" vertical="center"/>
    </xf>
    <xf numFmtId="0" fontId="8" fillId="2" borderId="22" xfId="0" applyFont="1" applyBorder="1" applyAlignment="1">
      <alignment horizontal="center" vertical="center"/>
    </xf>
    <xf numFmtId="0" fontId="8" fillId="2" borderId="33" xfId="0" applyFont="1" applyBorder="1" applyAlignment="1">
      <alignment horizontal="center" vertical="center"/>
    </xf>
    <xf numFmtId="0" fontId="8" fillId="2" borderId="5" xfId="0" applyFont="1" applyBorder="1" applyAlignment="1">
      <alignment horizontal="center" vertical="center"/>
    </xf>
    <xf numFmtId="0" fontId="8" fillId="2" borderId="34" xfId="0" applyFont="1" applyBorder="1" applyAlignment="1">
      <alignment horizontal="center" vertical="center"/>
    </xf>
    <xf numFmtId="0" fontId="8" fillId="2" borderId="67" xfId="0" applyFont="1" applyBorder="1" applyAlignment="1">
      <alignment horizontal="center" vertical="center"/>
    </xf>
    <xf numFmtId="0" fontId="8" fillId="2" borderId="4" xfId="0" applyFont="1" applyBorder="1" applyAlignment="1">
      <alignment horizontal="center" vertical="center"/>
    </xf>
    <xf numFmtId="0" fontId="8" fillId="2" borderId="68" xfId="0" applyFont="1" applyBorder="1" applyAlignment="1">
      <alignment horizontal="center" vertical="center"/>
    </xf>
    <xf numFmtId="0" fontId="5" fillId="22" borderId="58" xfId="0" applyFont="1" applyFill="1" applyBorder="1" applyAlignment="1">
      <alignment vertical="center" wrapText="1"/>
    </xf>
    <xf numFmtId="0" fontId="8" fillId="2" borderId="17" xfId="0" applyFont="1" applyBorder="1" applyAlignment="1">
      <alignment horizontal="center" vertical="center"/>
    </xf>
    <xf numFmtId="0" fontId="5" fillId="24" borderId="58" xfId="0" applyFont="1" applyFill="1" applyBorder="1" applyAlignment="1">
      <alignment vertical="center" wrapText="1"/>
    </xf>
    <xf numFmtId="0" fontId="7" fillId="24" borderId="15" xfId="0" applyFont="1" applyFill="1" applyBorder="1" applyAlignment="1">
      <alignment vertical="center" wrapText="1"/>
    </xf>
    <xf numFmtId="0" fontId="5" fillId="2" borderId="17" xfId="0" applyFont="1" applyBorder="1" applyAlignment="1">
      <alignment horizontal="center" vertical="center"/>
    </xf>
    <xf numFmtId="0" fontId="5" fillId="2" borderId="18" xfId="0" applyFont="1" applyBorder="1" applyAlignment="1">
      <alignment horizontal="center" vertical="center"/>
    </xf>
    <xf numFmtId="0" fontId="5" fillId="2" borderId="16" xfId="0" applyFont="1" applyBorder="1" applyAlignment="1">
      <alignment horizontal="center" vertical="center"/>
    </xf>
    <xf numFmtId="3" fontId="14" fillId="11" borderId="14" xfId="0" applyNumberFormat="1" applyFont="1" applyFill="1" applyBorder="1" applyAlignment="1">
      <alignment horizontal="center" vertical="center"/>
    </xf>
    <xf numFmtId="3" fontId="14" fillId="11" borderId="15" xfId="0" applyNumberFormat="1" applyFont="1" applyFill="1" applyBorder="1" applyAlignment="1">
      <alignment horizontal="center" vertical="center"/>
    </xf>
    <xf numFmtId="3" fontId="14" fillId="11" borderId="16" xfId="0" applyNumberFormat="1" applyFont="1" applyFill="1" applyBorder="1" applyAlignment="1">
      <alignment horizontal="center" vertical="center"/>
    </xf>
    <xf numFmtId="3" fontId="14" fillId="11" borderId="5" xfId="0" applyNumberFormat="1" applyFont="1" applyFill="1" applyBorder="1" applyAlignment="1">
      <alignment horizontal="center" vertical="center"/>
    </xf>
    <xf numFmtId="3" fontId="4" fillId="11" borderId="5" xfId="0" applyNumberFormat="1" applyFont="1" applyFill="1" applyBorder="1" applyAlignment="1">
      <alignment horizontal="right" vertical="center"/>
    </xf>
    <xf numFmtId="3" fontId="14" fillId="11" borderId="17" xfId="0" applyNumberFormat="1" applyFont="1" applyFill="1" applyBorder="1" applyAlignment="1">
      <alignment horizontal="center" vertical="center"/>
    </xf>
    <xf numFmtId="3" fontId="14" fillId="11" borderId="18" xfId="0" applyNumberFormat="1" applyFont="1" applyFill="1" applyBorder="1" applyAlignment="1">
      <alignment horizontal="center" vertical="center"/>
    </xf>
    <xf numFmtId="3" fontId="14" fillId="11" borderId="23" xfId="0" applyNumberFormat="1" applyFont="1" applyFill="1" applyBorder="1" applyAlignment="1">
      <alignment horizontal="center" vertical="center"/>
    </xf>
    <xf numFmtId="3" fontId="4" fillId="11" borderId="24" xfId="0" applyNumberFormat="1" applyFont="1" applyFill="1" applyBorder="1" applyAlignment="1">
      <alignment horizontal="right" vertical="center"/>
    </xf>
    <xf numFmtId="0" fontId="13" fillId="11" borderId="11" xfId="0" applyFont="1" applyFill="1" applyBorder="1" applyAlignment="1">
      <alignment horizontal="centerContinuous" vertical="center"/>
    </xf>
    <xf numFmtId="0" fontId="14" fillId="11" borderId="12" xfId="0" applyFont="1" applyFill="1" applyBorder="1" applyAlignment="1">
      <alignment horizontal="centerContinuous"/>
    </xf>
    <xf numFmtId="0" fontId="14" fillId="11" borderId="13" xfId="0" applyFont="1" applyFill="1" applyBorder="1" applyAlignment="1">
      <alignment horizontal="centerContinuous"/>
    </xf>
    <xf numFmtId="0" fontId="13" fillId="25" borderId="14" xfId="0" applyFont="1" applyFill="1" applyBorder="1" applyAlignment="1">
      <alignment horizontal="centerContinuous" vertical="center" wrapText="1"/>
    </xf>
    <xf numFmtId="0" fontId="10" fillId="25" borderId="12" xfId="0" applyFont="1" applyFill="1" applyBorder="1" applyAlignment="1">
      <alignment horizontal="centerContinuous"/>
    </xf>
    <xf numFmtId="0" fontId="10" fillId="25" borderId="13" xfId="0" applyFont="1" applyFill="1" applyBorder="1" applyAlignment="1">
      <alignment horizontal="centerContinuous"/>
    </xf>
    <xf numFmtId="3" fontId="14" fillId="25" borderId="17" xfId="0" applyNumberFormat="1" applyFont="1" applyFill="1" applyBorder="1" applyAlignment="1">
      <alignment horizontal="center" vertical="center"/>
    </xf>
    <xf numFmtId="3" fontId="14" fillId="25" borderId="18" xfId="0" applyNumberFormat="1" applyFont="1" applyFill="1" applyBorder="1" applyAlignment="1">
      <alignment horizontal="center" vertical="center"/>
    </xf>
    <xf numFmtId="3" fontId="14" fillId="25" borderId="23" xfId="0" applyNumberFormat="1" applyFont="1" applyFill="1" applyBorder="1" applyAlignment="1">
      <alignment horizontal="center" vertical="center"/>
    </xf>
    <xf numFmtId="3" fontId="4" fillId="25" borderId="5" xfId="0" applyNumberFormat="1" applyFont="1" applyFill="1" applyBorder="1" applyAlignment="1">
      <alignment horizontal="right" vertical="center"/>
    </xf>
    <xf numFmtId="0" fontId="23" fillId="2" borderId="17" xfId="0" applyFont="1" applyBorder="1" applyAlignment="1">
      <alignment horizontal="centerContinuous" vertical="center"/>
    </xf>
    <xf numFmtId="0" fontId="16" fillId="2" borderId="16" xfId="0" applyFont="1" applyBorder="1" applyAlignment="1">
      <alignment horizontal="centerContinuous" vertical="center"/>
    </xf>
    <xf numFmtId="0" fontId="23" fillId="2" borderId="13" xfId="0" applyFont="1" applyBorder="1" applyAlignment="1">
      <alignment horizontal="center" vertical="center"/>
    </xf>
    <xf numFmtId="0" fontId="8" fillId="2" borderId="34" xfId="0" applyFont="1" applyBorder="1" applyAlignment="1">
      <alignment horizontal="left" vertical="center" wrapText="1"/>
    </xf>
    <xf numFmtId="0" fontId="8" fillId="2" borderId="69" xfId="0" applyFont="1" applyBorder="1" applyAlignment="1">
      <alignment horizontal="left" vertical="center" wrapText="1"/>
    </xf>
    <xf numFmtId="0" fontId="8" fillId="2" borderId="32" xfId="0" applyFont="1" applyBorder="1" applyAlignment="1">
      <alignment horizontal="left" vertical="center" wrapText="1"/>
    </xf>
    <xf numFmtId="0" fontId="8" fillId="2" borderId="70" xfId="0" applyFont="1" applyBorder="1" applyAlignment="1">
      <alignment horizontal="left" vertical="center" wrapText="1"/>
    </xf>
    <xf numFmtId="0" fontId="8" fillId="2" borderId="10" xfId="0" applyFont="1" applyBorder="1" applyAlignment="1">
      <alignment horizontal="left" vertical="center" wrapText="1"/>
    </xf>
    <xf numFmtId="0" fontId="8" fillId="2" borderId="71" xfId="0" applyFont="1" applyBorder="1" applyAlignment="1">
      <alignment horizontal="left" vertical="center" wrapText="1"/>
    </xf>
    <xf numFmtId="0" fontId="12" fillId="2" borderId="72" xfId="0" applyFont="1" applyBorder="1" applyAlignment="1">
      <alignment horizontal="centerContinuous" vertical="center"/>
    </xf>
    <xf numFmtId="0" fontId="17" fillId="2" borderId="11" xfId="0" applyFont="1" applyBorder="1" applyAlignment="1">
      <alignment horizontal="center" vertical="center" textRotation="90"/>
    </xf>
    <xf numFmtId="0" fontId="6" fillId="2" borderId="64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8" fillId="7" borderId="8" xfId="0" applyFont="1" applyFill="1" applyBorder="1" applyAlignment="1">
      <alignment horizontal="left" vertical="center" wrapText="1"/>
    </xf>
    <xf numFmtId="0" fontId="8" fillId="20" borderId="26" xfId="0" applyFont="1" applyFill="1" applyBorder="1" applyAlignment="1">
      <alignment horizontal="right" vertical="center" wrapText="1"/>
    </xf>
    <xf numFmtId="0" fontId="20" fillId="20" borderId="64" xfId="0" applyFont="1" applyFill="1" applyBorder="1" applyAlignment="1">
      <alignment vertical="center" wrapText="1"/>
    </xf>
    <xf numFmtId="0" fontId="8" fillId="20" borderId="8" xfId="0" quotePrefix="1" applyFont="1" applyFill="1" applyBorder="1" applyAlignment="1">
      <alignment horizontal="left" vertical="center" wrapText="1"/>
    </xf>
    <xf numFmtId="0" fontId="6" fillId="2" borderId="31" xfId="0" applyFont="1" applyBorder="1" applyAlignment="1">
      <alignment horizontal="center" vertical="center" wrapText="1"/>
    </xf>
    <xf numFmtId="0" fontId="8" fillId="2" borderId="3" xfId="0" applyFont="1" applyBorder="1" applyAlignment="1">
      <alignment horizontal="left" vertical="center" wrapText="1"/>
    </xf>
    <xf numFmtId="0" fontId="8" fillId="9" borderId="32" xfId="0" applyFont="1" applyFill="1" applyBorder="1" applyAlignment="1">
      <alignment horizontal="left" vertical="center" wrapText="1"/>
    </xf>
    <xf numFmtId="0" fontId="8" fillId="20" borderId="35" xfId="0" applyFont="1" applyFill="1" applyBorder="1" applyAlignment="1">
      <alignment horizontal="right" vertical="center" wrapText="1"/>
    </xf>
    <xf numFmtId="0" fontId="20" fillId="20" borderId="31" xfId="0" applyFont="1" applyFill="1" applyBorder="1" applyAlignment="1">
      <alignment vertical="center" wrapText="1"/>
    </xf>
    <xf numFmtId="0" fontId="21" fillId="2" borderId="3" xfId="0" applyFont="1" applyBorder="1" applyAlignment="1">
      <alignment horizontal="left" vertical="center" wrapText="1"/>
    </xf>
    <xf numFmtId="0" fontId="8" fillId="20" borderId="28" xfId="0" applyFont="1" applyFill="1" applyBorder="1" applyAlignment="1">
      <alignment horizontal="right" vertical="center" wrapText="1"/>
    </xf>
    <xf numFmtId="0" fontId="8" fillId="26" borderId="35" xfId="0" quotePrefix="1" applyFont="1" applyFill="1" applyBorder="1" applyAlignment="1">
      <alignment horizontal="right" vertical="center" wrapText="1"/>
    </xf>
    <xf numFmtId="0" fontId="20" fillId="26" borderId="31" xfId="0" applyFont="1" applyFill="1" applyBorder="1" applyAlignment="1">
      <alignment vertical="center" wrapText="1"/>
    </xf>
    <xf numFmtId="0" fontId="8" fillId="26" borderId="32" xfId="0" quotePrefix="1" applyFont="1" applyFill="1" applyBorder="1" applyAlignment="1">
      <alignment horizontal="left" vertical="center" wrapText="1"/>
    </xf>
    <xf numFmtId="0" fontId="8" fillId="21" borderId="35" xfId="0" quotePrefix="1" applyFont="1" applyFill="1" applyBorder="1" applyAlignment="1">
      <alignment horizontal="right" vertical="center" wrapText="1"/>
    </xf>
    <xf numFmtId="0" fontId="20" fillId="21" borderId="31" xfId="0" applyFont="1" applyFill="1" applyBorder="1" applyAlignment="1">
      <alignment vertical="center" wrapText="1"/>
    </xf>
    <xf numFmtId="0" fontId="8" fillId="21" borderId="39" xfId="0" quotePrefix="1" applyFont="1" applyFill="1" applyBorder="1" applyAlignment="1">
      <alignment horizontal="right" vertical="center" wrapText="1"/>
    </xf>
    <xf numFmtId="0" fontId="20" fillId="21" borderId="57" xfId="0" applyFont="1" applyFill="1" applyBorder="1" applyAlignment="1">
      <alignment vertical="center" wrapText="1"/>
    </xf>
    <xf numFmtId="0" fontId="6" fillId="2" borderId="57" xfId="0" applyFont="1" applyBorder="1" applyAlignment="1">
      <alignment horizontal="center" vertical="center" wrapText="1"/>
    </xf>
    <xf numFmtId="0" fontId="8" fillId="2" borderId="9" xfId="0" applyFont="1" applyBorder="1" applyAlignment="1">
      <alignment horizontal="left" vertical="center" wrapText="1"/>
    </xf>
    <xf numFmtId="0" fontId="8" fillId="10" borderId="10" xfId="0" applyFont="1" applyFill="1" applyBorder="1" applyAlignment="1">
      <alignment horizontal="left" vertical="center" wrapText="1"/>
    </xf>
    <xf numFmtId="0" fontId="12" fillId="2" borderId="62" xfId="0" applyFont="1" applyBorder="1" applyAlignment="1">
      <alignment vertical="center" wrapText="1"/>
    </xf>
    <xf numFmtId="0" fontId="12" fillId="2" borderId="0" xfId="0" applyFont="1" applyAlignment="1">
      <alignment vertical="center" wrapText="1"/>
    </xf>
    <xf numFmtId="0" fontId="12" fillId="2" borderId="63" xfId="0" applyFont="1" applyBorder="1" applyAlignment="1">
      <alignment vertical="center" wrapText="1"/>
    </xf>
    <xf numFmtId="3" fontId="29" fillId="2" borderId="73" xfId="0" applyNumberFormat="1" applyFont="1" applyBorder="1" applyAlignment="1">
      <alignment vertical="center" wrapText="1"/>
    </xf>
    <xf numFmtId="3" fontId="28" fillId="2" borderId="3" xfId="0" applyNumberFormat="1" applyFont="1" applyBorder="1" applyAlignment="1">
      <alignment vertical="center" wrapText="1"/>
    </xf>
    <xf numFmtId="3" fontId="29" fillId="2" borderId="3" xfId="0" applyNumberFormat="1" applyFont="1" applyBorder="1" applyAlignment="1">
      <alignment vertical="center" wrapText="1"/>
    </xf>
    <xf numFmtId="0" fontId="30" fillId="2" borderId="3" xfId="0" applyFont="1" applyBorder="1" applyAlignment="1">
      <alignment vertical="center" wrapText="1"/>
    </xf>
    <xf numFmtId="3" fontId="29" fillId="2" borderId="74" xfId="0" applyNumberFormat="1" applyFont="1" applyBorder="1" applyAlignment="1">
      <alignment vertical="center" wrapText="1"/>
    </xf>
    <xf numFmtId="0" fontId="0" fillId="2" borderId="3" xfId="0" applyBorder="1" applyAlignment="1">
      <alignment vertical="center" wrapText="1"/>
    </xf>
    <xf numFmtId="3" fontId="3" fillId="2" borderId="73" xfId="0" applyNumberFormat="1" applyFont="1" applyBorder="1" applyAlignment="1">
      <alignment vertical="center" wrapText="1"/>
    </xf>
    <xf numFmtId="49" fontId="3" fillId="2" borderId="3" xfId="0" applyNumberFormat="1" applyFont="1" applyBorder="1" applyAlignment="1">
      <alignment horizontal="left" vertical="center" wrapText="1"/>
    </xf>
    <xf numFmtId="3" fontId="31" fillId="2" borderId="3" xfId="0" applyNumberFormat="1" applyFont="1" applyBorder="1" applyAlignment="1" applyProtection="1">
      <alignment horizontal="justify" vertical="center" wrapText="1"/>
      <protection locked="0"/>
    </xf>
    <xf numFmtId="3" fontId="30" fillId="2" borderId="3" xfId="0" applyNumberFormat="1" applyFont="1" applyBorder="1" applyAlignment="1">
      <alignment vertical="center" wrapText="1"/>
    </xf>
    <xf numFmtId="3" fontId="28" fillId="2" borderId="3" xfId="0" applyNumberFormat="1" applyFont="1" applyBorder="1" applyAlignment="1">
      <alignment horizontal="left" vertical="center" wrapText="1"/>
    </xf>
    <xf numFmtId="0" fontId="3" fillId="18" borderId="3" xfId="0" applyFont="1" applyFill="1" applyBorder="1" applyAlignment="1">
      <alignment vertical="center" wrapText="1"/>
    </xf>
    <xf numFmtId="0" fontId="10" fillId="12" borderId="3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3" fillId="18" borderId="3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1" fontId="3" fillId="13" borderId="3" xfId="0" applyNumberFormat="1" applyFont="1" applyFill="1" applyBorder="1" applyAlignment="1">
      <alignment horizontal="center" vertical="center" wrapText="1"/>
    </xf>
    <xf numFmtId="49" fontId="3" fillId="13" borderId="3" xfId="0" applyNumberFormat="1" applyFont="1" applyFill="1" applyBorder="1" applyAlignment="1">
      <alignment horizontal="center" vertical="center" wrapText="1"/>
    </xf>
    <xf numFmtId="0" fontId="0" fillId="2" borderId="0" xfId="0" applyAlignment="1">
      <alignment horizontal="center" vertical="center"/>
    </xf>
    <xf numFmtId="0" fontId="0" fillId="4" borderId="3" xfId="0" applyFill="1" applyBorder="1" applyAlignment="1">
      <alignment vertical="center" wrapText="1"/>
    </xf>
    <xf numFmtId="1" fontId="3" fillId="13" borderId="3" xfId="0" applyNumberFormat="1" applyFont="1" applyFill="1" applyBorder="1" applyAlignment="1">
      <alignment vertical="center" wrapText="1"/>
    </xf>
    <xf numFmtId="49" fontId="3" fillId="13" borderId="3" xfId="0" applyNumberFormat="1" applyFont="1" applyFill="1" applyBorder="1" applyAlignment="1">
      <alignment vertical="center" wrapText="1"/>
    </xf>
    <xf numFmtId="0" fontId="0" fillId="2" borderId="0" xfId="0" applyAlignment="1">
      <alignment vertical="center"/>
    </xf>
    <xf numFmtId="164" fontId="0" fillId="4" borderId="3" xfId="0" applyNumberFormat="1" applyFill="1" applyBorder="1" applyAlignment="1">
      <alignment vertical="center" wrapText="1"/>
    </xf>
    <xf numFmtId="164" fontId="0" fillId="13" borderId="3" xfId="0" applyNumberFormat="1" applyFill="1" applyBorder="1" applyAlignment="1">
      <alignment vertical="center" wrapText="1"/>
    </xf>
    <xf numFmtId="164" fontId="0" fillId="6" borderId="3" xfId="0" applyNumberFormat="1" applyFill="1" applyBorder="1" applyAlignment="1">
      <alignment vertical="center" wrapText="1"/>
    </xf>
    <xf numFmtId="0" fontId="0" fillId="2" borderId="0" xfId="0" applyAlignment="1">
      <alignment vertical="center" wrapText="1"/>
    </xf>
    <xf numFmtId="0" fontId="0" fillId="3" borderId="3" xfId="0" applyFill="1" applyBorder="1"/>
    <xf numFmtId="0" fontId="0" fillId="4" borderId="3" xfId="0" applyFill="1" applyBorder="1"/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49" fontId="10" fillId="15" borderId="3" xfId="0" applyNumberFormat="1" applyFont="1" applyFill="1" applyBorder="1"/>
    <xf numFmtId="0" fontId="3" fillId="18" borderId="3" xfId="0" applyFont="1" applyFill="1" applyBorder="1" applyAlignment="1">
      <alignment horizontal="center" vertical="center" wrapText="1"/>
    </xf>
    <xf numFmtId="0" fontId="10" fillId="12" borderId="3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1" fontId="3" fillId="13" borderId="3" xfId="0" applyNumberFormat="1" applyFont="1" applyFill="1" applyBorder="1" applyAlignment="1">
      <alignment horizontal="center" vertical="center" wrapText="1"/>
    </xf>
    <xf numFmtId="49" fontId="3" fillId="13" borderId="3" xfId="0" applyNumberFormat="1" applyFont="1" applyFill="1" applyBorder="1" applyAlignment="1">
      <alignment vertical="center" wrapText="1"/>
    </xf>
    <xf numFmtId="49" fontId="3" fillId="13" borderId="3" xfId="0" applyNumberFormat="1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10" fillId="12" borderId="2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wrapText="1"/>
    </xf>
    <xf numFmtId="0" fontId="10" fillId="12" borderId="6" xfId="0" applyFont="1" applyFill="1" applyBorder="1" applyAlignment="1">
      <alignment horizontal="center" vertical="center" wrapText="1"/>
    </xf>
    <xf numFmtId="0" fontId="7" fillId="23" borderId="45" xfId="0" applyFont="1" applyFill="1" applyBorder="1" applyAlignment="1">
      <alignment horizontal="left" vertical="center" wrapText="1"/>
    </xf>
    <xf numFmtId="0" fontId="7" fillId="23" borderId="6" xfId="0" applyFont="1" applyFill="1" applyBorder="1" applyAlignment="1">
      <alignment horizontal="left" vertical="center" wrapText="1"/>
    </xf>
    <xf numFmtId="0" fontId="7" fillId="23" borderId="50" xfId="0" applyFont="1" applyFill="1" applyBorder="1" applyAlignment="1">
      <alignment horizontal="left" vertical="center" wrapText="1"/>
    </xf>
    <xf numFmtId="0" fontId="22" fillId="2" borderId="11" xfId="0" applyFont="1" applyBorder="1" applyAlignment="1">
      <alignment horizontal="center" vertical="center"/>
    </xf>
    <xf numFmtId="0" fontId="22" fillId="2" borderId="12" xfId="0" applyFont="1" applyBorder="1" applyAlignment="1">
      <alignment horizontal="center" vertical="center"/>
    </xf>
    <xf numFmtId="0" fontId="22" fillId="2" borderId="13" xfId="0" applyFont="1" applyBorder="1" applyAlignment="1">
      <alignment horizontal="center" vertical="center"/>
    </xf>
    <xf numFmtId="0" fontId="12" fillId="2" borderId="11" xfId="0" applyFont="1" applyBorder="1" applyAlignment="1">
      <alignment horizontal="center" vertical="center" wrapText="1"/>
    </xf>
    <xf numFmtId="0" fontId="12" fillId="2" borderId="13" xfId="0" applyFont="1" applyBorder="1" applyAlignment="1">
      <alignment horizontal="center" vertical="center" wrapText="1"/>
    </xf>
    <xf numFmtId="0" fontId="12" fillId="2" borderId="59" xfId="0" applyFont="1" applyBorder="1" applyAlignment="1">
      <alignment horizontal="center" vertical="center" wrapText="1"/>
    </xf>
    <xf numFmtId="0" fontId="12" fillId="2" borderId="60" xfId="0" applyFont="1" applyBorder="1" applyAlignment="1">
      <alignment horizontal="center" vertical="center" wrapText="1"/>
    </xf>
    <xf numFmtId="0" fontId="12" fillId="2" borderId="61" xfId="0" applyFont="1" applyBorder="1" applyAlignment="1">
      <alignment horizontal="center" vertical="center" wrapText="1"/>
    </xf>
    <xf numFmtId="0" fontId="7" fillId="22" borderId="45" xfId="0" applyFont="1" applyFill="1" applyBorder="1" applyAlignment="1">
      <alignment horizontal="left" vertical="center" wrapText="1"/>
    </xf>
    <xf numFmtId="0" fontId="7" fillId="22" borderId="6" xfId="0" applyFont="1" applyFill="1" applyBorder="1" applyAlignment="1">
      <alignment horizontal="left" vertical="center" wrapText="1"/>
    </xf>
    <xf numFmtId="0" fontId="7" fillId="22" borderId="50" xfId="0" applyFont="1" applyFill="1" applyBorder="1" applyAlignment="1">
      <alignment horizontal="left" vertical="center" wrapText="1"/>
    </xf>
    <xf numFmtId="0" fontId="7" fillId="22" borderId="53" xfId="0" applyFont="1" applyFill="1" applyBorder="1" applyAlignment="1">
      <alignment horizontal="left" vertical="center" wrapText="1"/>
    </xf>
    <xf numFmtId="0" fontId="7" fillId="23" borderId="53" xfId="0" applyFont="1" applyFill="1" applyBorder="1" applyAlignment="1">
      <alignment horizontal="left" vertical="center" wrapText="1"/>
    </xf>
    <xf numFmtId="0" fontId="5" fillId="23" borderId="66" xfId="0" applyFont="1" applyFill="1" applyBorder="1" applyAlignment="1">
      <alignment horizontal="center" vertical="center" wrapText="1"/>
    </xf>
    <xf numFmtId="0" fontId="5" fillId="23" borderId="5" xfId="0" applyFont="1" applyFill="1" applyBorder="1" applyAlignment="1">
      <alignment horizontal="center" vertical="center" wrapText="1"/>
    </xf>
    <xf numFmtId="49" fontId="3" fillId="5" borderId="3" xfId="0" applyNumberFormat="1" applyFont="1" applyFill="1" applyBorder="1"/>
    <xf numFmtId="0" fontId="2" fillId="2" borderId="3" xfId="0" applyFont="1" applyBorder="1" applyAlignment="1">
      <alignment vertical="center" wrapText="1"/>
    </xf>
  </cellXfs>
  <cellStyles count="2">
    <cellStyle name="Normál" xfId="0" builtinId="0"/>
    <cellStyle name="Normál 2" xfId="1" xr:uid="{00000000-0005-0000-0000-000001000000}"/>
  </cellStyles>
  <dxfs count="6"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theme="7" tint="0.59996337778862885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BDBDB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7"/>
  <sheetViews>
    <sheetView workbookViewId="0"/>
  </sheetViews>
  <sheetFormatPr defaultRowHeight="15"/>
  <cols>
    <col min="1" max="1" width="24.85546875" bestFit="1" customWidth="1"/>
    <col min="2" max="2" width="22.42578125" customWidth="1"/>
  </cols>
  <sheetData>
    <row r="1" spans="1:2">
      <c r="A1" t="s">
        <v>145</v>
      </c>
    </row>
    <row r="2" spans="1:2">
      <c r="A2" t="s">
        <v>310</v>
      </c>
    </row>
    <row r="3" spans="1:2">
      <c r="A3" s="228" t="s">
        <v>311</v>
      </c>
      <c r="B3" s="228" t="s">
        <v>312</v>
      </c>
    </row>
    <row r="4" spans="1:2">
      <c r="A4" s="228" t="s">
        <v>313</v>
      </c>
      <c r="B4" s="228" t="s">
        <v>314</v>
      </c>
    </row>
    <row r="5" spans="1:2">
      <c r="A5" s="228" t="s">
        <v>315</v>
      </c>
      <c r="B5" s="228" t="s">
        <v>316</v>
      </c>
    </row>
    <row r="6" spans="1:2">
      <c r="A6" s="228" t="s">
        <v>317</v>
      </c>
      <c r="B6" s="228" t="s">
        <v>318</v>
      </c>
    </row>
    <row r="7" spans="1:2">
      <c r="A7" s="228" t="s">
        <v>319</v>
      </c>
      <c r="B7" s="229">
        <f>LEFT(B6,4)+1</f>
        <v>2027</v>
      </c>
    </row>
    <row r="8" spans="1:2">
      <c r="A8" s="228" t="s">
        <v>320</v>
      </c>
      <c r="B8" s="229">
        <f>LEFT(B6,4)+10</f>
        <v>2036</v>
      </c>
    </row>
    <row r="9" spans="1:2">
      <c r="A9" s="228" t="s">
        <v>321</v>
      </c>
      <c r="B9" s="228" t="s">
        <v>322</v>
      </c>
    </row>
    <row r="10" spans="1:2">
      <c r="A10" t="s">
        <v>145</v>
      </c>
    </row>
    <row r="11" spans="1:2">
      <c r="A11" t="s">
        <v>145</v>
      </c>
    </row>
    <row r="12" spans="1:2">
      <c r="A12" t="s">
        <v>323</v>
      </c>
    </row>
    <row r="13" spans="1:2">
      <c r="A13" s="228" t="s">
        <v>324</v>
      </c>
      <c r="B13" s="228" t="s">
        <v>325</v>
      </c>
    </row>
    <row r="14" spans="1:2">
      <c r="A14" s="228" t="s">
        <v>313</v>
      </c>
      <c r="B14" s="228" t="s">
        <v>326</v>
      </c>
    </row>
    <row r="15" spans="1:2">
      <c r="A15" s="228" t="s">
        <v>327</v>
      </c>
      <c r="B15" s="228">
        <v>10734702</v>
      </c>
    </row>
    <row r="16" spans="1:2">
      <c r="A16" t="s">
        <v>145</v>
      </c>
    </row>
    <row r="17" spans="1:1">
      <c r="A17" t="s">
        <v>145</v>
      </c>
    </row>
  </sheetData>
  <mergeCells count="20">
    <mergeCell ref="A3"/>
    <mergeCell ref="B3"/>
    <mergeCell ref="A4"/>
    <mergeCell ref="B4"/>
    <mergeCell ref="A5"/>
    <mergeCell ref="B5"/>
    <mergeCell ref="A6"/>
    <mergeCell ref="B6"/>
    <mergeCell ref="A7"/>
    <mergeCell ref="B7"/>
    <mergeCell ref="A8"/>
    <mergeCell ref="B8"/>
    <mergeCell ref="A14"/>
    <mergeCell ref="B14"/>
    <mergeCell ref="A15"/>
    <mergeCell ref="B15"/>
    <mergeCell ref="A9"/>
    <mergeCell ref="B9"/>
    <mergeCell ref="A13"/>
    <mergeCell ref="B13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V33"/>
  <sheetViews>
    <sheetView zoomScale="70" zoomScaleNormal="70" workbookViewId="0"/>
  </sheetViews>
  <sheetFormatPr defaultColWidth="20.7109375" defaultRowHeight="15"/>
  <cols>
    <col min="1" max="1" width="20.7109375" style="13" customWidth="1"/>
    <col min="2" max="16384" width="20.7109375" style="13"/>
  </cols>
  <sheetData>
    <row r="1" spans="1:48">
      <c r="B1" s="13" t="s">
        <v>145</v>
      </c>
      <c r="N1" s="154" t="s">
        <v>143</v>
      </c>
      <c r="O1" s="155"/>
      <c r="P1" s="155"/>
      <c r="Q1" s="155"/>
      <c r="R1" s="155"/>
      <c r="S1" s="155"/>
      <c r="T1" s="155"/>
      <c r="U1" s="155"/>
      <c r="V1" s="155"/>
      <c r="W1" s="155"/>
      <c r="X1" s="156"/>
      <c r="Y1" s="156"/>
      <c r="AA1" s="157" t="s">
        <v>144</v>
      </c>
      <c r="AB1" s="158"/>
      <c r="AC1" s="158"/>
      <c r="AD1" s="158"/>
      <c r="AE1" s="158"/>
      <c r="AF1" s="158"/>
      <c r="AG1" s="158"/>
      <c r="AH1" s="158"/>
      <c r="AI1" s="158"/>
      <c r="AJ1" s="158"/>
      <c r="AK1" s="159"/>
      <c r="AL1" s="159"/>
    </row>
    <row r="2" spans="1:48" ht="75">
      <c r="A2" s="230" t="s">
        <v>11</v>
      </c>
      <c r="B2" s="230" t="s">
        <v>152</v>
      </c>
      <c r="C2" s="230" t="s">
        <v>151</v>
      </c>
      <c r="D2" s="230" t="s">
        <v>179</v>
      </c>
      <c r="E2" s="230" t="s">
        <v>155</v>
      </c>
      <c r="F2" s="230" t="s">
        <v>154</v>
      </c>
      <c r="G2" s="230" t="s">
        <v>146</v>
      </c>
      <c r="I2" s="15" t="s">
        <v>156</v>
      </c>
      <c r="J2" s="16" t="s">
        <v>212</v>
      </c>
      <c r="K2" s="17" t="s">
        <v>213</v>
      </c>
      <c r="L2" s="15" t="s">
        <v>161</v>
      </c>
      <c r="N2" s="18" t="s">
        <v>162</v>
      </c>
      <c r="O2" s="19" t="s">
        <v>163</v>
      </c>
      <c r="P2" s="19" t="s">
        <v>164</v>
      </c>
      <c r="Q2" s="19" t="s">
        <v>165</v>
      </c>
      <c r="R2" s="19" t="s">
        <v>166</v>
      </c>
      <c r="S2" s="19" t="s">
        <v>67</v>
      </c>
      <c r="T2" s="19" t="s">
        <v>167</v>
      </c>
      <c r="U2" s="19" t="s">
        <v>168</v>
      </c>
      <c r="V2" s="19" t="s">
        <v>169</v>
      </c>
      <c r="W2" s="19" t="s">
        <v>170</v>
      </c>
      <c r="X2" s="17" t="s">
        <v>171</v>
      </c>
      <c r="Y2" s="20" t="s">
        <v>172</v>
      </c>
      <c r="AA2" s="21" t="s">
        <v>162</v>
      </c>
      <c r="AB2" s="22" t="s">
        <v>163</v>
      </c>
      <c r="AC2" s="22" t="s">
        <v>164</v>
      </c>
      <c r="AD2" s="22" t="s">
        <v>165</v>
      </c>
      <c r="AE2" s="22" t="s">
        <v>166</v>
      </c>
      <c r="AF2" s="22" t="s">
        <v>67</v>
      </c>
      <c r="AG2" s="22" t="s">
        <v>167</v>
      </c>
      <c r="AH2" s="22" t="s">
        <v>168</v>
      </c>
      <c r="AI2" s="22" t="s">
        <v>169</v>
      </c>
      <c r="AJ2" s="22" t="s">
        <v>170</v>
      </c>
      <c r="AK2" s="23" t="s">
        <v>171</v>
      </c>
      <c r="AL2" s="20" t="s">
        <v>172</v>
      </c>
      <c r="AR2" s="24"/>
      <c r="AS2" s="25" t="s">
        <v>214</v>
      </c>
      <c r="AT2" s="25" t="s">
        <v>215</v>
      </c>
      <c r="AU2" s="25" t="s">
        <v>216</v>
      </c>
      <c r="AV2" s="25" t="s">
        <v>217</v>
      </c>
    </row>
    <row r="3" spans="1:48">
      <c r="A3" s="231"/>
      <c r="B3" s="231" t="s">
        <v>152</v>
      </c>
      <c r="C3" s="231" t="s">
        <v>151</v>
      </c>
      <c r="D3" s="231" t="s">
        <v>179</v>
      </c>
      <c r="E3" s="231" t="s">
        <v>155</v>
      </c>
      <c r="F3" s="231" t="s">
        <v>154</v>
      </c>
      <c r="G3" s="231"/>
      <c r="I3" s="145">
        <f t="shared" ref="I3:L3" si="0">SUM(I$4:I$13029)</f>
        <v>23097798</v>
      </c>
      <c r="J3" s="146">
        <f t="shared" si="0"/>
        <v>677798</v>
      </c>
      <c r="K3" s="147">
        <f t="shared" si="0"/>
        <v>22420000</v>
      </c>
      <c r="L3" s="145">
        <f t="shared" si="0"/>
        <v>217493</v>
      </c>
      <c r="N3" s="150">
        <f>SUM(N$4:N$3029)</f>
        <v>460305</v>
      </c>
      <c r="O3" s="151">
        <f t="shared" ref="O3:Y3" si="1">SUM(O$4:O$3029)</f>
        <v>0</v>
      </c>
      <c r="P3" s="151">
        <f t="shared" si="1"/>
        <v>0</v>
      </c>
      <c r="Q3" s="151">
        <f t="shared" si="1"/>
        <v>0</v>
      </c>
      <c r="R3" s="151">
        <f t="shared" si="1"/>
        <v>82993</v>
      </c>
      <c r="S3" s="151">
        <f t="shared" si="1"/>
        <v>134500</v>
      </c>
      <c r="T3" s="151">
        <f t="shared" si="1"/>
        <v>0</v>
      </c>
      <c r="U3" s="151">
        <f t="shared" si="1"/>
        <v>0</v>
      </c>
      <c r="V3" s="151">
        <f t="shared" si="1"/>
        <v>0</v>
      </c>
      <c r="W3" s="151">
        <f t="shared" si="1"/>
        <v>0</v>
      </c>
      <c r="X3" s="152">
        <f t="shared" si="1"/>
        <v>0</v>
      </c>
      <c r="Y3" s="26">
        <f t="shared" si="1"/>
        <v>677798</v>
      </c>
      <c r="AA3" s="160">
        <f t="shared" ref="AA3:AL3" si="2">SUM(AA$4:AA$3029)</f>
        <v>695000</v>
      </c>
      <c r="AB3" s="161">
        <f t="shared" si="2"/>
        <v>0</v>
      </c>
      <c r="AC3" s="161">
        <f t="shared" si="2"/>
        <v>0</v>
      </c>
      <c r="AD3" s="161">
        <f t="shared" si="2"/>
        <v>0</v>
      </c>
      <c r="AE3" s="161">
        <f t="shared" si="2"/>
        <v>447000</v>
      </c>
      <c r="AF3" s="161">
        <f t="shared" si="2"/>
        <v>18000</v>
      </c>
      <c r="AG3" s="161">
        <f t="shared" si="2"/>
        <v>21000000</v>
      </c>
      <c r="AH3" s="161">
        <f t="shared" si="2"/>
        <v>260000</v>
      </c>
      <c r="AI3" s="161">
        <f t="shared" si="2"/>
        <v>0</v>
      </c>
      <c r="AJ3" s="161">
        <f t="shared" si="2"/>
        <v>0</v>
      </c>
      <c r="AK3" s="162">
        <f t="shared" si="2"/>
        <v>0</v>
      </c>
      <c r="AL3" s="26">
        <f t="shared" si="2"/>
        <v>22420000</v>
      </c>
      <c r="AR3" s="27" t="s">
        <v>218</v>
      </c>
      <c r="AS3" s="27">
        <f t="shared" ref="AS3:AT3" si="3">SUM(AS$4:AS$3029)</f>
        <v>71</v>
      </c>
      <c r="AT3" s="27">
        <f t="shared" si="3"/>
        <v>71</v>
      </c>
      <c r="AU3" s="27" t="s">
        <v>219</v>
      </c>
      <c r="AV3" s="27" t="s">
        <v>219</v>
      </c>
    </row>
    <row r="4" spans="1:48">
      <c r="A4" s="32">
        <v>287</v>
      </c>
      <c r="B4" s="232">
        <v>2304</v>
      </c>
      <c r="C4" s="232" t="s">
        <v>220</v>
      </c>
      <c r="D4" s="232">
        <v>1782</v>
      </c>
      <c r="E4" s="232" t="s">
        <v>221</v>
      </c>
      <c r="F4" s="232" t="s">
        <v>222</v>
      </c>
      <c r="G4" s="28" t="str">
        <f t="shared" ref="G4:G33" si="4">IF(ISNA($AR4),"Nincs rögzítve!",IF(AU4=0,"Hiányzik a rövidtávú terv!",IF(AV4=0,"Hiányzik a hosszútávú terv!",IF(AS4=AT4,"Kitöltés rendben!",IF(AS4&lt;&gt;AT4,"Kitöltési hiba!","Kitöltési hiba!")))))</f>
        <v>Kitöltés rendben!</v>
      </c>
      <c r="I4" s="148">
        <f t="shared" ref="I4:I33" si="5">J4+K4</f>
        <v>0</v>
      </c>
      <c r="J4" s="149">
        <f>SUMIF(B_SZV_1A!$F:$F,$C4,B_SZV_1A!$N:$N)</f>
        <v>0</v>
      </c>
      <c r="K4" s="149">
        <f>SUMIF(B_SZV_1A!$F:$F,$C4,B_SZV_1A!$O:$O)</f>
        <v>0</v>
      </c>
      <c r="L4" s="149">
        <f>SUMIF(B_SZV_1A!$F:$F,$C4,B_SZV_1A!$P:$P)</f>
        <v>0</v>
      </c>
      <c r="N4" s="149">
        <f>SUMIF(B_SZV_1A!$F:$F,$C4,B_SZV_1A!S:S)</f>
        <v>0</v>
      </c>
      <c r="O4" s="149">
        <f>SUMIF(B_SZV_1A!$F:$F,$C4,B_SZV_1A!T:T)</f>
        <v>0</v>
      </c>
      <c r="P4" s="149">
        <f>SUMIF(B_SZV_1A!$F:$F,$C4,B_SZV_1A!U:U)</f>
        <v>0</v>
      </c>
      <c r="Q4" s="149">
        <f>SUMIF(B_SZV_1A!$F:$F,$C4,B_SZV_1A!V:V)</f>
        <v>0</v>
      </c>
      <c r="R4" s="149">
        <f>SUMIF(B_SZV_1A!$F:$F,$C4,B_SZV_1A!W:W)</f>
        <v>0</v>
      </c>
      <c r="S4" s="149">
        <f>SUMIF(B_SZV_1A!$F:$F,$C4,B_SZV_1A!X:X)</f>
        <v>0</v>
      </c>
      <c r="T4" s="149">
        <f>SUMIF(B_SZV_1A!$F:$F,$C4,B_SZV_1A!Y:Y)</f>
        <v>0</v>
      </c>
      <c r="U4" s="149">
        <f>SUMIF(B_SZV_1A!$F:$F,$C4,B_SZV_1A!Z:Z)</f>
        <v>0</v>
      </c>
      <c r="V4" s="149">
        <f>SUMIF(B_SZV_1A!$F:$F,$C4,B_SZV_1A!AA:AA)</f>
        <v>0</v>
      </c>
      <c r="W4" s="149">
        <f>SUMIF(B_SZV_1A!$F:$F,$C4,B_SZV_1A!AB:AB)</f>
        <v>0</v>
      </c>
      <c r="X4" s="153">
        <f>SUMIF(B_SZV_1A!$F:$F,$C4,B_SZV_1A!AC:AC)</f>
        <v>0</v>
      </c>
      <c r="Y4" s="29">
        <f t="shared" ref="Y4:Y33" si="6">SUM(N4:X4)</f>
        <v>0</v>
      </c>
      <c r="AA4" s="163">
        <f>SUMIF(B_SZV_1A!$F:$F,$C4,B_SZV_1A!AG:AG)</f>
        <v>0</v>
      </c>
      <c r="AB4" s="163">
        <f>SUMIF(B_SZV_1A!$F:$F,$C4,B_SZV_1A!AH:AH)</f>
        <v>0</v>
      </c>
      <c r="AC4" s="163">
        <f>SUMIF(B_SZV_1A!$F:$F,$C4,B_SZV_1A!AI:AI)</f>
        <v>0</v>
      </c>
      <c r="AD4" s="163">
        <f>SUMIF(B_SZV_1A!$F:$F,$C4,B_SZV_1A!AJ:AJ)</f>
        <v>0</v>
      </c>
      <c r="AE4" s="163">
        <f>SUMIF(B_SZV_1A!$F:$F,$C4,B_SZV_1A!AK:AK)</f>
        <v>0</v>
      </c>
      <c r="AF4" s="163">
        <f>SUMIF(B_SZV_1A!$F:$F,$C4,B_SZV_1A!AL:AL)</f>
        <v>0</v>
      </c>
      <c r="AG4" s="163">
        <f>SUMIF(B_SZV_1A!$F:$F,$C4,B_SZV_1A!AM:AM)</f>
        <v>0</v>
      </c>
      <c r="AH4" s="163">
        <f>SUMIF(B_SZV_1A!$F:$F,$C4,B_SZV_1A!AN:AN)</f>
        <v>0</v>
      </c>
      <c r="AI4" s="163">
        <f>SUMIF(B_SZV_1A!$F:$F,$C4,B_SZV_1A!AO:AO)</f>
        <v>0</v>
      </c>
      <c r="AJ4" s="163">
        <f>SUMIF(B_SZV_1A!$F:$F,$C4,B_SZV_1A!AP:AP)</f>
        <v>0</v>
      </c>
      <c r="AK4" s="163">
        <f>SUMIF(B_SZV_1A!$F:$F,$C4,B_SZV_1A!AQ:AQ)</f>
        <v>0</v>
      </c>
      <c r="AL4" s="29">
        <f t="shared" ref="AL4:AL33" si="7">SUM(AA4:AK4)</f>
        <v>0</v>
      </c>
      <c r="AR4" s="14">
        <f>INDEX(B_SZV_1A!$G:$G,MATCH($C4,B_SZV_1A!$F:$F,0))</f>
        <v>2304</v>
      </c>
      <c r="AS4" s="14">
        <f>COUNTIF(B_SZV_1A!$AZ$3:$AZ$1499,$D4)</f>
        <v>1</v>
      </c>
      <c r="AT4" s="14">
        <f>SUMIF(B_SZV_1A!$AZ$3:$AZ$1499,$D4,B_SZV_1A!$CH$3:$CH$1499)</f>
        <v>1</v>
      </c>
      <c r="AU4" s="14">
        <f>SUMIF(B_SZV_1A!$AZ:$AZ,$D4,B_SZV_1A!$CI:$CI)</f>
        <v>1</v>
      </c>
      <c r="AV4" s="14">
        <f>SUMIF(B_SZV_1A!$AZ:$AZ,$D4,B_SZV_1A!$CI:$CI)</f>
        <v>1</v>
      </c>
    </row>
    <row r="5" spans="1:48">
      <c r="A5" s="32">
        <v>288</v>
      </c>
      <c r="B5" s="232">
        <v>2703</v>
      </c>
      <c r="C5" s="232" t="s">
        <v>223</v>
      </c>
      <c r="D5" s="232">
        <v>1783</v>
      </c>
      <c r="E5" s="232" t="s">
        <v>224</v>
      </c>
      <c r="F5" s="232" t="s">
        <v>225</v>
      </c>
      <c r="G5" s="28" t="str">
        <f t="shared" si="4"/>
        <v>Kitöltés rendben!</v>
      </c>
      <c r="I5" s="148">
        <f t="shared" si="5"/>
        <v>0</v>
      </c>
      <c r="J5" s="149">
        <f>SUMIF(B_SZV_1A!$F:$F,$C5,B_SZV_1A!$N:$N)</f>
        <v>0</v>
      </c>
      <c r="K5" s="149">
        <f>SUMIF(B_SZV_1A!$F:$F,$C5,B_SZV_1A!$O:$O)</f>
        <v>0</v>
      </c>
      <c r="L5" s="149">
        <f>SUMIF(B_SZV_1A!$F:$F,$C5,B_SZV_1A!$P:$P)</f>
        <v>0</v>
      </c>
      <c r="N5" s="149">
        <f>SUMIF(B_SZV_1A!$F:$F,$C5,B_SZV_1A!S:S)</f>
        <v>0</v>
      </c>
      <c r="O5" s="149">
        <f>SUMIF(B_SZV_1A!$F:$F,$C5,B_SZV_1A!T:T)</f>
        <v>0</v>
      </c>
      <c r="P5" s="149">
        <f>SUMIF(B_SZV_1A!$F:$F,$C5,B_SZV_1A!U:U)</f>
        <v>0</v>
      </c>
      <c r="Q5" s="149">
        <f>SUMIF(B_SZV_1A!$F:$F,$C5,B_SZV_1A!V:V)</f>
        <v>0</v>
      </c>
      <c r="R5" s="149">
        <f>SUMIF(B_SZV_1A!$F:$F,$C5,B_SZV_1A!W:W)</f>
        <v>0</v>
      </c>
      <c r="S5" s="149">
        <f>SUMIF(B_SZV_1A!$F:$F,$C5,B_SZV_1A!X:X)</f>
        <v>0</v>
      </c>
      <c r="T5" s="149">
        <f>SUMIF(B_SZV_1A!$F:$F,$C5,B_SZV_1A!Y:Y)</f>
        <v>0</v>
      </c>
      <c r="U5" s="149">
        <f>SUMIF(B_SZV_1A!$F:$F,$C5,B_SZV_1A!Z:Z)</f>
        <v>0</v>
      </c>
      <c r="V5" s="149">
        <f>SUMIF(B_SZV_1A!$F:$F,$C5,B_SZV_1A!AA:AA)</f>
        <v>0</v>
      </c>
      <c r="W5" s="149">
        <f>SUMIF(B_SZV_1A!$F:$F,$C5,B_SZV_1A!AB:AB)</f>
        <v>0</v>
      </c>
      <c r="X5" s="153">
        <f>SUMIF(B_SZV_1A!$F:$F,$C5,B_SZV_1A!AC:AC)</f>
        <v>0</v>
      </c>
      <c r="Y5" s="29">
        <f t="shared" si="6"/>
        <v>0</v>
      </c>
      <c r="AA5" s="163">
        <f>SUMIF(B_SZV_1A!$F:$F,$C5,B_SZV_1A!AG:AG)</f>
        <v>0</v>
      </c>
      <c r="AB5" s="163">
        <f>SUMIF(B_SZV_1A!$F:$F,$C5,B_SZV_1A!AH:AH)</f>
        <v>0</v>
      </c>
      <c r="AC5" s="163">
        <f>SUMIF(B_SZV_1A!$F:$F,$C5,B_SZV_1A!AI:AI)</f>
        <v>0</v>
      </c>
      <c r="AD5" s="163">
        <f>SUMIF(B_SZV_1A!$F:$F,$C5,B_SZV_1A!AJ:AJ)</f>
        <v>0</v>
      </c>
      <c r="AE5" s="163">
        <f>SUMIF(B_SZV_1A!$F:$F,$C5,B_SZV_1A!AK:AK)</f>
        <v>0</v>
      </c>
      <c r="AF5" s="163">
        <f>SUMIF(B_SZV_1A!$F:$F,$C5,B_SZV_1A!AL:AL)</f>
        <v>0</v>
      </c>
      <c r="AG5" s="163">
        <f>SUMIF(B_SZV_1A!$F:$F,$C5,B_SZV_1A!AM:AM)</f>
        <v>0</v>
      </c>
      <c r="AH5" s="163">
        <f>SUMIF(B_SZV_1A!$F:$F,$C5,B_SZV_1A!AN:AN)</f>
        <v>0</v>
      </c>
      <c r="AI5" s="163">
        <f>SUMIF(B_SZV_1A!$F:$F,$C5,B_SZV_1A!AO:AO)</f>
        <v>0</v>
      </c>
      <c r="AJ5" s="163">
        <f>SUMIF(B_SZV_1A!$F:$F,$C5,B_SZV_1A!AP:AP)</f>
        <v>0</v>
      </c>
      <c r="AK5" s="163">
        <f>SUMIF(B_SZV_1A!$F:$F,$C5,B_SZV_1A!AQ:AQ)</f>
        <v>0</v>
      </c>
      <c r="AL5" s="29">
        <f t="shared" si="7"/>
        <v>0</v>
      </c>
      <c r="AR5" s="14">
        <f>INDEX(B_SZV_1A!$G:$G,MATCH($C5,B_SZV_1A!$F:$F,0))</f>
        <v>2703</v>
      </c>
      <c r="AS5" s="14">
        <f>COUNTIF(B_SZV_1A!$AZ$3:$AZ$1499,$D5)</f>
        <v>1</v>
      </c>
      <c r="AT5" s="14">
        <f>SUMIF(B_SZV_1A!$AZ$3:$AZ$1499,$D5,B_SZV_1A!$CH$3:$CH$1499)</f>
        <v>1</v>
      </c>
      <c r="AU5" s="14">
        <f>SUMIF(B_SZV_1A!$AZ:$AZ,$D5,B_SZV_1A!$CI:$CI)</f>
        <v>1</v>
      </c>
      <c r="AV5" s="14">
        <f>SUMIF(B_SZV_1A!$AZ:$AZ,$D5,B_SZV_1A!$CI:$CI)</f>
        <v>1</v>
      </c>
    </row>
    <row r="6" spans="1:48">
      <c r="A6" s="32">
        <v>289</v>
      </c>
      <c r="B6" s="232">
        <v>2303</v>
      </c>
      <c r="C6" s="232" t="s">
        <v>226</v>
      </c>
      <c r="D6" s="232">
        <v>1784</v>
      </c>
      <c r="E6" s="232" t="s">
        <v>227</v>
      </c>
      <c r="F6" s="232" t="s">
        <v>228</v>
      </c>
      <c r="G6" s="28" t="str">
        <f t="shared" si="4"/>
        <v>Kitöltés rendben!</v>
      </c>
      <c r="I6" s="148">
        <f t="shared" si="5"/>
        <v>0</v>
      </c>
      <c r="J6" s="149">
        <f>SUMIF(B_SZV_1A!$F:$F,$C6,B_SZV_1A!$N:$N)</f>
        <v>0</v>
      </c>
      <c r="K6" s="149">
        <f>SUMIF(B_SZV_1A!$F:$F,$C6,B_SZV_1A!$O:$O)</f>
        <v>0</v>
      </c>
      <c r="L6" s="149">
        <f>SUMIF(B_SZV_1A!$F:$F,$C6,B_SZV_1A!$P:$P)</f>
        <v>0</v>
      </c>
      <c r="N6" s="149">
        <f>SUMIF(B_SZV_1A!$F:$F,$C6,B_SZV_1A!S:S)</f>
        <v>0</v>
      </c>
      <c r="O6" s="149">
        <f>SUMIF(B_SZV_1A!$F:$F,$C6,B_SZV_1A!T:T)</f>
        <v>0</v>
      </c>
      <c r="P6" s="149">
        <f>SUMIF(B_SZV_1A!$F:$F,$C6,B_SZV_1A!U:U)</f>
        <v>0</v>
      </c>
      <c r="Q6" s="149">
        <f>SUMIF(B_SZV_1A!$F:$F,$C6,B_SZV_1A!V:V)</f>
        <v>0</v>
      </c>
      <c r="R6" s="149">
        <f>SUMIF(B_SZV_1A!$F:$F,$C6,B_SZV_1A!W:W)</f>
        <v>0</v>
      </c>
      <c r="S6" s="149">
        <f>SUMIF(B_SZV_1A!$F:$F,$C6,B_SZV_1A!X:X)</f>
        <v>0</v>
      </c>
      <c r="T6" s="149">
        <f>SUMIF(B_SZV_1A!$F:$F,$C6,B_SZV_1A!Y:Y)</f>
        <v>0</v>
      </c>
      <c r="U6" s="149">
        <f>SUMIF(B_SZV_1A!$F:$F,$C6,B_SZV_1A!Z:Z)</f>
        <v>0</v>
      </c>
      <c r="V6" s="149">
        <f>SUMIF(B_SZV_1A!$F:$F,$C6,B_SZV_1A!AA:AA)</f>
        <v>0</v>
      </c>
      <c r="W6" s="149">
        <f>SUMIF(B_SZV_1A!$F:$F,$C6,B_SZV_1A!AB:AB)</f>
        <v>0</v>
      </c>
      <c r="X6" s="153">
        <f>SUMIF(B_SZV_1A!$F:$F,$C6,B_SZV_1A!AC:AC)</f>
        <v>0</v>
      </c>
      <c r="Y6" s="29">
        <f t="shared" si="6"/>
        <v>0</v>
      </c>
      <c r="AA6" s="163">
        <f>SUMIF(B_SZV_1A!$F:$F,$C6,B_SZV_1A!AG:AG)</f>
        <v>0</v>
      </c>
      <c r="AB6" s="163">
        <f>SUMIF(B_SZV_1A!$F:$F,$C6,B_SZV_1A!AH:AH)</f>
        <v>0</v>
      </c>
      <c r="AC6" s="163">
        <f>SUMIF(B_SZV_1A!$F:$F,$C6,B_SZV_1A!AI:AI)</f>
        <v>0</v>
      </c>
      <c r="AD6" s="163">
        <f>SUMIF(B_SZV_1A!$F:$F,$C6,B_SZV_1A!AJ:AJ)</f>
        <v>0</v>
      </c>
      <c r="AE6" s="163">
        <f>SUMIF(B_SZV_1A!$F:$F,$C6,B_SZV_1A!AK:AK)</f>
        <v>0</v>
      </c>
      <c r="AF6" s="163">
        <f>SUMIF(B_SZV_1A!$F:$F,$C6,B_SZV_1A!AL:AL)</f>
        <v>0</v>
      </c>
      <c r="AG6" s="163">
        <f>SUMIF(B_SZV_1A!$F:$F,$C6,B_SZV_1A!AM:AM)</f>
        <v>0</v>
      </c>
      <c r="AH6" s="163">
        <f>SUMIF(B_SZV_1A!$F:$F,$C6,B_SZV_1A!AN:AN)</f>
        <v>0</v>
      </c>
      <c r="AI6" s="163">
        <f>SUMIF(B_SZV_1A!$F:$F,$C6,B_SZV_1A!AO:AO)</f>
        <v>0</v>
      </c>
      <c r="AJ6" s="163">
        <f>SUMIF(B_SZV_1A!$F:$F,$C6,B_SZV_1A!AP:AP)</f>
        <v>0</v>
      </c>
      <c r="AK6" s="163">
        <f>SUMIF(B_SZV_1A!$F:$F,$C6,B_SZV_1A!AQ:AQ)</f>
        <v>0</v>
      </c>
      <c r="AL6" s="29">
        <f t="shared" si="7"/>
        <v>0</v>
      </c>
      <c r="AR6" s="14">
        <f>INDEX(B_SZV_1A!$G:$G,MATCH($C6,B_SZV_1A!$F:$F,0))</f>
        <v>2303</v>
      </c>
      <c r="AS6" s="14">
        <f>COUNTIF(B_SZV_1A!$AZ$3:$AZ$1499,$D6)</f>
        <v>1</v>
      </c>
      <c r="AT6" s="14">
        <f>SUMIF(B_SZV_1A!$AZ$3:$AZ$1499,$D6,B_SZV_1A!$CH$3:$CH$1499)</f>
        <v>1</v>
      </c>
      <c r="AU6" s="14">
        <f>SUMIF(B_SZV_1A!$AZ:$AZ,$D6,B_SZV_1A!$CI:$CI)</f>
        <v>1</v>
      </c>
      <c r="AV6" s="14">
        <f>SUMIF(B_SZV_1A!$AZ:$AZ,$D6,B_SZV_1A!$CI:$CI)</f>
        <v>1</v>
      </c>
    </row>
    <row r="7" spans="1:48">
      <c r="A7" s="32">
        <v>290</v>
      </c>
      <c r="B7" s="232">
        <v>2407</v>
      </c>
      <c r="C7" s="232" t="s">
        <v>229</v>
      </c>
      <c r="D7" s="232">
        <v>1785</v>
      </c>
      <c r="E7" s="232" t="s">
        <v>230</v>
      </c>
      <c r="F7" s="232" t="s">
        <v>231</v>
      </c>
      <c r="G7" s="28" t="str">
        <f t="shared" si="4"/>
        <v>Kitöltés rendben!</v>
      </c>
      <c r="I7" s="148">
        <f t="shared" si="5"/>
        <v>0</v>
      </c>
      <c r="J7" s="149">
        <f>SUMIF(B_SZV_1A!$F:$F,$C7,B_SZV_1A!$N:$N)</f>
        <v>0</v>
      </c>
      <c r="K7" s="149">
        <f>SUMIF(B_SZV_1A!$F:$F,$C7,B_SZV_1A!$O:$O)</f>
        <v>0</v>
      </c>
      <c r="L7" s="149">
        <f>SUMIF(B_SZV_1A!$F:$F,$C7,B_SZV_1A!$P:$P)</f>
        <v>0</v>
      </c>
      <c r="N7" s="149">
        <f>SUMIF(B_SZV_1A!$F:$F,$C7,B_SZV_1A!S:S)</f>
        <v>0</v>
      </c>
      <c r="O7" s="149">
        <f>SUMIF(B_SZV_1A!$F:$F,$C7,B_SZV_1A!T:T)</f>
        <v>0</v>
      </c>
      <c r="P7" s="149">
        <f>SUMIF(B_SZV_1A!$F:$F,$C7,B_SZV_1A!U:U)</f>
        <v>0</v>
      </c>
      <c r="Q7" s="149">
        <f>SUMIF(B_SZV_1A!$F:$F,$C7,B_SZV_1A!V:V)</f>
        <v>0</v>
      </c>
      <c r="R7" s="149">
        <f>SUMIF(B_SZV_1A!$F:$F,$C7,B_SZV_1A!W:W)</f>
        <v>0</v>
      </c>
      <c r="S7" s="149">
        <f>SUMIF(B_SZV_1A!$F:$F,$C7,B_SZV_1A!X:X)</f>
        <v>0</v>
      </c>
      <c r="T7" s="149">
        <f>SUMIF(B_SZV_1A!$F:$F,$C7,B_SZV_1A!Y:Y)</f>
        <v>0</v>
      </c>
      <c r="U7" s="149">
        <f>SUMIF(B_SZV_1A!$F:$F,$C7,B_SZV_1A!Z:Z)</f>
        <v>0</v>
      </c>
      <c r="V7" s="149">
        <f>SUMIF(B_SZV_1A!$F:$F,$C7,B_SZV_1A!AA:AA)</f>
        <v>0</v>
      </c>
      <c r="W7" s="149">
        <f>SUMIF(B_SZV_1A!$F:$F,$C7,B_SZV_1A!AB:AB)</f>
        <v>0</v>
      </c>
      <c r="X7" s="153">
        <f>SUMIF(B_SZV_1A!$F:$F,$C7,B_SZV_1A!AC:AC)</f>
        <v>0</v>
      </c>
      <c r="Y7" s="29">
        <f t="shared" si="6"/>
        <v>0</v>
      </c>
      <c r="AA7" s="163">
        <f>SUMIF(B_SZV_1A!$F:$F,$C7,B_SZV_1A!AG:AG)</f>
        <v>0</v>
      </c>
      <c r="AB7" s="163">
        <f>SUMIF(B_SZV_1A!$F:$F,$C7,B_SZV_1A!AH:AH)</f>
        <v>0</v>
      </c>
      <c r="AC7" s="163">
        <f>SUMIF(B_SZV_1A!$F:$F,$C7,B_SZV_1A!AI:AI)</f>
        <v>0</v>
      </c>
      <c r="AD7" s="163">
        <f>SUMIF(B_SZV_1A!$F:$F,$C7,B_SZV_1A!AJ:AJ)</f>
        <v>0</v>
      </c>
      <c r="AE7" s="163">
        <f>SUMIF(B_SZV_1A!$F:$F,$C7,B_SZV_1A!AK:AK)</f>
        <v>0</v>
      </c>
      <c r="AF7" s="163">
        <f>SUMIF(B_SZV_1A!$F:$F,$C7,B_SZV_1A!AL:AL)</f>
        <v>0</v>
      </c>
      <c r="AG7" s="163">
        <f>SUMIF(B_SZV_1A!$F:$F,$C7,B_SZV_1A!AM:AM)</f>
        <v>0</v>
      </c>
      <c r="AH7" s="163">
        <f>SUMIF(B_SZV_1A!$F:$F,$C7,B_SZV_1A!AN:AN)</f>
        <v>0</v>
      </c>
      <c r="AI7" s="163">
        <f>SUMIF(B_SZV_1A!$F:$F,$C7,B_SZV_1A!AO:AO)</f>
        <v>0</v>
      </c>
      <c r="AJ7" s="163">
        <f>SUMIF(B_SZV_1A!$F:$F,$C7,B_SZV_1A!AP:AP)</f>
        <v>0</v>
      </c>
      <c r="AK7" s="163">
        <f>SUMIF(B_SZV_1A!$F:$F,$C7,B_SZV_1A!AQ:AQ)</f>
        <v>0</v>
      </c>
      <c r="AL7" s="29">
        <f t="shared" si="7"/>
        <v>0</v>
      </c>
      <c r="AR7" s="14">
        <f>INDEX(B_SZV_1A!$G:$G,MATCH($C7,B_SZV_1A!$F:$F,0))</f>
        <v>2407</v>
      </c>
      <c r="AS7" s="14">
        <f>COUNTIF(B_SZV_1A!$AZ$3:$AZ$1499,$D7)</f>
        <v>1</v>
      </c>
      <c r="AT7" s="14">
        <f>SUMIF(B_SZV_1A!$AZ$3:$AZ$1499,$D7,B_SZV_1A!$CH$3:$CH$1499)</f>
        <v>1</v>
      </c>
      <c r="AU7" s="14">
        <f>SUMIF(B_SZV_1A!$AZ:$AZ,$D7,B_SZV_1A!$CI:$CI)</f>
        <v>1</v>
      </c>
      <c r="AV7" s="14">
        <f>SUMIF(B_SZV_1A!$AZ:$AZ,$D7,B_SZV_1A!$CI:$CI)</f>
        <v>1</v>
      </c>
    </row>
    <row r="8" spans="1:48">
      <c r="A8" s="32">
        <v>291</v>
      </c>
      <c r="B8" s="232">
        <v>2602</v>
      </c>
      <c r="C8" s="232" t="s">
        <v>232</v>
      </c>
      <c r="D8" s="232">
        <v>1786</v>
      </c>
      <c r="E8" s="232" t="s">
        <v>233</v>
      </c>
      <c r="F8" s="232" t="s">
        <v>234</v>
      </c>
      <c r="G8" s="28" t="str">
        <f t="shared" si="4"/>
        <v>Kitöltés rendben!</v>
      </c>
      <c r="I8" s="148">
        <f t="shared" si="5"/>
        <v>54690</v>
      </c>
      <c r="J8" s="149">
        <f>SUMIF(B_SZV_1A!$F:$F,$C8,B_SZV_1A!$N:$N)</f>
        <v>9690</v>
      </c>
      <c r="K8" s="149">
        <f>SUMIF(B_SZV_1A!$F:$F,$C8,B_SZV_1A!$O:$O)</f>
        <v>45000</v>
      </c>
      <c r="L8" s="149">
        <f>SUMIF(B_SZV_1A!$F:$F,$C8,B_SZV_1A!$P:$P)</f>
        <v>9690</v>
      </c>
      <c r="N8" s="149">
        <f>SUMIF(B_SZV_1A!$F:$F,$C8,B_SZV_1A!S:S)</f>
        <v>0</v>
      </c>
      <c r="O8" s="149">
        <f>SUMIF(B_SZV_1A!$F:$F,$C8,B_SZV_1A!T:T)</f>
        <v>0</v>
      </c>
      <c r="P8" s="149">
        <f>SUMIF(B_SZV_1A!$F:$F,$C8,B_SZV_1A!U:U)</f>
        <v>0</v>
      </c>
      <c r="Q8" s="149">
        <f>SUMIF(B_SZV_1A!$F:$F,$C8,B_SZV_1A!V:V)</f>
        <v>0</v>
      </c>
      <c r="R8" s="149">
        <f>SUMIF(B_SZV_1A!$F:$F,$C8,B_SZV_1A!W:W)</f>
        <v>9690</v>
      </c>
      <c r="S8" s="149">
        <f>SUMIF(B_SZV_1A!$F:$F,$C8,B_SZV_1A!X:X)</f>
        <v>0</v>
      </c>
      <c r="T8" s="149">
        <f>SUMIF(B_SZV_1A!$F:$F,$C8,B_SZV_1A!Y:Y)</f>
        <v>0</v>
      </c>
      <c r="U8" s="149">
        <f>SUMIF(B_SZV_1A!$F:$F,$C8,B_SZV_1A!Z:Z)</f>
        <v>0</v>
      </c>
      <c r="V8" s="149">
        <f>SUMIF(B_SZV_1A!$F:$F,$C8,B_SZV_1A!AA:AA)</f>
        <v>0</v>
      </c>
      <c r="W8" s="149">
        <f>SUMIF(B_SZV_1A!$F:$F,$C8,B_SZV_1A!AB:AB)</f>
        <v>0</v>
      </c>
      <c r="X8" s="153">
        <f>SUMIF(B_SZV_1A!$F:$F,$C8,B_SZV_1A!AC:AC)</f>
        <v>0</v>
      </c>
      <c r="Y8" s="29">
        <f t="shared" si="6"/>
        <v>9690</v>
      </c>
      <c r="AA8" s="163">
        <f>SUMIF(B_SZV_1A!$F:$F,$C8,B_SZV_1A!AG:AG)</f>
        <v>45000</v>
      </c>
      <c r="AB8" s="163">
        <f>SUMIF(B_SZV_1A!$F:$F,$C8,B_SZV_1A!AH:AH)</f>
        <v>0</v>
      </c>
      <c r="AC8" s="163">
        <f>SUMIF(B_SZV_1A!$F:$F,$C8,B_SZV_1A!AI:AI)</f>
        <v>0</v>
      </c>
      <c r="AD8" s="163">
        <f>SUMIF(B_SZV_1A!$F:$F,$C8,B_SZV_1A!AJ:AJ)</f>
        <v>0</v>
      </c>
      <c r="AE8" s="163">
        <f>SUMIF(B_SZV_1A!$F:$F,$C8,B_SZV_1A!AK:AK)</f>
        <v>0</v>
      </c>
      <c r="AF8" s="163">
        <f>SUMIF(B_SZV_1A!$F:$F,$C8,B_SZV_1A!AL:AL)</f>
        <v>0</v>
      </c>
      <c r="AG8" s="163">
        <f>SUMIF(B_SZV_1A!$F:$F,$C8,B_SZV_1A!AM:AM)</f>
        <v>0</v>
      </c>
      <c r="AH8" s="163">
        <f>SUMIF(B_SZV_1A!$F:$F,$C8,B_SZV_1A!AN:AN)</f>
        <v>0</v>
      </c>
      <c r="AI8" s="163">
        <f>SUMIF(B_SZV_1A!$F:$F,$C8,B_SZV_1A!AO:AO)</f>
        <v>0</v>
      </c>
      <c r="AJ8" s="163">
        <f>SUMIF(B_SZV_1A!$F:$F,$C8,B_SZV_1A!AP:AP)</f>
        <v>0</v>
      </c>
      <c r="AK8" s="163">
        <f>SUMIF(B_SZV_1A!$F:$F,$C8,B_SZV_1A!AQ:AQ)</f>
        <v>0</v>
      </c>
      <c r="AL8" s="29">
        <f t="shared" si="7"/>
        <v>45000</v>
      </c>
      <c r="AR8" s="14">
        <f>INDEX(B_SZV_1A!$G:$G,MATCH($C8,B_SZV_1A!$F:$F,0))</f>
        <v>2602</v>
      </c>
      <c r="AS8" s="14">
        <f>COUNTIF(B_SZV_1A!$AZ$3:$AZ$1499,$D8)</f>
        <v>3</v>
      </c>
      <c r="AT8" s="14">
        <f>SUMIF(B_SZV_1A!$AZ$3:$AZ$1499,$D8,B_SZV_1A!$CH$3:$CH$1499)</f>
        <v>3</v>
      </c>
      <c r="AU8" s="14">
        <f>SUMIF(B_SZV_1A!$AZ:$AZ,$D8,B_SZV_1A!$CI:$CI)</f>
        <v>1</v>
      </c>
      <c r="AV8" s="14">
        <f>SUMIF(B_SZV_1A!$AZ:$AZ,$D8,B_SZV_1A!$CI:$CI)</f>
        <v>1</v>
      </c>
    </row>
    <row r="9" spans="1:48">
      <c r="A9" s="32">
        <v>292</v>
      </c>
      <c r="B9" s="232">
        <v>2606</v>
      </c>
      <c r="C9" s="232" t="s">
        <v>235</v>
      </c>
      <c r="D9" s="232">
        <v>4255</v>
      </c>
      <c r="E9" s="232" t="s">
        <v>236</v>
      </c>
      <c r="F9" s="232" t="s">
        <v>237</v>
      </c>
      <c r="G9" s="28" t="str">
        <f t="shared" si="4"/>
        <v>Kitöltés rendben!</v>
      </c>
      <c r="I9" s="148">
        <f t="shared" si="5"/>
        <v>3000</v>
      </c>
      <c r="J9" s="149">
        <f>SUMIF(B_SZV_1A!$F:$F,$C9,B_SZV_1A!$N:$N)</f>
        <v>3000</v>
      </c>
      <c r="K9" s="149">
        <f>SUMIF(B_SZV_1A!$F:$F,$C9,B_SZV_1A!$O:$O)</f>
        <v>0</v>
      </c>
      <c r="L9" s="149">
        <f>SUMIF(B_SZV_1A!$F:$F,$C9,B_SZV_1A!$P:$P)</f>
        <v>3000</v>
      </c>
      <c r="N9" s="149">
        <f>SUMIF(B_SZV_1A!$F:$F,$C9,B_SZV_1A!S:S)</f>
        <v>0</v>
      </c>
      <c r="O9" s="149">
        <f>SUMIF(B_SZV_1A!$F:$F,$C9,B_SZV_1A!T:T)</f>
        <v>0</v>
      </c>
      <c r="P9" s="149">
        <f>SUMIF(B_SZV_1A!$F:$F,$C9,B_SZV_1A!U:U)</f>
        <v>0</v>
      </c>
      <c r="Q9" s="149">
        <f>SUMIF(B_SZV_1A!$F:$F,$C9,B_SZV_1A!V:V)</f>
        <v>0</v>
      </c>
      <c r="R9" s="149">
        <f>SUMIF(B_SZV_1A!$F:$F,$C9,B_SZV_1A!W:W)</f>
        <v>0</v>
      </c>
      <c r="S9" s="149">
        <f>SUMIF(B_SZV_1A!$F:$F,$C9,B_SZV_1A!X:X)</f>
        <v>3000</v>
      </c>
      <c r="T9" s="149">
        <f>SUMIF(B_SZV_1A!$F:$F,$C9,B_SZV_1A!Y:Y)</f>
        <v>0</v>
      </c>
      <c r="U9" s="149">
        <f>SUMIF(B_SZV_1A!$F:$F,$C9,B_SZV_1A!Z:Z)</f>
        <v>0</v>
      </c>
      <c r="V9" s="149">
        <f>SUMIF(B_SZV_1A!$F:$F,$C9,B_SZV_1A!AA:AA)</f>
        <v>0</v>
      </c>
      <c r="W9" s="149">
        <f>SUMIF(B_SZV_1A!$F:$F,$C9,B_SZV_1A!AB:AB)</f>
        <v>0</v>
      </c>
      <c r="X9" s="153">
        <f>SUMIF(B_SZV_1A!$F:$F,$C9,B_SZV_1A!AC:AC)</f>
        <v>0</v>
      </c>
      <c r="Y9" s="29">
        <f t="shared" si="6"/>
        <v>3000</v>
      </c>
      <c r="AA9" s="163">
        <f>SUMIF(B_SZV_1A!$F:$F,$C9,B_SZV_1A!AG:AG)</f>
        <v>0</v>
      </c>
      <c r="AB9" s="163">
        <f>SUMIF(B_SZV_1A!$F:$F,$C9,B_SZV_1A!AH:AH)</f>
        <v>0</v>
      </c>
      <c r="AC9" s="163">
        <f>SUMIF(B_SZV_1A!$F:$F,$C9,B_SZV_1A!AI:AI)</f>
        <v>0</v>
      </c>
      <c r="AD9" s="163">
        <f>SUMIF(B_SZV_1A!$F:$F,$C9,B_SZV_1A!AJ:AJ)</f>
        <v>0</v>
      </c>
      <c r="AE9" s="163">
        <f>SUMIF(B_SZV_1A!$F:$F,$C9,B_SZV_1A!AK:AK)</f>
        <v>0</v>
      </c>
      <c r="AF9" s="163">
        <f>SUMIF(B_SZV_1A!$F:$F,$C9,B_SZV_1A!AL:AL)</f>
        <v>0</v>
      </c>
      <c r="AG9" s="163">
        <f>SUMIF(B_SZV_1A!$F:$F,$C9,B_SZV_1A!AM:AM)</f>
        <v>0</v>
      </c>
      <c r="AH9" s="163">
        <f>SUMIF(B_SZV_1A!$F:$F,$C9,B_SZV_1A!AN:AN)</f>
        <v>0</v>
      </c>
      <c r="AI9" s="163">
        <f>SUMIF(B_SZV_1A!$F:$F,$C9,B_SZV_1A!AO:AO)</f>
        <v>0</v>
      </c>
      <c r="AJ9" s="163">
        <f>SUMIF(B_SZV_1A!$F:$F,$C9,B_SZV_1A!AP:AP)</f>
        <v>0</v>
      </c>
      <c r="AK9" s="163">
        <f>SUMIF(B_SZV_1A!$F:$F,$C9,B_SZV_1A!AQ:AQ)</f>
        <v>0</v>
      </c>
      <c r="AL9" s="29">
        <f t="shared" si="7"/>
        <v>0</v>
      </c>
      <c r="AR9" s="14">
        <f>INDEX(B_SZV_1A!$G:$G,MATCH($C9,B_SZV_1A!$F:$F,0))</f>
        <v>2606</v>
      </c>
      <c r="AS9" s="14">
        <f>COUNTIF(B_SZV_1A!$AZ$3:$AZ$1499,$D9)</f>
        <v>2</v>
      </c>
      <c r="AT9" s="14">
        <f>SUMIF(B_SZV_1A!$AZ$3:$AZ$1499,$D9,B_SZV_1A!$CH$3:$CH$1499)</f>
        <v>2</v>
      </c>
      <c r="AU9" s="14">
        <f>SUMIF(B_SZV_1A!$AZ:$AZ,$D9,B_SZV_1A!$CI:$CI)</f>
        <v>1</v>
      </c>
      <c r="AV9" s="14">
        <f>SUMIF(B_SZV_1A!$AZ:$AZ,$D9,B_SZV_1A!$CI:$CI)</f>
        <v>1</v>
      </c>
    </row>
    <row r="10" spans="1:48">
      <c r="A10" s="32">
        <v>293</v>
      </c>
      <c r="B10" s="232">
        <v>2701</v>
      </c>
      <c r="C10" s="232" t="s">
        <v>238</v>
      </c>
      <c r="D10" s="232">
        <v>1787</v>
      </c>
      <c r="E10" s="232" t="s">
        <v>239</v>
      </c>
      <c r="F10" s="232" t="s">
        <v>240</v>
      </c>
      <c r="G10" s="28" t="str">
        <f t="shared" si="4"/>
        <v>Kitöltés rendben!</v>
      </c>
      <c r="I10" s="148">
        <f t="shared" si="5"/>
        <v>3950</v>
      </c>
      <c r="J10" s="149">
        <f>SUMIF(B_SZV_1A!$F:$F,$C10,B_SZV_1A!$N:$N)</f>
        <v>3950</v>
      </c>
      <c r="K10" s="149">
        <f>SUMIF(B_SZV_1A!$F:$F,$C10,B_SZV_1A!$O:$O)</f>
        <v>0</v>
      </c>
      <c r="L10" s="149">
        <f>SUMIF(B_SZV_1A!$F:$F,$C10,B_SZV_1A!$P:$P)</f>
        <v>0</v>
      </c>
      <c r="N10" s="149">
        <f>SUMIF(B_SZV_1A!$F:$F,$C10,B_SZV_1A!S:S)</f>
        <v>3950</v>
      </c>
      <c r="O10" s="149">
        <f>SUMIF(B_SZV_1A!$F:$F,$C10,B_SZV_1A!T:T)</f>
        <v>0</v>
      </c>
      <c r="P10" s="149">
        <f>SUMIF(B_SZV_1A!$F:$F,$C10,B_SZV_1A!U:U)</f>
        <v>0</v>
      </c>
      <c r="Q10" s="149">
        <f>SUMIF(B_SZV_1A!$F:$F,$C10,B_SZV_1A!V:V)</f>
        <v>0</v>
      </c>
      <c r="R10" s="149">
        <f>SUMIF(B_SZV_1A!$F:$F,$C10,B_SZV_1A!W:W)</f>
        <v>0</v>
      </c>
      <c r="S10" s="149">
        <f>SUMIF(B_SZV_1A!$F:$F,$C10,B_SZV_1A!X:X)</f>
        <v>0</v>
      </c>
      <c r="T10" s="149">
        <f>SUMIF(B_SZV_1A!$F:$F,$C10,B_SZV_1A!Y:Y)</f>
        <v>0</v>
      </c>
      <c r="U10" s="149">
        <f>SUMIF(B_SZV_1A!$F:$F,$C10,B_SZV_1A!Z:Z)</f>
        <v>0</v>
      </c>
      <c r="V10" s="149">
        <f>SUMIF(B_SZV_1A!$F:$F,$C10,B_SZV_1A!AA:AA)</f>
        <v>0</v>
      </c>
      <c r="W10" s="149">
        <f>SUMIF(B_SZV_1A!$F:$F,$C10,B_SZV_1A!AB:AB)</f>
        <v>0</v>
      </c>
      <c r="X10" s="153">
        <f>SUMIF(B_SZV_1A!$F:$F,$C10,B_SZV_1A!AC:AC)</f>
        <v>0</v>
      </c>
      <c r="Y10" s="29">
        <f t="shared" si="6"/>
        <v>3950</v>
      </c>
      <c r="AA10" s="163">
        <f>SUMIF(B_SZV_1A!$F:$F,$C10,B_SZV_1A!AG:AG)</f>
        <v>0</v>
      </c>
      <c r="AB10" s="163">
        <f>SUMIF(B_SZV_1A!$F:$F,$C10,B_SZV_1A!AH:AH)</f>
        <v>0</v>
      </c>
      <c r="AC10" s="163">
        <f>SUMIF(B_SZV_1A!$F:$F,$C10,B_SZV_1A!AI:AI)</f>
        <v>0</v>
      </c>
      <c r="AD10" s="163">
        <f>SUMIF(B_SZV_1A!$F:$F,$C10,B_SZV_1A!AJ:AJ)</f>
        <v>0</v>
      </c>
      <c r="AE10" s="163">
        <f>SUMIF(B_SZV_1A!$F:$F,$C10,B_SZV_1A!AK:AK)</f>
        <v>0</v>
      </c>
      <c r="AF10" s="163">
        <f>SUMIF(B_SZV_1A!$F:$F,$C10,B_SZV_1A!AL:AL)</f>
        <v>0</v>
      </c>
      <c r="AG10" s="163">
        <f>SUMIF(B_SZV_1A!$F:$F,$C10,B_SZV_1A!AM:AM)</f>
        <v>0</v>
      </c>
      <c r="AH10" s="163">
        <f>SUMIF(B_SZV_1A!$F:$F,$C10,B_SZV_1A!AN:AN)</f>
        <v>0</v>
      </c>
      <c r="AI10" s="163">
        <f>SUMIF(B_SZV_1A!$F:$F,$C10,B_SZV_1A!AO:AO)</f>
        <v>0</v>
      </c>
      <c r="AJ10" s="163">
        <f>SUMIF(B_SZV_1A!$F:$F,$C10,B_SZV_1A!AP:AP)</f>
        <v>0</v>
      </c>
      <c r="AK10" s="163">
        <f>SUMIF(B_SZV_1A!$F:$F,$C10,B_SZV_1A!AQ:AQ)</f>
        <v>0</v>
      </c>
      <c r="AL10" s="29">
        <f t="shared" si="7"/>
        <v>0</v>
      </c>
      <c r="AR10" s="14">
        <f>INDEX(B_SZV_1A!$G:$G,MATCH($C10,B_SZV_1A!$F:$F,0))</f>
        <v>2701</v>
      </c>
      <c r="AS10" s="14">
        <f>COUNTIF(B_SZV_1A!$AZ$3:$AZ$1499,$D10)</f>
        <v>3</v>
      </c>
      <c r="AT10" s="14">
        <f>SUMIF(B_SZV_1A!$AZ$3:$AZ$1499,$D10,B_SZV_1A!$CH$3:$CH$1499)</f>
        <v>3</v>
      </c>
      <c r="AU10" s="14">
        <f>SUMIF(B_SZV_1A!$AZ:$AZ,$D10,B_SZV_1A!$CI:$CI)</f>
        <v>3</v>
      </c>
      <c r="AV10" s="14">
        <f>SUMIF(B_SZV_1A!$AZ:$AZ,$D10,B_SZV_1A!$CI:$CI)</f>
        <v>3</v>
      </c>
    </row>
    <row r="11" spans="1:48">
      <c r="A11" s="32">
        <v>294</v>
      </c>
      <c r="B11" s="232">
        <v>2502</v>
      </c>
      <c r="C11" s="232" t="s">
        <v>241</v>
      </c>
      <c r="D11" s="232">
        <v>1788</v>
      </c>
      <c r="E11" s="232" t="s">
        <v>242</v>
      </c>
      <c r="F11" s="232" t="s">
        <v>243</v>
      </c>
      <c r="G11" s="28" t="str">
        <f t="shared" si="4"/>
        <v>Kitöltés rendben!</v>
      </c>
      <c r="I11" s="148">
        <f t="shared" si="5"/>
        <v>34000</v>
      </c>
      <c r="J11" s="149">
        <f>SUMIF(B_SZV_1A!$F:$F,$C11,B_SZV_1A!$N:$N)</f>
        <v>16000</v>
      </c>
      <c r="K11" s="149">
        <f>SUMIF(B_SZV_1A!$F:$F,$C11,B_SZV_1A!$O:$O)</f>
        <v>18000</v>
      </c>
      <c r="L11" s="149">
        <f>SUMIF(B_SZV_1A!$F:$F,$C11,B_SZV_1A!$P:$P)</f>
        <v>16000</v>
      </c>
      <c r="N11" s="149">
        <f>SUMIF(B_SZV_1A!$F:$F,$C11,B_SZV_1A!S:S)</f>
        <v>0</v>
      </c>
      <c r="O11" s="149">
        <f>SUMIF(B_SZV_1A!$F:$F,$C11,B_SZV_1A!T:T)</f>
        <v>0</v>
      </c>
      <c r="P11" s="149">
        <f>SUMIF(B_SZV_1A!$F:$F,$C11,B_SZV_1A!U:U)</f>
        <v>0</v>
      </c>
      <c r="Q11" s="149">
        <f>SUMIF(B_SZV_1A!$F:$F,$C11,B_SZV_1A!V:V)</f>
        <v>0</v>
      </c>
      <c r="R11" s="149">
        <f>SUMIF(B_SZV_1A!$F:$F,$C11,B_SZV_1A!W:W)</f>
        <v>0</v>
      </c>
      <c r="S11" s="149">
        <f>SUMIF(B_SZV_1A!$F:$F,$C11,B_SZV_1A!X:X)</f>
        <v>16000</v>
      </c>
      <c r="T11" s="149">
        <f>SUMIF(B_SZV_1A!$F:$F,$C11,B_SZV_1A!Y:Y)</f>
        <v>0</v>
      </c>
      <c r="U11" s="149">
        <f>SUMIF(B_SZV_1A!$F:$F,$C11,B_SZV_1A!Z:Z)</f>
        <v>0</v>
      </c>
      <c r="V11" s="149">
        <f>SUMIF(B_SZV_1A!$F:$F,$C11,B_SZV_1A!AA:AA)</f>
        <v>0</v>
      </c>
      <c r="W11" s="149">
        <f>SUMIF(B_SZV_1A!$F:$F,$C11,B_SZV_1A!AB:AB)</f>
        <v>0</v>
      </c>
      <c r="X11" s="153">
        <f>SUMIF(B_SZV_1A!$F:$F,$C11,B_SZV_1A!AC:AC)</f>
        <v>0</v>
      </c>
      <c r="Y11" s="29">
        <f t="shared" si="6"/>
        <v>16000</v>
      </c>
      <c r="AA11" s="163">
        <f>SUMIF(B_SZV_1A!$F:$F,$C11,B_SZV_1A!AG:AG)</f>
        <v>0</v>
      </c>
      <c r="AB11" s="163">
        <f>SUMIF(B_SZV_1A!$F:$F,$C11,B_SZV_1A!AH:AH)</f>
        <v>0</v>
      </c>
      <c r="AC11" s="163">
        <f>SUMIF(B_SZV_1A!$F:$F,$C11,B_SZV_1A!AI:AI)</f>
        <v>0</v>
      </c>
      <c r="AD11" s="163">
        <f>SUMIF(B_SZV_1A!$F:$F,$C11,B_SZV_1A!AJ:AJ)</f>
        <v>0</v>
      </c>
      <c r="AE11" s="163">
        <f>SUMIF(B_SZV_1A!$F:$F,$C11,B_SZV_1A!AK:AK)</f>
        <v>0</v>
      </c>
      <c r="AF11" s="163">
        <f>SUMIF(B_SZV_1A!$F:$F,$C11,B_SZV_1A!AL:AL)</f>
        <v>18000</v>
      </c>
      <c r="AG11" s="163">
        <f>SUMIF(B_SZV_1A!$F:$F,$C11,B_SZV_1A!AM:AM)</f>
        <v>0</v>
      </c>
      <c r="AH11" s="163">
        <f>SUMIF(B_SZV_1A!$F:$F,$C11,B_SZV_1A!AN:AN)</f>
        <v>0</v>
      </c>
      <c r="AI11" s="163">
        <f>SUMIF(B_SZV_1A!$F:$F,$C11,B_SZV_1A!AO:AO)</f>
        <v>0</v>
      </c>
      <c r="AJ11" s="163">
        <f>SUMIF(B_SZV_1A!$F:$F,$C11,B_SZV_1A!AP:AP)</f>
        <v>0</v>
      </c>
      <c r="AK11" s="163">
        <f>SUMIF(B_SZV_1A!$F:$F,$C11,B_SZV_1A!AQ:AQ)</f>
        <v>0</v>
      </c>
      <c r="AL11" s="29">
        <f t="shared" si="7"/>
        <v>18000</v>
      </c>
      <c r="AR11" s="14">
        <f>INDEX(B_SZV_1A!$G:$G,MATCH($C11,B_SZV_1A!$F:$F,0))</f>
        <v>2502</v>
      </c>
      <c r="AS11" s="14">
        <f>COUNTIF(B_SZV_1A!$AZ$3:$AZ$1499,$D11)</f>
        <v>4</v>
      </c>
      <c r="AT11" s="14">
        <f>SUMIF(B_SZV_1A!$AZ$3:$AZ$1499,$D11,B_SZV_1A!$CH$3:$CH$1499)</f>
        <v>4</v>
      </c>
      <c r="AU11" s="14">
        <f>SUMIF(B_SZV_1A!$AZ:$AZ,$D11,B_SZV_1A!$CI:$CI)</f>
        <v>2</v>
      </c>
      <c r="AV11" s="14">
        <f>SUMIF(B_SZV_1A!$AZ:$AZ,$D11,B_SZV_1A!$CI:$CI)</f>
        <v>2</v>
      </c>
    </row>
    <row r="12" spans="1:48">
      <c r="A12" s="32">
        <v>295</v>
      </c>
      <c r="B12" s="232">
        <v>2501</v>
      </c>
      <c r="C12" s="232" t="s">
        <v>244</v>
      </c>
      <c r="D12" s="232">
        <v>1789</v>
      </c>
      <c r="E12" s="232" t="s">
        <v>245</v>
      </c>
      <c r="F12" s="232" t="s">
        <v>246</v>
      </c>
      <c r="G12" s="28" t="str">
        <f t="shared" si="4"/>
        <v>Kitöltés rendben!</v>
      </c>
      <c r="I12" s="148">
        <f t="shared" si="5"/>
        <v>129023</v>
      </c>
      <c r="J12" s="149">
        <f>SUMIF(B_SZV_1A!$F:$F,$C12,B_SZV_1A!$N:$N)</f>
        <v>129023</v>
      </c>
      <c r="K12" s="149">
        <f>SUMIF(B_SZV_1A!$F:$F,$C12,B_SZV_1A!$O:$O)</f>
        <v>0</v>
      </c>
      <c r="L12" s="149">
        <f>SUMIF(B_SZV_1A!$F:$F,$C12,B_SZV_1A!$P:$P)</f>
        <v>19023</v>
      </c>
      <c r="N12" s="149">
        <f>SUMIF(B_SZV_1A!$F:$F,$C12,B_SZV_1A!S:S)</f>
        <v>110000</v>
      </c>
      <c r="O12" s="149">
        <f>SUMIF(B_SZV_1A!$F:$F,$C12,B_SZV_1A!T:T)</f>
        <v>0</v>
      </c>
      <c r="P12" s="149">
        <f>SUMIF(B_SZV_1A!$F:$F,$C12,B_SZV_1A!U:U)</f>
        <v>0</v>
      </c>
      <c r="Q12" s="149">
        <f>SUMIF(B_SZV_1A!$F:$F,$C12,B_SZV_1A!V:V)</f>
        <v>0</v>
      </c>
      <c r="R12" s="149">
        <f>SUMIF(B_SZV_1A!$F:$F,$C12,B_SZV_1A!W:W)</f>
        <v>19023</v>
      </c>
      <c r="S12" s="149">
        <f>SUMIF(B_SZV_1A!$F:$F,$C12,B_SZV_1A!X:X)</f>
        <v>0</v>
      </c>
      <c r="T12" s="149">
        <f>SUMIF(B_SZV_1A!$F:$F,$C12,B_SZV_1A!Y:Y)</f>
        <v>0</v>
      </c>
      <c r="U12" s="149">
        <f>SUMIF(B_SZV_1A!$F:$F,$C12,B_SZV_1A!Z:Z)</f>
        <v>0</v>
      </c>
      <c r="V12" s="149">
        <f>SUMIF(B_SZV_1A!$F:$F,$C12,B_SZV_1A!AA:AA)</f>
        <v>0</v>
      </c>
      <c r="W12" s="149">
        <f>SUMIF(B_SZV_1A!$F:$F,$C12,B_SZV_1A!AB:AB)</f>
        <v>0</v>
      </c>
      <c r="X12" s="153">
        <f>SUMIF(B_SZV_1A!$F:$F,$C12,B_SZV_1A!AC:AC)</f>
        <v>0</v>
      </c>
      <c r="Y12" s="29">
        <f t="shared" si="6"/>
        <v>129023</v>
      </c>
      <c r="AA12" s="163">
        <f>SUMIF(B_SZV_1A!$F:$F,$C12,B_SZV_1A!AG:AG)</f>
        <v>0</v>
      </c>
      <c r="AB12" s="163">
        <f>SUMIF(B_SZV_1A!$F:$F,$C12,B_SZV_1A!AH:AH)</f>
        <v>0</v>
      </c>
      <c r="AC12" s="163">
        <f>SUMIF(B_SZV_1A!$F:$F,$C12,B_SZV_1A!AI:AI)</f>
        <v>0</v>
      </c>
      <c r="AD12" s="163">
        <f>SUMIF(B_SZV_1A!$F:$F,$C12,B_SZV_1A!AJ:AJ)</f>
        <v>0</v>
      </c>
      <c r="AE12" s="163">
        <f>SUMIF(B_SZV_1A!$F:$F,$C12,B_SZV_1A!AK:AK)</f>
        <v>0</v>
      </c>
      <c r="AF12" s="163">
        <f>SUMIF(B_SZV_1A!$F:$F,$C12,B_SZV_1A!AL:AL)</f>
        <v>0</v>
      </c>
      <c r="AG12" s="163">
        <f>SUMIF(B_SZV_1A!$F:$F,$C12,B_SZV_1A!AM:AM)</f>
        <v>0</v>
      </c>
      <c r="AH12" s="163">
        <f>SUMIF(B_SZV_1A!$F:$F,$C12,B_SZV_1A!AN:AN)</f>
        <v>0</v>
      </c>
      <c r="AI12" s="163">
        <f>SUMIF(B_SZV_1A!$F:$F,$C12,B_SZV_1A!AO:AO)</f>
        <v>0</v>
      </c>
      <c r="AJ12" s="163">
        <f>SUMIF(B_SZV_1A!$F:$F,$C12,B_SZV_1A!AP:AP)</f>
        <v>0</v>
      </c>
      <c r="AK12" s="163">
        <f>SUMIF(B_SZV_1A!$F:$F,$C12,B_SZV_1A!AQ:AQ)</f>
        <v>0</v>
      </c>
      <c r="AL12" s="29">
        <f t="shared" si="7"/>
        <v>0</v>
      </c>
      <c r="AR12" s="14">
        <f>INDEX(B_SZV_1A!$G:$G,MATCH($C12,B_SZV_1A!$F:$F,0))</f>
        <v>2501</v>
      </c>
      <c r="AS12" s="14">
        <f>COUNTIF(B_SZV_1A!$AZ$3:$AZ$1499,$D12)</f>
        <v>3</v>
      </c>
      <c r="AT12" s="14">
        <f>SUMIF(B_SZV_1A!$AZ$3:$AZ$1499,$D12,B_SZV_1A!$CH$3:$CH$1499)</f>
        <v>3</v>
      </c>
      <c r="AU12" s="14">
        <f>SUMIF(B_SZV_1A!$AZ:$AZ,$D12,B_SZV_1A!$CI:$CI)</f>
        <v>2</v>
      </c>
      <c r="AV12" s="14">
        <f>SUMIF(B_SZV_1A!$AZ:$AZ,$D12,B_SZV_1A!$CI:$CI)</f>
        <v>2</v>
      </c>
    </row>
    <row r="13" spans="1:48">
      <c r="A13" s="32">
        <v>296</v>
      </c>
      <c r="B13" s="232">
        <v>2704</v>
      </c>
      <c r="C13" s="232" t="s">
        <v>247</v>
      </c>
      <c r="D13" s="232">
        <v>1790</v>
      </c>
      <c r="E13" s="232" t="s">
        <v>248</v>
      </c>
      <c r="F13" s="232" t="s">
        <v>249</v>
      </c>
      <c r="G13" s="28" t="str">
        <f t="shared" si="4"/>
        <v>Kitöltés rendben!</v>
      </c>
      <c r="I13" s="148">
        <f t="shared" si="5"/>
        <v>0</v>
      </c>
      <c r="J13" s="149">
        <f>SUMIF(B_SZV_1A!$F:$F,$C13,B_SZV_1A!$N:$N)</f>
        <v>0</v>
      </c>
      <c r="K13" s="149">
        <f>SUMIF(B_SZV_1A!$F:$F,$C13,B_SZV_1A!$O:$O)</f>
        <v>0</v>
      </c>
      <c r="L13" s="149">
        <f>SUMIF(B_SZV_1A!$F:$F,$C13,B_SZV_1A!$P:$P)</f>
        <v>0</v>
      </c>
      <c r="N13" s="149">
        <f>SUMIF(B_SZV_1A!$F:$F,$C13,B_SZV_1A!S:S)</f>
        <v>0</v>
      </c>
      <c r="O13" s="149">
        <f>SUMIF(B_SZV_1A!$F:$F,$C13,B_SZV_1A!T:T)</f>
        <v>0</v>
      </c>
      <c r="P13" s="149">
        <f>SUMIF(B_SZV_1A!$F:$F,$C13,B_SZV_1A!U:U)</f>
        <v>0</v>
      </c>
      <c r="Q13" s="149">
        <f>SUMIF(B_SZV_1A!$F:$F,$C13,B_SZV_1A!V:V)</f>
        <v>0</v>
      </c>
      <c r="R13" s="149">
        <f>SUMIF(B_SZV_1A!$F:$F,$C13,B_SZV_1A!W:W)</f>
        <v>0</v>
      </c>
      <c r="S13" s="149">
        <f>SUMIF(B_SZV_1A!$F:$F,$C13,B_SZV_1A!X:X)</f>
        <v>0</v>
      </c>
      <c r="T13" s="149">
        <f>SUMIF(B_SZV_1A!$F:$F,$C13,B_SZV_1A!Y:Y)</f>
        <v>0</v>
      </c>
      <c r="U13" s="149">
        <f>SUMIF(B_SZV_1A!$F:$F,$C13,B_SZV_1A!Z:Z)</f>
        <v>0</v>
      </c>
      <c r="V13" s="149">
        <f>SUMIF(B_SZV_1A!$F:$F,$C13,B_SZV_1A!AA:AA)</f>
        <v>0</v>
      </c>
      <c r="W13" s="149">
        <f>SUMIF(B_SZV_1A!$F:$F,$C13,B_SZV_1A!AB:AB)</f>
        <v>0</v>
      </c>
      <c r="X13" s="153">
        <f>SUMIF(B_SZV_1A!$F:$F,$C13,B_SZV_1A!AC:AC)</f>
        <v>0</v>
      </c>
      <c r="Y13" s="29">
        <f t="shared" si="6"/>
        <v>0</v>
      </c>
      <c r="AA13" s="163">
        <f>SUMIF(B_SZV_1A!$F:$F,$C13,B_SZV_1A!AG:AG)</f>
        <v>0</v>
      </c>
      <c r="AB13" s="163">
        <f>SUMIF(B_SZV_1A!$F:$F,$C13,B_SZV_1A!AH:AH)</f>
        <v>0</v>
      </c>
      <c r="AC13" s="163">
        <f>SUMIF(B_SZV_1A!$F:$F,$C13,B_SZV_1A!AI:AI)</f>
        <v>0</v>
      </c>
      <c r="AD13" s="163">
        <f>SUMIF(B_SZV_1A!$F:$F,$C13,B_SZV_1A!AJ:AJ)</f>
        <v>0</v>
      </c>
      <c r="AE13" s="163">
        <f>SUMIF(B_SZV_1A!$F:$F,$C13,B_SZV_1A!AK:AK)</f>
        <v>0</v>
      </c>
      <c r="AF13" s="163">
        <f>SUMIF(B_SZV_1A!$F:$F,$C13,B_SZV_1A!AL:AL)</f>
        <v>0</v>
      </c>
      <c r="AG13" s="163">
        <f>SUMIF(B_SZV_1A!$F:$F,$C13,B_SZV_1A!AM:AM)</f>
        <v>0</v>
      </c>
      <c r="AH13" s="163">
        <f>SUMIF(B_SZV_1A!$F:$F,$C13,B_SZV_1A!AN:AN)</f>
        <v>0</v>
      </c>
      <c r="AI13" s="163">
        <f>SUMIF(B_SZV_1A!$F:$F,$C13,B_SZV_1A!AO:AO)</f>
        <v>0</v>
      </c>
      <c r="AJ13" s="163">
        <f>SUMIF(B_SZV_1A!$F:$F,$C13,B_SZV_1A!AP:AP)</f>
        <v>0</v>
      </c>
      <c r="AK13" s="163">
        <f>SUMIF(B_SZV_1A!$F:$F,$C13,B_SZV_1A!AQ:AQ)</f>
        <v>0</v>
      </c>
      <c r="AL13" s="29">
        <f t="shared" si="7"/>
        <v>0</v>
      </c>
      <c r="AR13" s="14">
        <f>INDEX(B_SZV_1A!$G:$G,MATCH($C13,B_SZV_1A!$F:$F,0))</f>
        <v>2704</v>
      </c>
      <c r="AS13" s="14">
        <f>COUNTIF(B_SZV_1A!$AZ$3:$AZ$1499,$D13)</f>
        <v>1</v>
      </c>
      <c r="AT13" s="14">
        <f>SUMIF(B_SZV_1A!$AZ$3:$AZ$1499,$D13,B_SZV_1A!$CH$3:$CH$1499)</f>
        <v>1</v>
      </c>
      <c r="AU13" s="14">
        <f>SUMIF(B_SZV_1A!$AZ:$AZ,$D13,B_SZV_1A!$CI:$CI)</f>
        <v>1</v>
      </c>
      <c r="AV13" s="14">
        <f>SUMIF(B_SZV_1A!$AZ:$AZ,$D13,B_SZV_1A!$CI:$CI)</f>
        <v>1</v>
      </c>
    </row>
    <row r="14" spans="1:48">
      <c r="A14" s="32">
        <v>297</v>
      </c>
      <c r="B14" s="232">
        <v>2201</v>
      </c>
      <c r="C14" s="232" t="s">
        <v>250</v>
      </c>
      <c r="D14" s="232">
        <v>1791</v>
      </c>
      <c r="E14" s="232" t="s">
        <v>251</v>
      </c>
      <c r="F14" s="232" t="s">
        <v>252</v>
      </c>
      <c r="G14" s="28" t="str">
        <f t="shared" si="4"/>
        <v>Kitöltés rendben!</v>
      </c>
      <c r="I14" s="148">
        <f t="shared" si="5"/>
        <v>7325000</v>
      </c>
      <c r="J14" s="149">
        <f>SUMIF(B_SZV_1A!$F:$F,$C14,B_SZV_1A!$N:$N)</f>
        <v>5000</v>
      </c>
      <c r="K14" s="149">
        <f>SUMIF(B_SZV_1A!$F:$F,$C14,B_SZV_1A!$O:$O)</f>
        <v>7320000</v>
      </c>
      <c r="L14" s="149">
        <f>SUMIF(B_SZV_1A!$F:$F,$C14,B_SZV_1A!$P:$P)</f>
        <v>5000</v>
      </c>
      <c r="N14" s="149">
        <f>SUMIF(B_SZV_1A!$F:$F,$C14,B_SZV_1A!S:S)</f>
        <v>0</v>
      </c>
      <c r="O14" s="149">
        <f>SUMIF(B_SZV_1A!$F:$F,$C14,B_SZV_1A!T:T)</f>
        <v>0</v>
      </c>
      <c r="P14" s="149">
        <f>SUMIF(B_SZV_1A!$F:$F,$C14,B_SZV_1A!U:U)</f>
        <v>0</v>
      </c>
      <c r="Q14" s="149">
        <f>SUMIF(B_SZV_1A!$F:$F,$C14,B_SZV_1A!V:V)</f>
        <v>0</v>
      </c>
      <c r="R14" s="149">
        <f>SUMIF(B_SZV_1A!$F:$F,$C14,B_SZV_1A!W:W)</f>
        <v>0</v>
      </c>
      <c r="S14" s="149">
        <f>SUMIF(B_SZV_1A!$F:$F,$C14,B_SZV_1A!X:X)</f>
        <v>5000</v>
      </c>
      <c r="T14" s="149">
        <f>SUMIF(B_SZV_1A!$F:$F,$C14,B_SZV_1A!Y:Y)</f>
        <v>0</v>
      </c>
      <c r="U14" s="149">
        <f>SUMIF(B_SZV_1A!$F:$F,$C14,B_SZV_1A!Z:Z)</f>
        <v>0</v>
      </c>
      <c r="V14" s="149">
        <f>SUMIF(B_SZV_1A!$F:$F,$C14,B_SZV_1A!AA:AA)</f>
        <v>0</v>
      </c>
      <c r="W14" s="149">
        <f>SUMIF(B_SZV_1A!$F:$F,$C14,B_SZV_1A!AB:AB)</f>
        <v>0</v>
      </c>
      <c r="X14" s="153">
        <f>SUMIF(B_SZV_1A!$F:$F,$C14,B_SZV_1A!AC:AC)</f>
        <v>0</v>
      </c>
      <c r="Y14" s="29">
        <f t="shared" si="6"/>
        <v>5000</v>
      </c>
      <c r="AA14" s="163">
        <f>SUMIF(B_SZV_1A!$F:$F,$C14,B_SZV_1A!AG:AG)</f>
        <v>300000</v>
      </c>
      <c r="AB14" s="163">
        <f>SUMIF(B_SZV_1A!$F:$F,$C14,B_SZV_1A!AH:AH)</f>
        <v>0</v>
      </c>
      <c r="AC14" s="163">
        <f>SUMIF(B_SZV_1A!$F:$F,$C14,B_SZV_1A!AI:AI)</f>
        <v>0</v>
      </c>
      <c r="AD14" s="163">
        <f>SUMIF(B_SZV_1A!$F:$F,$C14,B_SZV_1A!AJ:AJ)</f>
        <v>0</v>
      </c>
      <c r="AE14" s="163">
        <f>SUMIF(B_SZV_1A!$F:$F,$C14,B_SZV_1A!AK:AK)</f>
        <v>20000</v>
      </c>
      <c r="AF14" s="163">
        <f>SUMIF(B_SZV_1A!$F:$F,$C14,B_SZV_1A!AL:AL)</f>
        <v>0</v>
      </c>
      <c r="AG14" s="163">
        <f>SUMIF(B_SZV_1A!$F:$F,$C14,B_SZV_1A!AM:AM)</f>
        <v>7000000</v>
      </c>
      <c r="AH14" s="163">
        <f>SUMIF(B_SZV_1A!$F:$F,$C14,B_SZV_1A!AN:AN)</f>
        <v>0</v>
      </c>
      <c r="AI14" s="163">
        <f>SUMIF(B_SZV_1A!$F:$F,$C14,B_SZV_1A!AO:AO)</f>
        <v>0</v>
      </c>
      <c r="AJ14" s="163">
        <f>SUMIF(B_SZV_1A!$F:$F,$C14,B_SZV_1A!AP:AP)</f>
        <v>0</v>
      </c>
      <c r="AK14" s="163">
        <f>SUMIF(B_SZV_1A!$F:$F,$C14,B_SZV_1A!AQ:AQ)</f>
        <v>0</v>
      </c>
      <c r="AL14" s="29">
        <f t="shared" si="7"/>
        <v>7320000</v>
      </c>
      <c r="AR14" s="14">
        <f>INDEX(B_SZV_1A!$G:$G,MATCH($C14,B_SZV_1A!$F:$F,0))</f>
        <v>2201</v>
      </c>
      <c r="AS14" s="14">
        <f>COUNTIF(B_SZV_1A!$AZ$3:$AZ$1499,$D14)</f>
        <v>4</v>
      </c>
      <c r="AT14" s="14">
        <f>SUMIF(B_SZV_1A!$AZ$3:$AZ$1499,$D14,B_SZV_1A!$CH$3:$CH$1499)</f>
        <v>4</v>
      </c>
      <c r="AU14" s="14">
        <f>SUMIF(B_SZV_1A!$AZ:$AZ,$D14,B_SZV_1A!$CI:$CI)</f>
        <v>2</v>
      </c>
      <c r="AV14" s="14">
        <f>SUMIF(B_SZV_1A!$AZ:$AZ,$D14,B_SZV_1A!$CI:$CI)</f>
        <v>2</v>
      </c>
    </row>
    <row r="15" spans="1:48">
      <c r="A15" s="32">
        <v>298</v>
      </c>
      <c r="B15" s="232">
        <v>2402</v>
      </c>
      <c r="C15" s="232" t="s">
        <v>253</v>
      </c>
      <c r="D15" s="232">
        <v>1792</v>
      </c>
      <c r="E15" s="232" t="s">
        <v>254</v>
      </c>
      <c r="F15" s="232" t="s">
        <v>255</v>
      </c>
      <c r="G15" s="28" t="str">
        <f t="shared" si="4"/>
        <v>Kitöltés rendben!</v>
      </c>
      <c r="I15" s="148">
        <f t="shared" si="5"/>
        <v>0</v>
      </c>
      <c r="J15" s="149">
        <f>SUMIF(B_SZV_1A!$F:$F,$C15,B_SZV_1A!$N:$N)</f>
        <v>0</v>
      </c>
      <c r="K15" s="149">
        <f>SUMIF(B_SZV_1A!$F:$F,$C15,B_SZV_1A!$O:$O)</f>
        <v>0</v>
      </c>
      <c r="L15" s="149">
        <f>SUMIF(B_SZV_1A!$F:$F,$C15,B_SZV_1A!$P:$P)</f>
        <v>0</v>
      </c>
      <c r="N15" s="149">
        <f>SUMIF(B_SZV_1A!$F:$F,$C15,B_SZV_1A!S:S)</f>
        <v>0</v>
      </c>
      <c r="O15" s="149">
        <f>SUMIF(B_SZV_1A!$F:$F,$C15,B_SZV_1A!T:T)</f>
        <v>0</v>
      </c>
      <c r="P15" s="149">
        <f>SUMIF(B_SZV_1A!$F:$F,$C15,B_SZV_1A!U:U)</f>
        <v>0</v>
      </c>
      <c r="Q15" s="149">
        <f>SUMIF(B_SZV_1A!$F:$F,$C15,B_SZV_1A!V:V)</f>
        <v>0</v>
      </c>
      <c r="R15" s="149">
        <f>SUMIF(B_SZV_1A!$F:$F,$C15,B_SZV_1A!W:W)</f>
        <v>0</v>
      </c>
      <c r="S15" s="149">
        <f>SUMIF(B_SZV_1A!$F:$F,$C15,B_SZV_1A!X:X)</f>
        <v>0</v>
      </c>
      <c r="T15" s="149">
        <f>SUMIF(B_SZV_1A!$F:$F,$C15,B_SZV_1A!Y:Y)</f>
        <v>0</v>
      </c>
      <c r="U15" s="149">
        <f>SUMIF(B_SZV_1A!$F:$F,$C15,B_SZV_1A!Z:Z)</f>
        <v>0</v>
      </c>
      <c r="V15" s="149">
        <f>SUMIF(B_SZV_1A!$F:$F,$C15,B_SZV_1A!AA:AA)</f>
        <v>0</v>
      </c>
      <c r="W15" s="149">
        <f>SUMIF(B_SZV_1A!$F:$F,$C15,B_SZV_1A!AB:AB)</f>
        <v>0</v>
      </c>
      <c r="X15" s="153">
        <f>SUMIF(B_SZV_1A!$F:$F,$C15,B_SZV_1A!AC:AC)</f>
        <v>0</v>
      </c>
      <c r="Y15" s="29">
        <f t="shared" si="6"/>
        <v>0</v>
      </c>
      <c r="AA15" s="163">
        <f>SUMIF(B_SZV_1A!$F:$F,$C15,B_SZV_1A!AG:AG)</f>
        <v>0</v>
      </c>
      <c r="AB15" s="163">
        <f>SUMIF(B_SZV_1A!$F:$F,$C15,B_SZV_1A!AH:AH)</f>
        <v>0</v>
      </c>
      <c r="AC15" s="163">
        <f>SUMIF(B_SZV_1A!$F:$F,$C15,B_SZV_1A!AI:AI)</f>
        <v>0</v>
      </c>
      <c r="AD15" s="163">
        <f>SUMIF(B_SZV_1A!$F:$F,$C15,B_SZV_1A!AJ:AJ)</f>
        <v>0</v>
      </c>
      <c r="AE15" s="163">
        <f>SUMIF(B_SZV_1A!$F:$F,$C15,B_SZV_1A!AK:AK)</f>
        <v>0</v>
      </c>
      <c r="AF15" s="163">
        <f>SUMIF(B_SZV_1A!$F:$F,$C15,B_SZV_1A!AL:AL)</f>
        <v>0</v>
      </c>
      <c r="AG15" s="163">
        <f>SUMIF(B_SZV_1A!$F:$F,$C15,B_SZV_1A!AM:AM)</f>
        <v>0</v>
      </c>
      <c r="AH15" s="163">
        <f>SUMIF(B_SZV_1A!$F:$F,$C15,B_SZV_1A!AN:AN)</f>
        <v>0</v>
      </c>
      <c r="AI15" s="163">
        <f>SUMIF(B_SZV_1A!$F:$F,$C15,B_SZV_1A!AO:AO)</f>
        <v>0</v>
      </c>
      <c r="AJ15" s="163">
        <f>SUMIF(B_SZV_1A!$F:$F,$C15,B_SZV_1A!AP:AP)</f>
        <v>0</v>
      </c>
      <c r="AK15" s="163">
        <f>SUMIF(B_SZV_1A!$F:$F,$C15,B_SZV_1A!AQ:AQ)</f>
        <v>0</v>
      </c>
      <c r="AL15" s="29">
        <f t="shared" si="7"/>
        <v>0</v>
      </c>
      <c r="AR15" s="14">
        <f>INDEX(B_SZV_1A!$G:$G,MATCH($C15,B_SZV_1A!$F:$F,0))</f>
        <v>2402</v>
      </c>
      <c r="AS15" s="14">
        <f>COUNTIF(B_SZV_1A!$AZ$3:$AZ$1499,$D15)</f>
        <v>1</v>
      </c>
      <c r="AT15" s="14">
        <f>SUMIF(B_SZV_1A!$AZ$3:$AZ$1499,$D15,B_SZV_1A!$CH$3:$CH$1499)</f>
        <v>1</v>
      </c>
      <c r="AU15" s="14">
        <f>SUMIF(B_SZV_1A!$AZ:$AZ,$D15,B_SZV_1A!$CI:$CI)</f>
        <v>1</v>
      </c>
      <c r="AV15" s="14">
        <f>SUMIF(B_SZV_1A!$AZ:$AZ,$D15,B_SZV_1A!$CI:$CI)</f>
        <v>1</v>
      </c>
    </row>
    <row r="16" spans="1:48">
      <c r="A16" s="32">
        <v>299</v>
      </c>
      <c r="B16" s="232">
        <v>2702</v>
      </c>
      <c r="C16" s="232" t="s">
        <v>256</v>
      </c>
      <c r="D16" s="232">
        <v>1793</v>
      </c>
      <c r="E16" s="232" t="s">
        <v>257</v>
      </c>
      <c r="F16" s="232" t="s">
        <v>258</v>
      </c>
      <c r="G16" s="28" t="str">
        <f t="shared" si="4"/>
        <v>Kitöltés rendben!</v>
      </c>
      <c r="I16" s="148">
        <f t="shared" si="5"/>
        <v>0</v>
      </c>
      <c r="J16" s="149">
        <f>SUMIF(B_SZV_1A!$F:$F,$C16,B_SZV_1A!$N:$N)</f>
        <v>0</v>
      </c>
      <c r="K16" s="149">
        <f>SUMIF(B_SZV_1A!$F:$F,$C16,B_SZV_1A!$O:$O)</f>
        <v>0</v>
      </c>
      <c r="L16" s="149">
        <f>SUMIF(B_SZV_1A!$F:$F,$C16,B_SZV_1A!$P:$P)</f>
        <v>0</v>
      </c>
      <c r="N16" s="149">
        <f>SUMIF(B_SZV_1A!$F:$F,$C16,B_SZV_1A!S:S)</f>
        <v>0</v>
      </c>
      <c r="O16" s="149">
        <f>SUMIF(B_SZV_1A!$F:$F,$C16,B_SZV_1A!T:T)</f>
        <v>0</v>
      </c>
      <c r="P16" s="149">
        <f>SUMIF(B_SZV_1A!$F:$F,$C16,B_SZV_1A!U:U)</f>
        <v>0</v>
      </c>
      <c r="Q16" s="149">
        <f>SUMIF(B_SZV_1A!$F:$F,$C16,B_SZV_1A!V:V)</f>
        <v>0</v>
      </c>
      <c r="R16" s="149">
        <f>SUMIF(B_SZV_1A!$F:$F,$C16,B_SZV_1A!W:W)</f>
        <v>0</v>
      </c>
      <c r="S16" s="149">
        <f>SUMIF(B_SZV_1A!$F:$F,$C16,B_SZV_1A!X:X)</f>
        <v>0</v>
      </c>
      <c r="T16" s="149">
        <f>SUMIF(B_SZV_1A!$F:$F,$C16,B_SZV_1A!Y:Y)</f>
        <v>0</v>
      </c>
      <c r="U16" s="149">
        <f>SUMIF(B_SZV_1A!$F:$F,$C16,B_SZV_1A!Z:Z)</f>
        <v>0</v>
      </c>
      <c r="V16" s="149">
        <f>SUMIF(B_SZV_1A!$F:$F,$C16,B_SZV_1A!AA:AA)</f>
        <v>0</v>
      </c>
      <c r="W16" s="149">
        <f>SUMIF(B_SZV_1A!$F:$F,$C16,B_SZV_1A!AB:AB)</f>
        <v>0</v>
      </c>
      <c r="X16" s="153">
        <f>SUMIF(B_SZV_1A!$F:$F,$C16,B_SZV_1A!AC:AC)</f>
        <v>0</v>
      </c>
      <c r="Y16" s="29">
        <f t="shared" si="6"/>
        <v>0</v>
      </c>
      <c r="AA16" s="163">
        <f>SUMIF(B_SZV_1A!$F:$F,$C16,B_SZV_1A!AG:AG)</f>
        <v>0</v>
      </c>
      <c r="AB16" s="163">
        <f>SUMIF(B_SZV_1A!$F:$F,$C16,B_SZV_1A!AH:AH)</f>
        <v>0</v>
      </c>
      <c r="AC16" s="163">
        <f>SUMIF(B_SZV_1A!$F:$F,$C16,B_SZV_1A!AI:AI)</f>
        <v>0</v>
      </c>
      <c r="AD16" s="163">
        <f>SUMIF(B_SZV_1A!$F:$F,$C16,B_SZV_1A!AJ:AJ)</f>
        <v>0</v>
      </c>
      <c r="AE16" s="163">
        <f>SUMIF(B_SZV_1A!$F:$F,$C16,B_SZV_1A!AK:AK)</f>
        <v>0</v>
      </c>
      <c r="AF16" s="163">
        <f>SUMIF(B_SZV_1A!$F:$F,$C16,B_SZV_1A!AL:AL)</f>
        <v>0</v>
      </c>
      <c r="AG16" s="163">
        <f>SUMIF(B_SZV_1A!$F:$F,$C16,B_SZV_1A!AM:AM)</f>
        <v>0</v>
      </c>
      <c r="AH16" s="163">
        <f>SUMIF(B_SZV_1A!$F:$F,$C16,B_SZV_1A!AN:AN)</f>
        <v>0</v>
      </c>
      <c r="AI16" s="163">
        <f>SUMIF(B_SZV_1A!$F:$F,$C16,B_SZV_1A!AO:AO)</f>
        <v>0</v>
      </c>
      <c r="AJ16" s="163">
        <f>SUMIF(B_SZV_1A!$F:$F,$C16,B_SZV_1A!AP:AP)</f>
        <v>0</v>
      </c>
      <c r="AK16" s="163">
        <f>SUMIF(B_SZV_1A!$F:$F,$C16,B_SZV_1A!AQ:AQ)</f>
        <v>0</v>
      </c>
      <c r="AL16" s="29">
        <f t="shared" si="7"/>
        <v>0</v>
      </c>
      <c r="AR16" s="14">
        <f>INDEX(B_SZV_1A!$G:$G,MATCH($C16,B_SZV_1A!$F:$F,0))</f>
        <v>2702</v>
      </c>
      <c r="AS16" s="14">
        <f>COUNTIF(B_SZV_1A!$AZ$3:$AZ$1499,$D16)</f>
        <v>1</v>
      </c>
      <c r="AT16" s="14">
        <f>SUMIF(B_SZV_1A!$AZ$3:$AZ$1499,$D16,B_SZV_1A!$CH$3:$CH$1499)</f>
        <v>1</v>
      </c>
      <c r="AU16" s="14">
        <f>SUMIF(B_SZV_1A!$AZ:$AZ,$D16,B_SZV_1A!$CI:$CI)</f>
        <v>1</v>
      </c>
      <c r="AV16" s="14">
        <f>SUMIF(B_SZV_1A!$AZ:$AZ,$D16,B_SZV_1A!$CI:$CI)</f>
        <v>1</v>
      </c>
    </row>
    <row r="17" spans="1:48">
      <c r="A17" s="32">
        <v>300</v>
      </c>
      <c r="B17" s="232">
        <v>2603</v>
      </c>
      <c r="C17" s="232" t="s">
        <v>259</v>
      </c>
      <c r="D17" s="232">
        <v>1794</v>
      </c>
      <c r="E17" s="232" t="s">
        <v>260</v>
      </c>
      <c r="F17" s="232" t="s">
        <v>261</v>
      </c>
      <c r="G17" s="28" t="str">
        <f t="shared" si="4"/>
        <v>Kitöltés rendben!</v>
      </c>
      <c r="I17" s="148">
        <f t="shared" si="5"/>
        <v>1000</v>
      </c>
      <c r="J17" s="149">
        <f>SUMIF(B_SZV_1A!$F:$F,$C17,B_SZV_1A!$N:$N)</f>
        <v>1000</v>
      </c>
      <c r="K17" s="149">
        <f>SUMIF(B_SZV_1A!$F:$F,$C17,B_SZV_1A!$O:$O)</f>
        <v>0</v>
      </c>
      <c r="L17" s="149">
        <f>SUMIF(B_SZV_1A!$F:$F,$C17,B_SZV_1A!$P:$P)</f>
        <v>1000</v>
      </c>
      <c r="N17" s="149">
        <f>SUMIF(B_SZV_1A!$F:$F,$C17,B_SZV_1A!S:S)</f>
        <v>0</v>
      </c>
      <c r="O17" s="149">
        <f>SUMIF(B_SZV_1A!$F:$F,$C17,B_SZV_1A!T:T)</f>
        <v>0</v>
      </c>
      <c r="P17" s="149">
        <f>SUMIF(B_SZV_1A!$F:$F,$C17,B_SZV_1A!U:U)</f>
        <v>0</v>
      </c>
      <c r="Q17" s="149">
        <f>SUMIF(B_SZV_1A!$F:$F,$C17,B_SZV_1A!V:V)</f>
        <v>0</v>
      </c>
      <c r="R17" s="149">
        <f>SUMIF(B_SZV_1A!$F:$F,$C17,B_SZV_1A!W:W)</f>
        <v>0</v>
      </c>
      <c r="S17" s="149">
        <f>SUMIF(B_SZV_1A!$F:$F,$C17,B_SZV_1A!X:X)</f>
        <v>1000</v>
      </c>
      <c r="T17" s="149">
        <f>SUMIF(B_SZV_1A!$F:$F,$C17,B_SZV_1A!Y:Y)</f>
        <v>0</v>
      </c>
      <c r="U17" s="149">
        <f>SUMIF(B_SZV_1A!$F:$F,$C17,B_SZV_1A!Z:Z)</f>
        <v>0</v>
      </c>
      <c r="V17" s="149">
        <f>SUMIF(B_SZV_1A!$F:$F,$C17,B_SZV_1A!AA:AA)</f>
        <v>0</v>
      </c>
      <c r="W17" s="149">
        <f>SUMIF(B_SZV_1A!$F:$F,$C17,B_SZV_1A!AB:AB)</f>
        <v>0</v>
      </c>
      <c r="X17" s="153">
        <f>SUMIF(B_SZV_1A!$F:$F,$C17,B_SZV_1A!AC:AC)</f>
        <v>0</v>
      </c>
      <c r="Y17" s="29">
        <f t="shared" si="6"/>
        <v>1000</v>
      </c>
      <c r="AA17" s="163">
        <f>SUMIF(B_SZV_1A!$F:$F,$C17,B_SZV_1A!AG:AG)</f>
        <v>0</v>
      </c>
      <c r="AB17" s="163">
        <f>SUMIF(B_SZV_1A!$F:$F,$C17,B_SZV_1A!AH:AH)</f>
        <v>0</v>
      </c>
      <c r="AC17" s="163">
        <f>SUMIF(B_SZV_1A!$F:$F,$C17,B_SZV_1A!AI:AI)</f>
        <v>0</v>
      </c>
      <c r="AD17" s="163">
        <f>SUMIF(B_SZV_1A!$F:$F,$C17,B_SZV_1A!AJ:AJ)</f>
        <v>0</v>
      </c>
      <c r="AE17" s="163">
        <f>SUMIF(B_SZV_1A!$F:$F,$C17,B_SZV_1A!AK:AK)</f>
        <v>0</v>
      </c>
      <c r="AF17" s="163">
        <f>SUMIF(B_SZV_1A!$F:$F,$C17,B_SZV_1A!AL:AL)</f>
        <v>0</v>
      </c>
      <c r="AG17" s="163">
        <f>SUMIF(B_SZV_1A!$F:$F,$C17,B_SZV_1A!AM:AM)</f>
        <v>0</v>
      </c>
      <c r="AH17" s="163">
        <f>SUMIF(B_SZV_1A!$F:$F,$C17,B_SZV_1A!AN:AN)</f>
        <v>0</v>
      </c>
      <c r="AI17" s="163">
        <f>SUMIF(B_SZV_1A!$F:$F,$C17,B_SZV_1A!AO:AO)</f>
        <v>0</v>
      </c>
      <c r="AJ17" s="163">
        <f>SUMIF(B_SZV_1A!$F:$F,$C17,B_SZV_1A!AP:AP)</f>
        <v>0</v>
      </c>
      <c r="AK17" s="163">
        <f>SUMIF(B_SZV_1A!$F:$F,$C17,B_SZV_1A!AQ:AQ)</f>
        <v>0</v>
      </c>
      <c r="AL17" s="29">
        <f t="shared" si="7"/>
        <v>0</v>
      </c>
      <c r="AR17" s="14">
        <f>INDEX(B_SZV_1A!$G:$G,MATCH($C17,B_SZV_1A!$F:$F,0))</f>
        <v>2603</v>
      </c>
      <c r="AS17" s="14">
        <f>COUNTIF(B_SZV_1A!$AZ$3:$AZ$1499,$D17)</f>
        <v>2</v>
      </c>
      <c r="AT17" s="14">
        <f>SUMIF(B_SZV_1A!$AZ$3:$AZ$1499,$D17,B_SZV_1A!$CH$3:$CH$1499)</f>
        <v>2</v>
      </c>
      <c r="AU17" s="14">
        <f>SUMIF(B_SZV_1A!$AZ:$AZ,$D17,B_SZV_1A!$CI:$CI)</f>
        <v>1</v>
      </c>
      <c r="AV17" s="14">
        <f>SUMIF(B_SZV_1A!$AZ:$AZ,$D17,B_SZV_1A!$CI:$CI)</f>
        <v>1</v>
      </c>
    </row>
    <row r="18" spans="1:48">
      <c r="A18" s="32">
        <v>301</v>
      </c>
      <c r="B18" s="232">
        <v>2403</v>
      </c>
      <c r="C18" s="232" t="s">
        <v>262</v>
      </c>
      <c r="D18" s="232">
        <v>1795</v>
      </c>
      <c r="E18" s="232" t="s">
        <v>263</v>
      </c>
      <c r="F18" s="232" t="s">
        <v>264</v>
      </c>
      <c r="G18" s="28" t="str">
        <f t="shared" si="4"/>
        <v>Kitöltés rendben!</v>
      </c>
      <c r="I18" s="148">
        <f t="shared" si="5"/>
        <v>0</v>
      </c>
      <c r="J18" s="149">
        <f>SUMIF(B_SZV_1A!$F:$F,$C18,B_SZV_1A!$N:$N)</f>
        <v>0</v>
      </c>
      <c r="K18" s="149">
        <f>SUMIF(B_SZV_1A!$F:$F,$C18,B_SZV_1A!$O:$O)</f>
        <v>0</v>
      </c>
      <c r="L18" s="149">
        <f>SUMIF(B_SZV_1A!$F:$F,$C18,B_SZV_1A!$P:$P)</f>
        <v>0</v>
      </c>
      <c r="N18" s="149">
        <f>SUMIF(B_SZV_1A!$F:$F,$C18,B_SZV_1A!S:S)</f>
        <v>0</v>
      </c>
      <c r="O18" s="149">
        <f>SUMIF(B_SZV_1A!$F:$F,$C18,B_SZV_1A!T:T)</f>
        <v>0</v>
      </c>
      <c r="P18" s="149">
        <f>SUMIF(B_SZV_1A!$F:$F,$C18,B_SZV_1A!U:U)</f>
        <v>0</v>
      </c>
      <c r="Q18" s="149">
        <f>SUMIF(B_SZV_1A!$F:$F,$C18,B_SZV_1A!V:V)</f>
        <v>0</v>
      </c>
      <c r="R18" s="149">
        <f>SUMIF(B_SZV_1A!$F:$F,$C18,B_SZV_1A!W:W)</f>
        <v>0</v>
      </c>
      <c r="S18" s="149">
        <f>SUMIF(B_SZV_1A!$F:$F,$C18,B_SZV_1A!X:X)</f>
        <v>0</v>
      </c>
      <c r="T18" s="149">
        <f>SUMIF(B_SZV_1A!$F:$F,$C18,B_SZV_1A!Y:Y)</f>
        <v>0</v>
      </c>
      <c r="U18" s="149">
        <f>SUMIF(B_SZV_1A!$F:$F,$C18,B_SZV_1A!Z:Z)</f>
        <v>0</v>
      </c>
      <c r="V18" s="149">
        <f>SUMIF(B_SZV_1A!$F:$F,$C18,B_SZV_1A!AA:AA)</f>
        <v>0</v>
      </c>
      <c r="W18" s="149">
        <f>SUMIF(B_SZV_1A!$F:$F,$C18,B_SZV_1A!AB:AB)</f>
        <v>0</v>
      </c>
      <c r="X18" s="153">
        <f>SUMIF(B_SZV_1A!$F:$F,$C18,B_SZV_1A!AC:AC)</f>
        <v>0</v>
      </c>
      <c r="Y18" s="29">
        <f t="shared" si="6"/>
        <v>0</v>
      </c>
      <c r="AA18" s="163">
        <f>SUMIF(B_SZV_1A!$F:$F,$C18,B_SZV_1A!AG:AG)</f>
        <v>0</v>
      </c>
      <c r="AB18" s="163">
        <f>SUMIF(B_SZV_1A!$F:$F,$C18,B_SZV_1A!AH:AH)</f>
        <v>0</v>
      </c>
      <c r="AC18" s="163">
        <f>SUMIF(B_SZV_1A!$F:$F,$C18,B_SZV_1A!AI:AI)</f>
        <v>0</v>
      </c>
      <c r="AD18" s="163">
        <f>SUMIF(B_SZV_1A!$F:$F,$C18,B_SZV_1A!AJ:AJ)</f>
        <v>0</v>
      </c>
      <c r="AE18" s="163">
        <f>SUMIF(B_SZV_1A!$F:$F,$C18,B_SZV_1A!AK:AK)</f>
        <v>0</v>
      </c>
      <c r="AF18" s="163">
        <f>SUMIF(B_SZV_1A!$F:$F,$C18,B_SZV_1A!AL:AL)</f>
        <v>0</v>
      </c>
      <c r="AG18" s="163">
        <f>SUMIF(B_SZV_1A!$F:$F,$C18,B_SZV_1A!AM:AM)</f>
        <v>0</v>
      </c>
      <c r="AH18" s="163">
        <f>SUMIF(B_SZV_1A!$F:$F,$C18,B_SZV_1A!AN:AN)</f>
        <v>0</v>
      </c>
      <c r="AI18" s="163">
        <f>SUMIF(B_SZV_1A!$F:$F,$C18,B_SZV_1A!AO:AO)</f>
        <v>0</v>
      </c>
      <c r="AJ18" s="163">
        <f>SUMIF(B_SZV_1A!$F:$F,$C18,B_SZV_1A!AP:AP)</f>
        <v>0</v>
      </c>
      <c r="AK18" s="163">
        <f>SUMIF(B_SZV_1A!$F:$F,$C18,B_SZV_1A!AQ:AQ)</f>
        <v>0</v>
      </c>
      <c r="AL18" s="29">
        <f t="shared" si="7"/>
        <v>0</v>
      </c>
      <c r="AR18" s="14">
        <f>INDEX(B_SZV_1A!$G:$G,MATCH($C18,B_SZV_1A!$F:$F,0))</f>
        <v>2403</v>
      </c>
      <c r="AS18" s="14">
        <f>COUNTIF(B_SZV_1A!$AZ$3:$AZ$1499,$D18)</f>
        <v>1</v>
      </c>
      <c r="AT18" s="14">
        <f>SUMIF(B_SZV_1A!$AZ$3:$AZ$1499,$D18,B_SZV_1A!$CH$3:$CH$1499)</f>
        <v>1</v>
      </c>
      <c r="AU18" s="14">
        <f>SUMIF(B_SZV_1A!$AZ:$AZ,$D18,B_SZV_1A!$CI:$CI)</f>
        <v>1</v>
      </c>
      <c r="AV18" s="14">
        <f>SUMIF(B_SZV_1A!$AZ:$AZ,$D18,B_SZV_1A!$CI:$CI)</f>
        <v>1</v>
      </c>
    </row>
    <row r="19" spans="1:48">
      <c r="A19" s="32">
        <v>302</v>
      </c>
      <c r="B19" s="232">
        <v>2302</v>
      </c>
      <c r="C19" s="232" t="s">
        <v>265</v>
      </c>
      <c r="D19" s="232">
        <v>1796</v>
      </c>
      <c r="E19" s="232" t="s">
        <v>266</v>
      </c>
      <c r="F19" s="232" t="s">
        <v>267</v>
      </c>
      <c r="G19" s="28" t="str">
        <f t="shared" si="4"/>
        <v>Kitöltés rendben!</v>
      </c>
      <c r="I19" s="148">
        <f t="shared" si="5"/>
        <v>0</v>
      </c>
      <c r="J19" s="149">
        <f>SUMIF(B_SZV_1A!$F:$F,$C19,B_SZV_1A!$N:$N)</f>
        <v>0</v>
      </c>
      <c r="K19" s="149">
        <f>SUMIF(B_SZV_1A!$F:$F,$C19,B_SZV_1A!$O:$O)</f>
        <v>0</v>
      </c>
      <c r="L19" s="149">
        <f>SUMIF(B_SZV_1A!$F:$F,$C19,B_SZV_1A!$P:$P)</f>
        <v>0</v>
      </c>
      <c r="N19" s="149">
        <f>SUMIF(B_SZV_1A!$F:$F,$C19,B_SZV_1A!S:S)</f>
        <v>0</v>
      </c>
      <c r="O19" s="149">
        <f>SUMIF(B_SZV_1A!$F:$F,$C19,B_SZV_1A!T:T)</f>
        <v>0</v>
      </c>
      <c r="P19" s="149">
        <f>SUMIF(B_SZV_1A!$F:$F,$C19,B_SZV_1A!U:U)</f>
        <v>0</v>
      </c>
      <c r="Q19" s="149">
        <f>SUMIF(B_SZV_1A!$F:$F,$C19,B_SZV_1A!V:V)</f>
        <v>0</v>
      </c>
      <c r="R19" s="149">
        <f>SUMIF(B_SZV_1A!$F:$F,$C19,B_SZV_1A!W:W)</f>
        <v>0</v>
      </c>
      <c r="S19" s="149">
        <f>SUMIF(B_SZV_1A!$F:$F,$C19,B_SZV_1A!X:X)</f>
        <v>0</v>
      </c>
      <c r="T19" s="149">
        <f>SUMIF(B_SZV_1A!$F:$F,$C19,B_SZV_1A!Y:Y)</f>
        <v>0</v>
      </c>
      <c r="U19" s="149">
        <f>SUMIF(B_SZV_1A!$F:$F,$C19,B_SZV_1A!Z:Z)</f>
        <v>0</v>
      </c>
      <c r="V19" s="149">
        <f>SUMIF(B_SZV_1A!$F:$F,$C19,B_SZV_1A!AA:AA)</f>
        <v>0</v>
      </c>
      <c r="W19" s="149">
        <f>SUMIF(B_SZV_1A!$F:$F,$C19,B_SZV_1A!AB:AB)</f>
        <v>0</v>
      </c>
      <c r="X19" s="153">
        <f>SUMIF(B_SZV_1A!$F:$F,$C19,B_SZV_1A!AC:AC)</f>
        <v>0</v>
      </c>
      <c r="Y19" s="29">
        <f t="shared" si="6"/>
        <v>0</v>
      </c>
      <c r="AA19" s="163">
        <f>SUMIF(B_SZV_1A!$F:$F,$C19,B_SZV_1A!AG:AG)</f>
        <v>0</v>
      </c>
      <c r="AB19" s="163">
        <f>SUMIF(B_SZV_1A!$F:$F,$C19,B_SZV_1A!AH:AH)</f>
        <v>0</v>
      </c>
      <c r="AC19" s="163">
        <f>SUMIF(B_SZV_1A!$F:$F,$C19,B_SZV_1A!AI:AI)</f>
        <v>0</v>
      </c>
      <c r="AD19" s="163">
        <f>SUMIF(B_SZV_1A!$F:$F,$C19,B_SZV_1A!AJ:AJ)</f>
        <v>0</v>
      </c>
      <c r="AE19" s="163">
        <f>SUMIF(B_SZV_1A!$F:$F,$C19,B_SZV_1A!AK:AK)</f>
        <v>0</v>
      </c>
      <c r="AF19" s="163">
        <f>SUMIF(B_SZV_1A!$F:$F,$C19,B_SZV_1A!AL:AL)</f>
        <v>0</v>
      </c>
      <c r="AG19" s="163">
        <f>SUMIF(B_SZV_1A!$F:$F,$C19,B_SZV_1A!AM:AM)</f>
        <v>0</v>
      </c>
      <c r="AH19" s="163">
        <f>SUMIF(B_SZV_1A!$F:$F,$C19,B_SZV_1A!AN:AN)</f>
        <v>0</v>
      </c>
      <c r="AI19" s="163">
        <f>SUMIF(B_SZV_1A!$F:$F,$C19,B_SZV_1A!AO:AO)</f>
        <v>0</v>
      </c>
      <c r="AJ19" s="163">
        <f>SUMIF(B_SZV_1A!$F:$F,$C19,B_SZV_1A!AP:AP)</f>
        <v>0</v>
      </c>
      <c r="AK19" s="163">
        <f>SUMIF(B_SZV_1A!$F:$F,$C19,B_SZV_1A!AQ:AQ)</f>
        <v>0</v>
      </c>
      <c r="AL19" s="29">
        <f t="shared" si="7"/>
        <v>0</v>
      </c>
      <c r="AR19" s="14">
        <f>INDEX(B_SZV_1A!$G:$G,MATCH($C19,B_SZV_1A!$F:$F,0))</f>
        <v>2302</v>
      </c>
      <c r="AS19" s="14">
        <f>COUNTIF(B_SZV_1A!$AZ$3:$AZ$1499,$D19)</f>
        <v>1</v>
      </c>
      <c r="AT19" s="14">
        <f>SUMIF(B_SZV_1A!$AZ$3:$AZ$1499,$D19,B_SZV_1A!$CH$3:$CH$1499)</f>
        <v>1</v>
      </c>
      <c r="AU19" s="14">
        <f>SUMIF(B_SZV_1A!$AZ:$AZ,$D19,B_SZV_1A!$CI:$CI)</f>
        <v>1</v>
      </c>
      <c r="AV19" s="14">
        <f>SUMIF(B_SZV_1A!$AZ:$AZ,$D19,B_SZV_1A!$CI:$CI)</f>
        <v>1</v>
      </c>
    </row>
    <row r="20" spans="1:48">
      <c r="A20" s="32">
        <v>303</v>
      </c>
      <c r="B20" s="232">
        <v>2102</v>
      </c>
      <c r="C20" s="232" t="s">
        <v>268</v>
      </c>
      <c r="D20" s="232">
        <v>1797</v>
      </c>
      <c r="E20" s="232" t="s">
        <v>269</v>
      </c>
      <c r="F20" s="232" t="s">
        <v>270</v>
      </c>
      <c r="G20" s="28" t="str">
        <f t="shared" si="4"/>
        <v>Kitöltés rendben!</v>
      </c>
      <c r="I20" s="148">
        <f t="shared" si="5"/>
        <v>59855</v>
      </c>
      <c r="J20" s="149">
        <f>SUMIF(B_SZV_1A!$F:$F,$C20,B_SZV_1A!$N:$N)</f>
        <v>19855</v>
      </c>
      <c r="K20" s="149">
        <f>SUMIF(B_SZV_1A!$F:$F,$C20,B_SZV_1A!$O:$O)</f>
        <v>40000</v>
      </c>
      <c r="L20" s="149">
        <f>SUMIF(B_SZV_1A!$F:$F,$C20,B_SZV_1A!$P:$P)</f>
        <v>14500</v>
      </c>
      <c r="N20" s="149">
        <f>SUMIF(B_SZV_1A!$F:$F,$C20,B_SZV_1A!S:S)</f>
        <v>5355</v>
      </c>
      <c r="O20" s="149">
        <f>SUMIF(B_SZV_1A!$F:$F,$C20,B_SZV_1A!T:T)</f>
        <v>0</v>
      </c>
      <c r="P20" s="149">
        <f>SUMIF(B_SZV_1A!$F:$F,$C20,B_SZV_1A!U:U)</f>
        <v>0</v>
      </c>
      <c r="Q20" s="149">
        <f>SUMIF(B_SZV_1A!$F:$F,$C20,B_SZV_1A!V:V)</f>
        <v>0</v>
      </c>
      <c r="R20" s="149">
        <f>SUMIF(B_SZV_1A!$F:$F,$C20,B_SZV_1A!W:W)</f>
        <v>0</v>
      </c>
      <c r="S20" s="149">
        <f>SUMIF(B_SZV_1A!$F:$F,$C20,B_SZV_1A!X:X)</f>
        <v>14500</v>
      </c>
      <c r="T20" s="149">
        <f>SUMIF(B_SZV_1A!$F:$F,$C20,B_SZV_1A!Y:Y)</f>
        <v>0</v>
      </c>
      <c r="U20" s="149">
        <f>SUMIF(B_SZV_1A!$F:$F,$C20,B_SZV_1A!Z:Z)</f>
        <v>0</v>
      </c>
      <c r="V20" s="149">
        <f>SUMIF(B_SZV_1A!$F:$F,$C20,B_SZV_1A!AA:AA)</f>
        <v>0</v>
      </c>
      <c r="W20" s="149">
        <f>SUMIF(B_SZV_1A!$F:$F,$C20,B_SZV_1A!AB:AB)</f>
        <v>0</v>
      </c>
      <c r="X20" s="153">
        <f>SUMIF(B_SZV_1A!$F:$F,$C20,B_SZV_1A!AC:AC)</f>
        <v>0</v>
      </c>
      <c r="Y20" s="29">
        <f t="shared" si="6"/>
        <v>19855</v>
      </c>
      <c r="AA20" s="163">
        <f>SUMIF(B_SZV_1A!$F:$F,$C20,B_SZV_1A!AG:AG)</f>
        <v>0</v>
      </c>
      <c r="AB20" s="163">
        <f>SUMIF(B_SZV_1A!$F:$F,$C20,B_SZV_1A!AH:AH)</f>
        <v>0</v>
      </c>
      <c r="AC20" s="163">
        <f>SUMIF(B_SZV_1A!$F:$F,$C20,B_SZV_1A!AI:AI)</f>
        <v>0</v>
      </c>
      <c r="AD20" s="163">
        <f>SUMIF(B_SZV_1A!$F:$F,$C20,B_SZV_1A!AJ:AJ)</f>
        <v>0</v>
      </c>
      <c r="AE20" s="163">
        <f>SUMIF(B_SZV_1A!$F:$F,$C20,B_SZV_1A!AK:AK)</f>
        <v>40000</v>
      </c>
      <c r="AF20" s="163">
        <f>SUMIF(B_SZV_1A!$F:$F,$C20,B_SZV_1A!AL:AL)</f>
        <v>0</v>
      </c>
      <c r="AG20" s="163">
        <f>SUMIF(B_SZV_1A!$F:$F,$C20,B_SZV_1A!AM:AM)</f>
        <v>0</v>
      </c>
      <c r="AH20" s="163">
        <f>SUMIF(B_SZV_1A!$F:$F,$C20,B_SZV_1A!AN:AN)</f>
        <v>0</v>
      </c>
      <c r="AI20" s="163">
        <f>SUMIF(B_SZV_1A!$F:$F,$C20,B_SZV_1A!AO:AO)</f>
        <v>0</v>
      </c>
      <c r="AJ20" s="163">
        <f>SUMIF(B_SZV_1A!$F:$F,$C20,B_SZV_1A!AP:AP)</f>
        <v>0</v>
      </c>
      <c r="AK20" s="163">
        <f>SUMIF(B_SZV_1A!$F:$F,$C20,B_SZV_1A!AQ:AQ)</f>
        <v>0</v>
      </c>
      <c r="AL20" s="29">
        <f t="shared" si="7"/>
        <v>40000</v>
      </c>
      <c r="AR20" s="14">
        <f>INDEX(B_SZV_1A!$G:$G,MATCH($C20,B_SZV_1A!$F:$F,0))</f>
        <v>2102</v>
      </c>
      <c r="AS20" s="14">
        <f>COUNTIF(B_SZV_1A!$AZ$3:$AZ$1499,$D20)</f>
        <v>4</v>
      </c>
      <c r="AT20" s="14">
        <f>SUMIF(B_SZV_1A!$AZ$3:$AZ$1499,$D20,B_SZV_1A!$CH$3:$CH$1499)</f>
        <v>4</v>
      </c>
      <c r="AU20" s="14">
        <f>SUMIF(B_SZV_1A!$AZ:$AZ,$D20,B_SZV_1A!$CI:$CI)</f>
        <v>4</v>
      </c>
      <c r="AV20" s="14">
        <f>SUMIF(B_SZV_1A!$AZ:$AZ,$D20,B_SZV_1A!$CI:$CI)</f>
        <v>4</v>
      </c>
    </row>
    <row r="21" spans="1:48">
      <c r="A21" s="32">
        <v>304</v>
      </c>
      <c r="B21" s="232">
        <v>2305</v>
      </c>
      <c r="C21" s="232" t="s">
        <v>271</v>
      </c>
      <c r="D21" s="232">
        <v>1798</v>
      </c>
      <c r="E21" s="232" t="s">
        <v>272</v>
      </c>
      <c r="F21" s="232" t="s">
        <v>273</v>
      </c>
      <c r="G21" s="28" t="str">
        <f t="shared" si="4"/>
        <v>Kitöltés rendben!</v>
      </c>
      <c r="I21" s="148">
        <f t="shared" si="5"/>
        <v>0</v>
      </c>
      <c r="J21" s="149">
        <f>SUMIF(B_SZV_1A!$F:$F,$C21,B_SZV_1A!$N:$N)</f>
        <v>0</v>
      </c>
      <c r="K21" s="149">
        <f>SUMIF(B_SZV_1A!$F:$F,$C21,B_SZV_1A!$O:$O)</f>
        <v>0</v>
      </c>
      <c r="L21" s="149">
        <f>SUMIF(B_SZV_1A!$F:$F,$C21,B_SZV_1A!$P:$P)</f>
        <v>0</v>
      </c>
      <c r="N21" s="149">
        <f>SUMIF(B_SZV_1A!$F:$F,$C21,B_SZV_1A!S:S)</f>
        <v>0</v>
      </c>
      <c r="O21" s="149">
        <f>SUMIF(B_SZV_1A!$F:$F,$C21,B_SZV_1A!T:T)</f>
        <v>0</v>
      </c>
      <c r="P21" s="149">
        <f>SUMIF(B_SZV_1A!$F:$F,$C21,B_SZV_1A!U:U)</f>
        <v>0</v>
      </c>
      <c r="Q21" s="149">
        <f>SUMIF(B_SZV_1A!$F:$F,$C21,B_SZV_1A!V:V)</f>
        <v>0</v>
      </c>
      <c r="R21" s="149">
        <f>SUMIF(B_SZV_1A!$F:$F,$C21,B_SZV_1A!W:W)</f>
        <v>0</v>
      </c>
      <c r="S21" s="149">
        <f>SUMIF(B_SZV_1A!$F:$F,$C21,B_SZV_1A!X:X)</f>
        <v>0</v>
      </c>
      <c r="T21" s="149">
        <f>SUMIF(B_SZV_1A!$F:$F,$C21,B_SZV_1A!Y:Y)</f>
        <v>0</v>
      </c>
      <c r="U21" s="149">
        <f>SUMIF(B_SZV_1A!$F:$F,$C21,B_SZV_1A!Z:Z)</f>
        <v>0</v>
      </c>
      <c r="V21" s="149">
        <f>SUMIF(B_SZV_1A!$F:$F,$C21,B_SZV_1A!AA:AA)</f>
        <v>0</v>
      </c>
      <c r="W21" s="149">
        <f>SUMIF(B_SZV_1A!$F:$F,$C21,B_SZV_1A!AB:AB)</f>
        <v>0</v>
      </c>
      <c r="X21" s="153">
        <f>SUMIF(B_SZV_1A!$F:$F,$C21,B_SZV_1A!AC:AC)</f>
        <v>0</v>
      </c>
      <c r="Y21" s="29">
        <f t="shared" si="6"/>
        <v>0</v>
      </c>
      <c r="AA21" s="163">
        <f>SUMIF(B_SZV_1A!$F:$F,$C21,B_SZV_1A!AG:AG)</f>
        <v>0</v>
      </c>
      <c r="AB21" s="163">
        <f>SUMIF(B_SZV_1A!$F:$F,$C21,B_SZV_1A!AH:AH)</f>
        <v>0</v>
      </c>
      <c r="AC21" s="163">
        <f>SUMIF(B_SZV_1A!$F:$F,$C21,B_SZV_1A!AI:AI)</f>
        <v>0</v>
      </c>
      <c r="AD21" s="163">
        <f>SUMIF(B_SZV_1A!$F:$F,$C21,B_SZV_1A!AJ:AJ)</f>
        <v>0</v>
      </c>
      <c r="AE21" s="163">
        <f>SUMIF(B_SZV_1A!$F:$F,$C21,B_SZV_1A!AK:AK)</f>
        <v>0</v>
      </c>
      <c r="AF21" s="163">
        <f>SUMIF(B_SZV_1A!$F:$F,$C21,B_SZV_1A!AL:AL)</f>
        <v>0</v>
      </c>
      <c r="AG21" s="163">
        <f>SUMIF(B_SZV_1A!$F:$F,$C21,B_SZV_1A!AM:AM)</f>
        <v>0</v>
      </c>
      <c r="AH21" s="163">
        <f>SUMIF(B_SZV_1A!$F:$F,$C21,B_SZV_1A!AN:AN)</f>
        <v>0</v>
      </c>
      <c r="AI21" s="163">
        <f>SUMIF(B_SZV_1A!$F:$F,$C21,B_SZV_1A!AO:AO)</f>
        <v>0</v>
      </c>
      <c r="AJ21" s="163">
        <f>SUMIF(B_SZV_1A!$F:$F,$C21,B_SZV_1A!AP:AP)</f>
        <v>0</v>
      </c>
      <c r="AK21" s="163">
        <f>SUMIF(B_SZV_1A!$F:$F,$C21,B_SZV_1A!AQ:AQ)</f>
        <v>0</v>
      </c>
      <c r="AL21" s="29">
        <f t="shared" si="7"/>
        <v>0</v>
      </c>
      <c r="AR21" s="14">
        <f>INDEX(B_SZV_1A!$G:$G,MATCH($C21,B_SZV_1A!$F:$F,0))</f>
        <v>2305</v>
      </c>
      <c r="AS21" s="14">
        <f>COUNTIF(B_SZV_1A!$AZ$3:$AZ$1499,$D21)</f>
        <v>1</v>
      </c>
      <c r="AT21" s="14">
        <f>SUMIF(B_SZV_1A!$AZ$3:$AZ$1499,$D21,B_SZV_1A!$CH$3:$CH$1499)</f>
        <v>1</v>
      </c>
      <c r="AU21" s="14">
        <f>SUMIF(B_SZV_1A!$AZ:$AZ,$D21,B_SZV_1A!$CI:$CI)</f>
        <v>1</v>
      </c>
      <c r="AV21" s="14">
        <f>SUMIF(B_SZV_1A!$AZ:$AZ,$D21,B_SZV_1A!$CI:$CI)</f>
        <v>1</v>
      </c>
    </row>
    <row r="22" spans="1:48">
      <c r="A22" s="32">
        <v>305</v>
      </c>
      <c r="B22" s="232">
        <v>2604</v>
      </c>
      <c r="C22" s="232" t="s">
        <v>274</v>
      </c>
      <c r="D22" s="232">
        <v>1799</v>
      </c>
      <c r="E22" s="232" t="s">
        <v>275</v>
      </c>
      <c r="F22" s="232" t="s">
        <v>276</v>
      </c>
      <c r="G22" s="28" t="str">
        <f t="shared" si="4"/>
        <v>Kitöltés rendben!</v>
      </c>
      <c r="I22" s="148">
        <f t="shared" si="5"/>
        <v>1000</v>
      </c>
      <c r="J22" s="149">
        <f>SUMIF(B_SZV_1A!$F:$F,$C22,B_SZV_1A!$N:$N)</f>
        <v>1000</v>
      </c>
      <c r="K22" s="149">
        <f>SUMIF(B_SZV_1A!$F:$F,$C22,B_SZV_1A!$O:$O)</f>
        <v>0</v>
      </c>
      <c r="L22" s="149">
        <f>SUMIF(B_SZV_1A!$F:$F,$C22,B_SZV_1A!$P:$P)</f>
        <v>1000</v>
      </c>
      <c r="N22" s="149">
        <f>SUMIF(B_SZV_1A!$F:$F,$C22,B_SZV_1A!S:S)</f>
        <v>0</v>
      </c>
      <c r="O22" s="149">
        <f>SUMIF(B_SZV_1A!$F:$F,$C22,B_SZV_1A!T:T)</f>
        <v>0</v>
      </c>
      <c r="P22" s="149">
        <f>SUMIF(B_SZV_1A!$F:$F,$C22,B_SZV_1A!U:U)</f>
        <v>0</v>
      </c>
      <c r="Q22" s="149">
        <f>SUMIF(B_SZV_1A!$F:$F,$C22,B_SZV_1A!V:V)</f>
        <v>0</v>
      </c>
      <c r="R22" s="149">
        <f>SUMIF(B_SZV_1A!$F:$F,$C22,B_SZV_1A!W:W)</f>
        <v>0</v>
      </c>
      <c r="S22" s="149">
        <f>SUMIF(B_SZV_1A!$F:$F,$C22,B_SZV_1A!X:X)</f>
        <v>1000</v>
      </c>
      <c r="T22" s="149">
        <f>SUMIF(B_SZV_1A!$F:$F,$C22,B_SZV_1A!Y:Y)</f>
        <v>0</v>
      </c>
      <c r="U22" s="149">
        <f>SUMIF(B_SZV_1A!$F:$F,$C22,B_SZV_1A!Z:Z)</f>
        <v>0</v>
      </c>
      <c r="V22" s="149">
        <f>SUMIF(B_SZV_1A!$F:$F,$C22,B_SZV_1A!AA:AA)</f>
        <v>0</v>
      </c>
      <c r="W22" s="149">
        <f>SUMIF(B_SZV_1A!$F:$F,$C22,B_SZV_1A!AB:AB)</f>
        <v>0</v>
      </c>
      <c r="X22" s="153">
        <f>SUMIF(B_SZV_1A!$F:$F,$C22,B_SZV_1A!AC:AC)</f>
        <v>0</v>
      </c>
      <c r="Y22" s="29">
        <f t="shared" si="6"/>
        <v>1000</v>
      </c>
      <c r="AA22" s="163">
        <f>SUMIF(B_SZV_1A!$F:$F,$C22,B_SZV_1A!AG:AG)</f>
        <v>0</v>
      </c>
      <c r="AB22" s="163">
        <f>SUMIF(B_SZV_1A!$F:$F,$C22,B_SZV_1A!AH:AH)</f>
        <v>0</v>
      </c>
      <c r="AC22" s="163">
        <f>SUMIF(B_SZV_1A!$F:$F,$C22,B_SZV_1A!AI:AI)</f>
        <v>0</v>
      </c>
      <c r="AD22" s="163">
        <f>SUMIF(B_SZV_1A!$F:$F,$C22,B_SZV_1A!AJ:AJ)</f>
        <v>0</v>
      </c>
      <c r="AE22" s="163">
        <f>SUMIF(B_SZV_1A!$F:$F,$C22,B_SZV_1A!AK:AK)</f>
        <v>0</v>
      </c>
      <c r="AF22" s="163">
        <f>SUMIF(B_SZV_1A!$F:$F,$C22,B_SZV_1A!AL:AL)</f>
        <v>0</v>
      </c>
      <c r="AG22" s="163">
        <f>SUMIF(B_SZV_1A!$F:$F,$C22,B_SZV_1A!AM:AM)</f>
        <v>0</v>
      </c>
      <c r="AH22" s="163">
        <f>SUMIF(B_SZV_1A!$F:$F,$C22,B_SZV_1A!AN:AN)</f>
        <v>0</v>
      </c>
      <c r="AI22" s="163">
        <f>SUMIF(B_SZV_1A!$F:$F,$C22,B_SZV_1A!AO:AO)</f>
        <v>0</v>
      </c>
      <c r="AJ22" s="163">
        <f>SUMIF(B_SZV_1A!$F:$F,$C22,B_SZV_1A!AP:AP)</f>
        <v>0</v>
      </c>
      <c r="AK22" s="163">
        <f>SUMIF(B_SZV_1A!$F:$F,$C22,B_SZV_1A!AQ:AQ)</f>
        <v>0</v>
      </c>
      <c r="AL22" s="29">
        <f t="shared" si="7"/>
        <v>0</v>
      </c>
      <c r="AR22" s="14">
        <f>INDEX(B_SZV_1A!$G:$G,MATCH($C22,B_SZV_1A!$F:$F,0))</f>
        <v>2604</v>
      </c>
      <c r="AS22" s="14">
        <f>COUNTIF(B_SZV_1A!$AZ$3:$AZ$1499,$D22)</f>
        <v>2</v>
      </c>
      <c r="AT22" s="14">
        <f>SUMIF(B_SZV_1A!$AZ$3:$AZ$1499,$D22,B_SZV_1A!$CH$3:$CH$1499)</f>
        <v>2</v>
      </c>
      <c r="AU22" s="14">
        <f>SUMIF(B_SZV_1A!$AZ:$AZ,$D22,B_SZV_1A!$CI:$CI)</f>
        <v>1</v>
      </c>
      <c r="AV22" s="14">
        <f>SUMIF(B_SZV_1A!$AZ:$AZ,$D22,B_SZV_1A!$CI:$CI)</f>
        <v>1</v>
      </c>
    </row>
    <row r="23" spans="1:48">
      <c r="A23" s="32">
        <v>306</v>
      </c>
      <c r="B23" s="232">
        <v>2605</v>
      </c>
      <c r="C23" s="232" t="s">
        <v>277</v>
      </c>
      <c r="D23" s="232">
        <v>1800</v>
      </c>
      <c r="E23" s="232" t="s">
        <v>278</v>
      </c>
      <c r="F23" s="232" t="s">
        <v>279</v>
      </c>
      <c r="G23" s="28" t="str">
        <f t="shared" si="4"/>
        <v>Kitöltés rendben!</v>
      </c>
      <c r="I23" s="148">
        <f t="shared" si="5"/>
        <v>0</v>
      </c>
      <c r="J23" s="149">
        <f>SUMIF(B_SZV_1A!$F:$F,$C23,B_SZV_1A!$N:$N)</f>
        <v>0</v>
      </c>
      <c r="K23" s="149">
        <f>SUMIF(B_SZV_1A!$F:$F,$C23,B_SZV_1A!$O:$O)</f>
        <v>0</v>
      </c>
      <c r="L23" s="149">
        <f>SUMIF(B_SZV_1A!$F:$F,$C23,B_SZV_1A!$P:$P)</f>
        <v>0</v>
      </c>
      <c r="N23" s="149">
        <f>SUMIF(B_SZV_1A!$F:$F,$C23,B_SZV_1A!S:S)</f>
        <v>0</v>
      </c>
      <c r="O23" s="149">
        <f>SUMIF(B_SZV_1A!$F:$F,$C23,B_SZV_1A!T:T)</f>
        <v>0</v>
      </c>
      <c r="P23" s="149">
        <f>SUMIF(B_SZV_1A!$F:$F,$C23,B_SZV_1A!U:U)</f>
        <v>0</v>
      </c>
      <c r="Q23" s="149">
        <f>SUMIF(B_SZV_1A!$F:$F,$C23,B_SZV_1A!V:V)</f>
        <v>0</v>
      </c>
      <c r="R23" s="149">
        <f>SUMIF(B_SZV_1A!$F:$F,$C23,B_SZV_1A!W:W)</f>
        <v>0</v>
      </c>
      <c r="S23" s="149">
        <f>SUMIF(B_SZV_1A!$F:$F,$C23,B_SZV_1A!X:X)</f>
        <v>0</v>
      </c>
      <c r="T23" s="149">
        <f>SUMIF(B_SZV_1A!$F:$F,$C23,B_SZV_1A!Y:Y)</f>
        <v>0</v>
      </c>
      <c r="U23" s="149">
        <f>SUMIF(B_SZV_1A!$F:$F,$C23,B_SZV_1A!Z:Z)</f>
        <v>0</v>
      </c>
      <c r="V23" s="149">
        <f>SUMIF(B_SZV_1A!$F:$F,$C23,B_SZV_1A!AA:AA)</f>
        <v>0</v>
      </c>
      <c r="W23" s="149">
        <f>SUMIF(B_SZV_1A!$F:$F,$C23,B_SZV_1A!AB:AB)</f>
        <v>0</v>
      </c>
      <c r="X23" s="153">
        <f>SUMIF(B_SZV_1A!$F:$F,$C23,B_SZV_1A!AC:AC)</f>
        <v>0</v>
      </c>
      <c r="Y23" s="29">
        <f t="shared" si="6"/>
        <v>0</v>
      </c>
      <c r="AA23" s="163">
        <f>SUMIF(B_SZV_1A!$F:$F,$C23,B_SZV_1A!AG:AG)</f>
        <v>0</v>
      </c>
      <c r="AB23" s="163">
        <f>SUMIF(B_SZV_1A!$F:$F,$C23,B_SZV_1A!AH:AH)</f>
        <v>0</v>
      </c>
      <c r="AC23" s="163">
        <f>SUMIF(B_SZV_1A!$F:$F,$C23,B_SZV_1A!AI:AI)</f>
        <v>0</v>
      </c>
      <c r="AD23" s="163">
        <f>SUMIF(B_SZV_1A!$F:$F,$C23,B_SZV_1A!AJ:AJ)</f>
        <v>0</v>
      </c>
      <c r="AE23" s="163">
        <f>SUMIF(B_SZV_1A!$F:$F,$C23,B_SZV_1A!AK:AK)</f>
        <v>0</v>
      </c>
      <c r="AF23" s="163">
        <f>SUMIF(B_SZV_1A!$F:$F,$C23,B_SZV_1A!AL:AL)</f>
        <v>0</v>
      </c>
      <c r="AG23" s="163">
        <f>SUMIF(B_SZV_1A!$F:$F,$C23,B_SZV_1A!AM:AM)</f>
        <v>0</v>
      </c>
      <c r="AH23" s="163">
        <f>SUMIF(B_SZV_1A!$F:$F,$C23,B_SZV_1A!AN:AN)</f>
        <v>0</v>
      </c>
      <c r="AI23" s="163">
        <f>SUMIF(B_SZV_1A!$F:$F,$C23,B_SZV_1A!AO:AO)</f>
        <v>0</v>
      </c>
      <c r="AJ23" s="163">
        <f>SUMIF(B_SZV_1A!$F:$F,$C23,B_SZV_1A!AP:AP)</f>
        <v>0</v>
      </c>
      <c r="AK23" s="163">
        <f>SUMIF(B_SZV_1A!$F:$F,$C23,B_SZV_1A!AQ:AQ)</f>
        <v>0</v>
      </c>
      <c r="AL23" s="29">
        <f t="shared" si="7"/>
        <v>0</v>
      </c>
      <c r="AR23" s="14">
        <f>INDEX(B_SZV_1A!$G:$G,MATCH($C23,B_SZV_1A!$F:$F,0))</f>
        <v>2605</v>
      </c>
      <c r="AS23" s="14">
        <f>COUNTIF(B_SZV_1A!$AZ$3:$AZ$1499,$D23)</f>
        <v>1</v>
      </c>
      <c r="AT23" s="14">
        <f>SUMIF(B_SZV_1A!$AZ$3:$AZ$1499,$D23,B_SZV_1A!$CH$3:$CH$1499)</f>
        <v>1</v>
      </c>
      <c r="AU23" s="14">
        <f>SUMIF(B_SZV_1A!$AZ:$AZ,$D23,B_SZV_1A!$CI:$CI)</f>
        <v>1</v>
      </c>
      <c r="AV23" s="14">
        <f>SUMIF(B_SZV_1A!$AZ:$AZ,$D23,B_SZV_1A!$CI:$CI)</f>
        <v>1</v>
      </c>
    </row>
    <row r="24" spans="1:48">
      <c r="A24" s="32">
        <v>307</v>
      </c>
      <c r="B24" s="232">
        <v>2406</v>
      </c>
      <c r="C24" s="232" t="s">
        <v>280</v>
      </c>
      <c r="D24" s="232">
        <v>1801</v>
      </c>
      <c r="E24" s="232" t="s">
        <v>281</v>
      </c>
      <c r="F24" s="232" t="s">
        <v>282</v>
      </c>
      <c r="G24" s="28" t="str">
        <f t="shared" si="4"/>
        <v>Kitöltés rendben!</v>
      </c>
      <c r="I24" s="148">
        <f t="shared" si="5"/>
        <v>10000</v>
      </c>
      <c r="J24" s="149">
        <f>SUMIF(B_SZV_1A!$F:$F,$C24,B_SZV_1A!$N:$N)</f>
        <v>10000</v>
      </c>
      <c r="K24" s="149">
        <f>SUMIF(B_SZV_1A!$F:$F,$C24,B_SZV_1A!$O:$O)</f>
        <v>0</v>
      </c>
      <c r="L24" s="149">
        <f>SUMIF(B_SZV_1A!$F:$F,$C24,B_SZV_1A!$P:$P)</f>
        <v>10000</v>
      </c>
      <c r="N24" s="149">
        <f>SUMIF(B_SZV_1A!$F:$F,$C24,B_SZV_1A!S:S)</f>
        <v>0</v>
      </c>
      <c r="O24" s="149">
        <f>SUMIF(B_SZV_1A!$F:$F,$C24,B_SZV_1A!T:T)</f>
        <v>0</v>
      </c>
      <c r="P24" s="149">
        <f>SUMIF(B_SZV_1A!$F:$F,$C24,B_SZV_1A!U:U)</f>
        <v>0</v>
      </c>
      <c r="Q24" s="149">
        <f>SUMIF(B_SZV_1A!$F:$F,$C24,B_SZV_1A!V:V)</f>
        <v>0</v>
      </c>
      <c r="R24" s="149">
        <f>SUMIF(B_SZV_1A!$F:$F,$C24,B_SZV_1A!W:W)</f>
        <v>0</v>
      </c>
      <c r="S24" s="149">
        <f>SUMIF(B_SZV_1A!$F:$F,$C24,B_SZV_1A!X:X)</f>
        <v>10000</v>
      </c>
      <c r="T24" s="149">
        <f>SUMIF(B_SZV_1A!$F:$F,$C24,B_SZV_1A!Y:Y)</f>
        <v>0</v>
      </c>
      <c r="U24" s="149">
        <f>SUMIF(B_SZV_1A!$F:$F,$C24,B_SZV_1A!Z:Z)</f>
        <v>0</v>
      </c>
      <c r="V24" s="149">
        <f>SUMIF(B_SZV_1A!$F:$F,$C24,B_SZV_1A!AA:AA)</f>
        <v>0</v>
      </c>
      <c r="W24" s="149">
        <f>SUMIF(B_SZV_1A!$F:$F,$C24,B_SZV_1A!AB:AB)</f>
        <v>0</v>
      </c>
      <c r="X24" s="153">
        <f>SUMIF(B_SZV_1A!$F:$F,$C24,B_SZV_1A!AC:AC)</f>
        <v>0</v>
      </c>
      <c r="Y24" s="29">
        <f t="shared" si="6"/>
        <v>10000</v>
      </c>
      <c r="AA24" s="163">
        <f>SUMIF(B_SZV_1A!$F:$F,$C24,B_SZV_1A!AG:AG)</f>
        <v>0</v>
      </c>
      <c r="AB24" s="163">
        <f>SUMIF(B_SZV_1A!$F:$F,$C24,B_SZV_1A!AH:AH)</f>
        <v>0</v>
      </c>
      <c r="AC24" s="163">
        <f>SUMIF(B_SZV_1A!$F:$F,$C24,B_SZV_1A!AI:AI)</f>
        <v>0</v>
      </c>
      <c r="AD24" s="163">
        <f>SUMIF(B_SZV_1A!$F:$F,$C24,B_SZV_1A!AJ:AJ)</f>
        <v>0</v>
      </c>
      <c r="AE24" s="163">
        <f>SUMIF(B_SZV_1A!$F:$F,$C24,B_SZV_1A!AK:AK)</f>
        <v>0</v>
      </c>
      <c r="AF24" s="163">
        <f>SUMIF(B_SZV_1A!$F:$F,$C24,B_SZV_1A!AL:AL)</f>
        <v>0</v>
      </c>
      <c r="AG24" s="163">
        <f>SUMIF(B_SZV_1A!$F:$F,$C24,B_SZV_1A!AM:AM)</f>
        <v>0</v>
      </c>
      <c r="AH24" s="163">
        <f>SUMIF(B_SZV_1A!$F:$F,$C24,B_SZV_1A!AN:AN)</f>
        <v>0</v>
      </c>
      <c r="AI24" s="163">
        <f>SUMIF(B_SZV_1A!$F:$F,$C24,B_SZV_1A!AO:AO)</f>
        <v>0</v>
      </c>
      <c r="AJ24" s="163">
        <f>SUMIF(B_SZV_1A!$F:$F,$C24,B_SZV_1A!AP:AP)</f>
        <v>0</v>
      </c>
      <c r="AK24" s="163">
        <f>SUMIF(B_SZV_1A!$F:$F,$C24,B_SZV_1A!AQ:AQ)</f>
        <v>0</v>
      </c>
      <c r="AL24" s="29">
        <f t="shared" si="7"/>
        <v>0</v>
      </c>
      <c r="AR24" s="14">
        <f>INDEX(B_SZV_1A!$G:$G,MATCH($C24,B_SZV_1A!$F:$F,0))</f>
        <v>2406</v>
      </c>
      <c r="AS24" s="14">
        <f>COUNTIF(B_SZV_1A!$AZ$3:$AZ$1499,$D24)</f>
        <v>2</v>
      </c>
      <c r="AT24" s="14">
        <f>SUMIF(B_SZV_1A!$AZ$3:$AZ$1499,$D24,B_SZV_1A!$CH$3:$CH$1499)</f>
        <v>2</v>
      </c>
      <c r="AU24" s="14">
        <f>SUMIF(B_SZV_1A!$AZ:$AZ,$D24,B_SZV_1A!$CI:$CI)</f>
        <v>1</v>
      </c>
      <c r="AV24" s="14">
        <f>SUMIF(B_SZV_1A!$AZ:$AZ,$D24,B_SZV_1A!$CI:$CI)</f>
        <v>1</v>
      </c>
    </row>
    <row r="25" spans="1:48">
      <c r="A25" s="32">
        <v>308</v>
      </c>
      <c r="B25" s="232">
        <v>2101</v>
      </c>
      <c r="C25" s="232" t="s">
        <v>283</v>
      </c>
      <c r="D25" s="232">
        <v>1802</v>
      </c>
      <c r="E25" s="232" t="s">
        <v>284</v>
      </c>
      <c r="F25" s="232" t="s">
        <v>285</v>
      </c>
      <c r="G25" s="28" t="str">
        <f t="shared" si="4"/>
        <v>Kitöltés rendben!</v>
      </c>
      <c r="I25" s="148">
        <f t="shared" si="5"/>
        <v>15332000</v>
      </c>
      <c r="J25" s="149">
        <f>SUMIF(B_SZV_1A!$F:$F,$C25,B_SZV_1A!$N:$N)</f>
        <v>415000</v>
      </c>
      <c r="K25" s="149">
        <f>SUMIF(B_SZV_1A!$F:$F,$C25,B_SZV_1A!$O:$O)</f>
        <v>14917000</v>
      </c>
      <c r="L25" s="149">
        <f>SUMIF(B_SZV_1A!$F:$F,$C25,B_SZV_1A!$P:$P)</f>
        <v>84000</v>
      </c>
      <c r="N25" s="149">
        <f>SUMIF(B_SZV_1A!$F:$F,$C25,B_SZV_1A!S:S)</f>
        <v>331000</v>
      </c>
      <c r="O25" s="149">
        <f>SUMIF(B_SZV_1A!$F:$F,$C25,B_SZV_1A!T:T)</f>
        <v>0</v>
      </c>
      <c r="P25" s="149">
        <f>SUMIF(B_SZV_1A!$F:$F,$C25,B_SZV_1A!U:U)</f>
        <v>0</v>
      </c>
      <c r="Q25" s="149">
        <f>SUMIF(B_SZV_1A!$F:$F,$C25,B_SZV_1A!V:V)</f>
        <v>0</v>
      </c>
      <c r="R25" s="149">
        <f>SUMIF(B_SZV_1A!$F:$F,$C25,B_SZV_1A!W:W)</f>
        <v>0</v>
      </c>
      <c r="S25" s="149">
        <f>SUMIF(B_SZV_1A!$F:$F,$C25,B_SZV_1A!X:X)</f>
        <v>84000</v>
      </c>
      <c r="T25" s="149">
        <f>SUMIF(B_SZV_1A!$F:$F,$C25,B_SZV_1A!Y:Y)</f>
        <v>0</v>
      </c>
      <c r="U25" s="149">
        <f>SUMIF(B_SZV_1A!$F:$F,$C25,B_SZV_1A!Z:Z)</f>
        <v>0</v>
      </c>
      <c r="V25" s="149">
        <f>SUMIF(B_SZV_1A!$F:$F,$C25,B_SZV_1A!AA:AA)</f>
        <v>0</v>
      </c>
      <c r="W25" s="149">
        <f>SUMIF(B_SZV_1A!$F:$F,$C25,B_SZV_1A!AB:AB)</f>
        <v>0</v>
      </c>
      <c r="X25" s="153">
        <f>SUMIF(B_SZV_1A!$F:$F,$C25,B_SZV_1A!AC:AC)</f>
        <v>0</v>
      </c>
      <c r="Y25" s="29">
        <f t="shared" si="6"/>
        <v>415000</v>
      </c>
      <c r="AA25" s="163">
        <f>SUMIF(B_SZV_1A!$F:$F,$C25,B_SZV_1A!AG:AG)</f>
        <v>350000</v>
      </c>
      <c r="AB25" s="163">
        <f>SUMIF(B_SZV_1A!$F:$F,$C25,B_SZV_1A!AH:AH)</f>
        <v>0</v>
      </c>
      <c r="AC25" s="163">
        <f>SUMIF(B_SZV_1A!$F:$F,$C25,B_SZV_1A!AI:AI)</f>
        <v>0</v>
      </c>
      <c r="AD25" s="163">
        <f>SUMIF(B_SZV_1A!$F:$F,$C25,B_SZV_1A!AJ:AJ)</f>
        <v>0</v>
      </c>
      <c r="AE25" s="163">
        <f>SUMIF(B_SZV_1A!$F:$F,$C25,B_SZV_1A!AK:AK)</f>
        <v>307000</v>
      </c>
      <c r="AF25" s="163">
        <f>SUMIF(B_SZV_1A!$F:$F,$C25,B_SZV_1A!AL:AL)</f>
        <v>0</v>
      </c>
      <c r="AG25" s="163">
        <f>SUMIF(B_SZV_1A!$F:$F,$C25,B_SZV_1A!AM:AM)</f>
        <v>14000000</v>
      </c>
      <c r="AH25" s="163">
        <f>SUMIF(B_SZV_1A!$F:$F,$C25,B_SZV_1A!AN:AN)</f>
        <v>260000</v>
      </c>
      <c r="AI25" s="163">
        <f>SUMIF(B_SZV_1A!$F:$F,$C25,B_SZV_1A!AO:AO)</f>
        <v>0</v>
      </c>
      <c r="AJ25" s="163">
        <f>SUMIF(B_SZV_1A!$F:$F,$C25,B_SZV_1A!AP:AP)</f>
        <v>0</v>
      </c>
      <c r="AK25" s="163">
        <f>SUMIF(B_SZV_1A!$F:$F,$C25,B_SZV_1A!AQ:AQ)</f>
        <v>0</v>
      </c>
      <c r="AL25" s="29">
        <f t="shared" si="7"/>
        <v>14917000</v>
      </c>
      <c r="AR25" s="14">
        <f>INDEX(B_SZV_1A!$G:$G,MATCH($C25,B_SZV_1A!$F:$F,0))</f>
        <v>2101</v>
      </c>
      <c r="AS25" s="14">
        <f>COUNTIF(B_SZV_1A!$AZ$3:$AZ$1499,$D25)</f>
        <v>21</v>
      </c>
      <c r="AT25" s="14">
        <f>SUMIF(B_SZV_1A!$AZ$3:$AZ$1499,$D25,B_SZV_1A!$CH$3:$CH$1499)</f>
        <v>21</v>
      </c>
      <c r="AU25" s="14">
        <f>SUMIF(B_SZV_1A!$AZ:$AZ,$D25,B_SZV_1A!$CI:$CI)</f>
        <v>10</v>
      </c>
      <c r="AV25" s="14">
        <f>SUMIF(B_SZV_1A!$AZ:$AZ,$D25,B_SZV_1A!$CI:$CI)</f>
        <v>10</v>
      </c>
    </row>
    <row r="26" spans="1:48">
      <c r="A26" s="32">
        <v>309</v>
      </c>
      <c r="B26" s="232">
        <v>2306</v>
      </c>
      <c r="C26" s="232" t="s">
        <v>286</v>
      </c>
      <c r="D26" s="232">
        <v>1803</v>
      </c>
      <c r="E26" s="232" t="s">
        <v>287</v>
      </c>
      <c r="F26" s="232" t="s">
        <v>288</v>
      </c>
      <c r="G26" s="28" t="str">
        <f t="shared" si="4"/>
        <v>Kitöltés rendben!</v>
      </c>
      <c r="I26" s="148">
        <f t="shared" si="5"/>
        <v>0</v>
      </c>
      <c r="J26" s="149">
        <f>SUMIF(B_SZV_1A!$F:$F,$C26,B_SZV_1A!$N:$N)</f>
        <v>0</v>
      </c>
      <c r="K26" s="149">
        <f>SUMIF(B_SZV_1A!$F:$F,$C26,B_SZV_1A!$O:$O)</f>
        <v>0</v>
      </c>
      <c r="L26" s="149">
        <f>SUMIF(B_SZV_1A!$F:$F,$C26,B_SZV_1A!$P:$P)</f>
        <v>0</v>
      </c>
      <c r="N26" s="149">
        <f>SUMIF(B_SZV_1A!$F:$F,$C26,B_SZV_1A!S:S)</f>
        <v>0</v>
      </c>
      <c r="O26" s="149">
        <f>SUMIF(B_SZV_1A!$F:$F,$C26,B_SZV_1A!T:T)</f>
        <v>0</v>
      </c>
      <c r="P26" s="149">
        <f>SUMIF(B_SZV_1A!$F:$F,$C26,B_SZV_1A!U:U)</f>
        <v>0</v>
      </c>
      <c r="Q26" s="149">
        <f>SUMIF(B_SZV_1A!$F:$F,$C26,B_SZV_1A!V:V)</f>
        <v>0</v>
      </c>
      <c r="R26" s="149">
        <f>SUMIF(B_SZV_1A!$F:$F,$C26,B_SZV_1A!W:W)</f>
        <v>0</v>
      </c>
      <c r="S26" s="149">
        <f>SUMIF(B_SZV_1A!$F:$F,$C26,B_SZV_1A!X:X)</f>
        <v>0</v>
      </c>
      <c r="T26" s="149">
        <f>SUMIF(B_SZV_1A!$F:$F,$C26,B_SZV_1A!Y:Y)</f>
        <v>0</v>
      </c>
      <c r="U26" s="149">
        <f>SUMIF(B_SZV_1A!$F:$F,$C26,B_SZV_1A!Z:Z)</f>
        <v>0</v>
      </c>
      <c r="V26" s="149">
        <f>SUMIF(B_SZV_1A!$F:$F,$C26,B_SZV_1A!AA:AA)</f>
        <v>0</v>
      </c>
      <c r="W26" s="149">
        <f>SUMIF(B_SZV_1A!$F:$F,$C26,B_SZV_1A!AB:AB)</f>
        <v>0</v>
      </c>
      <c r="X26" s="153">
        <f>SUMIF(B_SZV_1A!$F:$F,$C26,B_SZV_1A!AC:AC)</f>
        <v>0</v>
      </c>
      <c r="Y26" s="29">
        <f t="shared" si="6"/>
        <v>0</v>
      </c>
      <c r="AA26" s="163">
        <f>SUMIF(B_SZV_1A!$F:$F,$C26,B_SZV_1A!AG:AG)</f>
        <v>0</v>
      </c>
      <c r="AB26" s="163">
        <f>SUMIF(B_SZV_1A!$F:$F,$C26,B_SZV_1A!AH:AH)</f>
        <v>0</v>
      </c>
      <c r="AC26" s="163">
        <f>SUMIF(B_SZV_1A!$F:$F,$C26,B_SZV_1A!AI:AI)</f>
        <v>0</v>
      </c>
      <c r="AD26" s="163">
        <f>SUMIF(B_SZV_1A!$F:$F,$C26,B_SZV_1A!AJ:AJ)</f>
        <v>0</v>
      </c>
      <c r="AE26" s="163">
        <f>SUMIF(B_SZV_1A!$F:$F,$C26,B_SZV_1A!AK:AK)</f>
        <v>0</v>
      </c>
      <c r="AF26" s="163">
        <f>SUMIF(B_SZV_1A!$F:$F,$C26,B_SZV_1A!AL:AL)</f>
        <v>0</v>
      </c>
      <c r="AG26" s="163">
        <f>SUMIF(B_SZV_1A!$F:$F,$C26,B_SZV_1A!AM:AM)</f>
        <v>0</v>
      </c>
      <c r="AH26" s="163">
        <f>SUMIF(B_SZV_1A!$F:$F,$C26,B_SZV_1A!AN:AN)</f>
        <v>0</v>
      </c>
      <c r="AI26" s="163">
        <f>SUMIF(B_SZV_1A!$F:$F,$C26,B_SZV_1A!AO:AO)</f>
        <v>0</v>
      </c>
      <c r="AJ26" s="163">
        <f>SUMIF(B_SZV_1A!$F:$F,$C26,B_SZV_1A!AP:AP)</f>
        <v>0</v>
      </c>
      <c r="AK26" s="163">
        <f>SUMIF(B_SZV_1A!$F:$F,$C26,B_SZV_1A!AQ:AQ)</f>
        <v>0</v>
      </c>
      <c r="AL26" s="29">
        <f t="shared" si="7"/>
        <v>0</v>
      </c>
      <c r="AR26" s="14">
        <f>INDEX(B_SZV_1A!$G:$G,MATCH($C26,B_SZV_1A!$F:$F,0))</f>
        <v>2306</v>
      </c>
      <c r="AS26" s="14">
        <f>COUNTIF(B_SZV_1A!$AZ$3:$AZ$1499,$D26)</f>
        <v>1</v>
      </c>
      <c r="AT26" s="14">
        <f>SUMIF(B_SZV_1A!$AZ$3:$AZ$1499,$D26,B_SZV_1A!$CH$3:$CH$1499)</f>
        <v>1</v>
      </c>
      <c r="AU26" s="14">
        <f>SUMIF(B_SZV_1A!$AZ:$AZ,$D26,B_SZV_1A!$CI:$CI)</f>
        <v>1</v>
      </c>
      <c r="AV26" s="14">
        <f>SUMIF(B_SZV_1A!$AZ:$AZ,$D26,B_SZV_1A!$CI:$CI)</f>
        <v>1</v>
      </c>
    </row>
    <row r="27" spans="1:48">
      <c r="A27" s="32">
        <v>310</v>
      </c>
      <c r="B27" s="232">
        <v>2401</v>
      </c>
      <c r="C27" s="232" t="s">
        <v>289</v>
      </c>
      <c r="D27" s="232">
        <v>1804</v>
      </c>
      <c r="E27" s="232" t="s">
        <v>290</v>
      </c>
      <c r="F27" s="232" t="s">
        <v>291</v>
      </c>
      <c r="G27" s="28" t="str">
        <f t="shared" si="4"/>
        <v>Kitöltés rendben!</v>
      </c>
      <c r="I27" s="148">
        <f t="shared" si="5"/>
        <v>0</v>
      </c>
      <c r="J27" s="149">
        <f>SUMIF(B_SZV_1A!$F:$F,$C27,B_SZV_1A!$N:$N)</f>
        <v>0</v>
      </c>
      <c r="K27" s="149">
        <f>SUMIF(B_SZV_1A!$F:$F,$C27,B_SZV_1A!$O:$O)</f>
        <v>0</v>
      </c>
      <c r="L27" s="149">
        <f>SUMIF(B_SZV_1A!$F:$F,$C27,B_SZV_1A!$P:$P)</f>
        <v>0</v>
      </c>
      <c r="N27" s="149">
        <f>SUMIF(B_SZV_1A!$F:$F,$C27,B_SZV_1A!S:S)</f>
        <v>0</v>
      </c>
      <c r="O27" s="149">
        <f>SUMIF(B_SZV_1A!$F:$F,$C27,B_SZV_1A!T:T)</f>
        <v>0</v>
      </c>
      <c r="P27" s="149">
        <f>SUMIF(B_SZV_1A!$F:$F,$C27,B_SZV_1A!U:U)</f>
        <v>0</v>
      </c>
      <c r="Q27" s="149">
        <f>SUMIF(B_SZV_1A!$F:$F,$C27,B_SZV_1A!V:V)</f>
        <v>0</v>
      </c>
      <c r="R27" s="149">
        <f>SUMIF(B_SZV_1A!$F:$F,$C27,B_SZV_1A!W:W)</f>
        <v>0</v>
      </c>
      <c r="S27" s="149">
        <f>SUMIF(B_SZV_1A!$F:$F,$C27,B_SZV_1A!X:X)</f>
        <v>0</v>
      </c>
      <c r="T27" s="149">
        <f>SUMIF(B_SZV_1A!$F:$F,$C27,B_SZV_1A!Y:Y)</f>
        <v>0</v>
      </c>
      <c r="U27" s="149">
        <f>SUMIF(B_SZV_1A!$F:$F,$C27,B_SZV_1A!Z:Z)</f>
        <v>0</v>
      </c>
      <c r="V27" s="149">
        <f>SUMIF(B_SZV_1A!$F:$F,$C27,B_SZV_1A!AA:AA)</f>
        <v>0</v>
      </c>
      <c r="W27" s="149">
        <f>SUMIF(B_SZV_1A!$F:$F,$C27,B_SZV_1A!AB:AB)</f>
        <v>0</v>
      </c>
      <c r="X27" s="153">
        <f>SUMIF(B_SZV_1A!$F:$F,$C27,B_SZV_1A!AC:AC)</f>
        <v>0</v>
      </c>
      <c r="Y27" s="29">
        <f t="shared" si="6"/>
        <v>0</v>
      </c>
      <c r="AA27" s="163">
        <f>SUMIF(B_SZV_1A!$F:$F,$C27,B_SZV_1A!AG:AG)</f>
        <v>0</v>
      </c>
      <c r="AB27" s="163">
        <f>SUMIF(B_SZV_1A!$F:$F,$C27,B_SZV_1A!AH:AH)</f>
        <v>0</v>
      </c>
      <c r="AC27" s="163">
        <f>SUMIF(B_SZV_1A!$F:$F,$C27,B_SZV_1A!AI:AI)</f>
        <v>0</v>
      </c>
      <c r="AD27" s="163">
        <f>SUMIF(B_SZV_1A!$F:$F,$C27,B_SZV_1A!AJ:AJ)</f>
        <v>0</v>
      </c>
      <c r="AE27" s="163">
        <f>SUMIF(B_SZV_1A!$F:$F,$C27,B_SZV_1A!AK:AK)</f>
        <v>0</v>
      </c>
      <c r="AF27" s="163">
        <f>SUMIF(B_SZV_1A!$F:$F,$C27,B_SZV_1A!AL:AL)</f>
        <v>0</v>
      </c>
      <c r="AG27" s="163">
        <f>SUMIF(B_SZV_1A!$F:$F,$C27,B_SZV_1A!AM:AM)</f>
        <v>0</v>
      </c>
      <c r="AH27" s="163">
        <f>SUMIF(B_SZV_1A!$F:$F,$C27,B_SZV_1A!AN:AN)</f>
        <v>0</v>
      </c>
      <c r="AI27" s="163">
        <f>SUMIF(B_SZV_1A!$F:$F,$C27,B_SZV_1A!AO:AO)</f>
        <v>0</v>
      </c>
      <c r="AJ27" s="163">
        <f>SUMIF(B_SZV_1A!$F:$F,$C27,B_SZV_1A!AP:AP)</f>
        <v>0</v>
      </c>
      <c r="AK27" s="163">
        <f>SUMIF(B_SZV_1A!$F:$F,$C27,B_SZV_1A!AQ:AQ)</f>
        <v>0</v>
      </c>
      <c r="AL27" s="29">
        <f t="shared" si="7"/>
        <v>0</v>
      </c>
      <c r="AR27" s="14">
        <f>INDEX(B_SZV_1A!$G:$G,MATCH($C27,B_SZV_1A!$F:$F,0))</f>
        <v>2401</v>
      </c>
      <c r="AS27" s="14">
        <f>COUNTIF(B_SZV_1A!$AZ$3:$AZ$1499,$D27)</f>
        <v>1</v>
      </c>
      <c r="AT27" s="14">
        <f>SUMIF(B_SZV_1A!$AZ$3:$AZ$1499,$D27,B_SZV_1A!$CH$3:$CH$1499)</f>
        <v>1</v>
      </c>
      <c r="AU27" s="14">
        <f>SUMIF(B_SZV_1A!$AZ:$AZ,$D27,B_SZV_1A!$CI:$CI)</f>
        <v>1</v>
      </c>
      <c r="AV27" s="14">
        <f>SUMIF(B_SZV_1A!$AZ:$AZ,$D27,B_SZV_1A!$CI:$CI)</f>
        <v>1</v>
      </c>
    </row>
    <row r="28" spans="1:48">
      <c r="A28" s="32">
        <v>311</v>
      </c>
      <c r="B28" s="232">
        <v>2601</v>
      </c>
      <c r="C28" s="232" t="s">
        <v>292</v>
      </c>
      <c r="D28" s="232">
        <v>1805</v>
      </c>
      <c r="E28" s="232" t="s">
        <v>293</v>
      </c>
      <c r="F28" s="232" t="s">
        <v>294</v>
      </c>
      <c r="G28" s="28" t="str">
        <f t="shared" si="4"/>
        <v>Kitöltés rendben!</v>
      </c>
      <c r="I28" s="148">
        <f t="shared" si="5"/>
        <v>120000</v>
      </c>
      <c r="J28" s="149">
        <f>SUMIF(B_SZV_1A!$F:$F,$C28,B_SZV_1A!$N:$N)</f>
        <v>40000</v>
      </c>
      <c r="K28" s="149">
        <f>SUMIF(B_SZV_1A!$F:$F,$C28,B_SZV_1A!$O:$O)</f>
        <v>80000</v>
      </c>
      <c r="L28" s="149">
        <f>SUMIF(B_SZV_1A!$F:$F,$C28,B_SZV_1A!$P:$P)</f>
        <v>40000</v>
      </c>
      <c r="N28" s="149">
        <f>SUMIF(B_SZV_1A!$F:$F,$C28,B_SZV_1A!S:S)</f>
        <v>0</v>
      </c>
      <c r="O28" s="149">
        <f>SUMIF(B_SZV_1A!$F:$F,$C28,B_SZV_1A!T:T)</f>
        <v>0</v>
      </c>
      <c r="P28" s="149">
        <f>SUMIF(B_SZV_1A!$F:$F,$C28,B_SZV_1A!U:U)</f>
        <v>0</v>
      </c>
      <c r="Q28" s="149">
        <f>SUMIF(B_SZV_1A!$F:$F,$C28,B_SZV_1A!V:V)</f>
        <v>0</v>
      </c>
      <c r="R28" s="149">
        <f>SUMIF(B_SZV_1A!$F:$F,$C28,B_SZV_1A!W:W)</f>
        <v>40000</v>
      </c>
      <c r="S28" s="149">
        <f>SUMIF(B_SZV_1A!$F:$F,$C28,B_SZV_1A!X:X)</f>
        <v>0</v>
      </c>
      <c r="T28" s="149">
        <f>SUMIF(B_SZV_1A!$F:$F,$C28,B_SZV_1A!Y:Y)</f>
        <v>0</v>
      </c>
      <c r="U28" s="149">
        <f>SUMIF(B_SZV_1A!$F:$F,$C28,B_SZV_1A!Z:Z)</f>
        <v>0</v>
      </c>
      <c r="V28" s="149">
        <f>SUMIF(B_SZV_1A!$F:$F,$C28,B_SZV_1A!AA:AA)</f>
        <v>0</v>
      </c>
      <c r="W28" s="149">
        <f>SUMIF(B_SZV_1A!$F:$F,$C28,B_SZV_1A!AB:AB)</f>
        <v>0</v>
      </c>
      <c r="X28" s="153">
        <f>SUMIF(B_SZV_1A!$F:$F,$C28,B_SZV_1A!AC:AC)</f>
        <v>0</v>
      </c>
      <c r="Y28" s="29">
        <f t="shared" si="6"/>
        <v>40000</v>
      </c>
      <c r="AA28" s="163">
        <f>SUMIF(B_SZV_1A!$F:$F,$C28,B_SZV_1A!AG:AG)</f>
        <v>0</v>
      </c>
      <c r="AB28" s="163">
        <f>SUMIF(B_SZV_1A!$F:$F,$C28,B_SZV_1A!AH:AH)</f>
        <v>0</v>
      </c>
      <c r="AC28" s="163">
        <f>SUMIF(B_SZV_1A!$F:$F,$C28,B_SZV_1A!AI:AI)</f>
        <v>0</v>
      </c>
      <c r="AD28" s="163">
        <f>SUMIF(B_SZV_1A!$F:$F,$C28,B_SZV_1A!AJ:AJ)</f>
        <v>0</v>
      </c>
      <c r="AE28" s="163">
        <f>SUMIF(B_SZV_1A!$F:$F,$C28,B_SZV_1A!AK:AK)</f>
        <v>80000</v>
      </c>
      <c r="AF28" s="163">
        <f>SUMIF(B_SZV_1A!$F:$F,$C28,B_SZV_1A!AL:AL)</f>
        <v>0</v>
      </c>
      <c r="AG28" s="163">
        <f>SUMIF(B_SZV_1A!$F:$F,$C28,B_SZV_1A!AM:AM)</f>
        <v>0</v>
      </c>
      <c r="AH28" s="163">
        <f>SUMIF(B_SZV_1A!$F:$F,$C28,B_SZV_1A!AN:AN)</f>
        <v>0</v>
      </c>
      <c r="AI28" s="163">
        <f>SUMIF(B_SZV_1A!$F:$F,$C28,B_SZV_1A!AO:AO)</f>
        <v>0</v>
      </c>
      <c r="AJ28" s="163">
        <f>SUMIF(B_SZV_1A!$F:$F,$C28,B_SZV_1A!AP:AP)</f>
        <v>0</v>
      </c>
      <c r="AK28" s="163">
        <f>SUMIF(B_SZV_1A!$F:$F,$C28,B_SZV_1A!AQ:AQ)</f>
        <v>0</v>
      </c>
      <c r="AL28" s="29">
        <f t="shared" si="7"/>
        <v>80000</v>
      </c>
      <c r="AR28" s="14">
        <f>INDEX(B_SZV_1A!$G:$G,MATCH($C28,B_SZV_1A!$F:$F,0))</f>
        <v>2601</v>
      </c>
      <c r="AS28" s="14">
        <f>COUNTIF(B_SZV_1A!$AZ$3:$AZ$1499,$D28)</f>
        <v>1</v>
      </c>
      <c r="AT28" s="14">
        <f>SUMIF(B_SZV_1A!$AZ$3:$AZ$1499,$D28,B_SZV_1A!$CH$3:$CH$1499)</f>
        <v>1</v>
      </c>
      <c r="AU28" s="14">
        <f>SUMIF(B_SZV_1A!$AZ:$AZ,$D28,B_SZV_1A!$CI:$CI)</f>
        <v>1</v>
      </c>
      <c r="AV28" s="14">
        <f>SUMIF(B_SZV_1A!$AZ:$AZ,$D28,B_SZV_1A!$CI:$CI)</f>
        <v>1</v>
      </c>
    </row>
    <row r="29" spans="1:48">
      <c r="A29" s="32">
        <v>312</v>
      </c>
      <c r="B29" s="232">
        <v>2405</v>
      </c>
      <c r="C29" s="232" t="s">
        <v>295</v>
      </c>
      <c r="D29" s="232">
        <v>1806</v>
      </c>
      <c r="E29" s="232" t="s">
        <v>296</v>
      </c>
      <c r="F29" s="232" t="s">
        <v>297</v>
      </c>
      <c r="G29" s="28" t="str">
        <f t="shared" si="4"/>
        <v>Kitöltés rendben!</v>
      </c>
      <c r="I29" s="148">
        <f t="shared" si="5"/>
        <v>0</v>
      </c>
      <c r="J29" s="149">
        <f>SUMIF(B_SZV_1A!$F:$F,$C29,B_SZV_1A!$N:$N)</f>
        <v>0</v>
      </c>
      <c r="K29" s="149">
        <f>SUMIF(B_SZV_1A!$F:$F,$C29,B_SZV_1A!$O:$O)</f>
        <v>0</v>
      </c>
      <c r="L29" s="149">
        <f>SUMIF(B_SZV_1A!$F:$F,$C29,B_SZV_1A!$P:$P)</f>
        <v>0</v>
      </c>
      <c r="N29" s="149">
        <f>SUMIF(B_SZV_1A!$F:$F,$C29,B_SZV_1A!S:S)</f>
        <v>0</v>
      </c>
      <c r="O29" s="149">
        <f>SUMIF(B_SZV_1A!$F:$F,$C29,B_SZV_1A!T:T)</f>
        <v>0</v>
      </c>
      <c r="P29" s="149">
        <f>SUMIF(B_SZV_1A!$F:$F,$C29,B_SZV_1A!U:U)</f>
        <v>0</v>
      </c>
      <c r="Q29" s="149">
        <f>SUMIF(B_SZV_1A!$F:$F,$C29,B_SZV_1A!V:V)</f>
        <v>0</v>
      </c>
      <c r="R29" s="149">
        <f>SUMIF(B_SZV_1A!$F:$F,$C29,B_SZV_1A!W:W)</f>
        <v>0</v>
      </c>
      <c r="S29" s="149">
        <f>SUMIF(B_SZV_1A!$F:$F,$C29,B_SZV_1A!X:X)</f>
        <v>0</v>
      </c>
      <c r="T29" s="149">
        <f>SUMIF(B_SZV_1A!$F:$F,$C29,B_SZV_1A!Y:Y)</f>
        <v>0</v>
      </c>
      <c r="U29" s="149">
        <f>SUMIF(B_SZV_1A!$F:$F,$C29,B_SZV_1A!Z:Z)</f>
        <v>0</v>
      </c>
      <c r="V29" s="149">
        <f>SUMIF(B_SZV_1A!$F:$F,$C29,B_SZV_1A!AA:AA)</f>
        <v>0</v>
      </c>
      <c r="W29" s="149">
        <f>SUMIF(B_SZV_1A!$F:$F,$C29,B_SZV_1A!AB:AB)</f>
        <v>0</v>
      </c>
      <c r="X29" s="153">
        <f>SUMIF(B_SZV_1A!$F:$F,$C29,B_SZV_1A!AC:AC)</f>
        <v>0</v>
      </c>
      <c r="Y29" s="29">
        <f t="shared" si="6"/>
        <v>0</v>
      </c>
      <c r="AA29" s="163">
        <f>SUMIF(B_SZV_1A!$F:$F,$C29,B_SZV_1A!AG:AG)</f>
        <v>0</v>
      </c>
      <c r="AB29" s="163">
        <f>SUMIF(B_SZV_1A!$F:$F,$C29,B_SZV_1A!AH:AH)</f>
        <v>0</v>
      </c>
      <c r="AC29" s="163">
        <f>SUMIF(B_SZV_1A!$F:$F,$C29,B_SZV_1A!AI:AI)</f>
        <v>0</v>
      </c>
      <c r="AD29" s="163">
        <f>SUMIF(B_SZV_1A!$F:$F,$C29,B_SZV_1A!AJ:AJ)</f>
        <v>0</v>
      </c>
      <c r="AE29" s="163">
        <f>SUMIF(B_SZV_1A!$F:$F,$C29,B_SZV_1A!AK:AK)</f>
        <v>0</v>
      </c>
      <c r="AF29" s="163">
        <f>SUMIF(B_SZV_1A!$F:$F,$C29,B_SZV_1A!AL:AL)</f>
        <v>0</v>
      </c>
      <c r="AG29" s="163">
        <f>SUMIF(B_SZV_1A!$F:$F,$C29,B_SZV_1A!AM:AM)</f>
        <v>0</v>
      </c>
      <c r="AH29" s="163">
        <f>SUMIF(B_SZV_1A!$F:$F,$C29,B_SZV_1A!AN:AN)</f>
        <v>0</v>
      </c>
      <c r="AI29" s="163">
        <f>SUMIF(B_SZV_1A!$F:$F,$C29,B_SZV_1A!AO:AO)</f>
        <v>0</v>
      </c>
      <c r="AJ29" s="163">
        <f>SUMIF(B_SZV_1A!$F:$F,$C29,B_SZV_1A!AP:AP)</f>
        <v>0</v>
      </c>
      <c r="AK29" s="163">
        <f>SUMIF(B_SZV_1A!$F:$F,$C29,B_SZV_1A!AQ:AQ)</f>
        <v>0</v>
      </c>
      <c r="AL29" s="29">
        <f t="shared" si="7"/>
        <v>0</v>
      </c>
      <c r="AR29" s="14">
        <f>INDEX(B_SZV_1A!$G:$G,MATCH($C29,B_SZV_1A!$F:$F,0))</f>
        <v>2405</v>
      </c>
      <c r="AS29" s="14">
        <f>COUNTIF(B_SZV_1A!$AZ$3:$AZ$1499,$D29)</f>
        <v>1</v>
      </c>
      <c r="AT29" s="14">
        <f>SUMIF(B_SZV_1A!$AZ$3:$AZ$1499,$D29,B_SZV_1A!$CH$3:$CH$1499)</f>
        <v>1</v>
      </c>
      <c r="AU29" s="14">
        <f>SUMIF(B_SZV_1A!$AZ:$AZ,$D29,B_SZV_1A!$CI:$CI)</f>
        <v>1</v>
      </c>
      <c r="AV29" s="14">
        <f>SUMIF(B_SZV_1A!$AZ:$AZ,$D29,B_SZV_1A!$CI:$CI)</f>
        <v>1</v>
      </c>
    </row>
    <row r="30" spans="1:48">
      <c r="A30" s="32">
        <v>313</v>
      </c>
      <c r="B30" s="232">
        <v>2301</v>
      </c>
      <c r="C30" s="232" t="s">
        <v>298</v>
      </c>
      <c r="D30" s="232">
        <v>1807</v>
      </c>
      <c r="E30" s="232" t="s">
        <v>299</v>
      </c>
      <c r="F30" s="232" t="s">
        <v>300</v>
      </c>
      <c r="G30" s="28" t="str">
        <f t="shared" si="4"/>
        <v>Kitöltés rendben!</v>
      </c>
      <c r="I30" s="148">
        <f t="shared" si="5"/>
        <v>10000</v>
      </c>
      <c r="J30" s="149">
        <f>SUMIF(B_SZV_1A!$F:$F,$C30,B_SZV_1A!$N:$N)</f>
        <v>10000</v>
      </c>
      <c r="K30" s="149">
        <f>SUMIF(B_SZV_1A!$F:$F,$C30,B_SZV_1A!$O:$O)</f>
        <v>0</v>
      </c>
      <c r="L30" s="149">
        <f>SUMIF(B_SZV_1A!$F:$F,$C30,B_SZV_1A!$P:$P)</f>
        <v>0</v>
      </c>
      <c r="N30" s="149">
        <f>SUMIF(B_SZV_1A!$F:$F,$C30,B_SZV_1A!S:S)</f>
        <v>10000</v>
      </c>
      <c r="O30" s="149">
        <f>SUMIF(B_SZV_1A!$F:$F,$C30,B_SZV_1A!T:T)</f>
        <v>0</v>
      </c>
      <c r="P30" s="149">
        <f>SUMIF(B_SZV_1A!$F:$F,$C30,B_SZV_1A!U:U)</f>
        <v>0</v>
      </c>
      <c r="Q30" s="149">
        <f>SUMIF(B_SZV_1A!$F:$F,$C30,B_SZV_1A!V:V)</f>
        <v>0</v>
      </c>
      <c r="R30" s="149">
        <f>SUMIF(B_SZV_1A!$F:$F,$C30,B_SZV_1A!W:W)</f>
        <v>0</v>
      </c>
      <c r="S30" s="149">
        <f>SUMIF(B_SZV_1A!$F:$F,$C30,B_SZV_1A!X:X)</f>
        <v>0</v>
      </c>
      <c r="T30" s="149">
        <f>SUMIF(B_SZV_1A!$F:$F,$C30,B_SZV_1A!Y:Y)</f>
        <v>0</v>
      </c>
      <c r="U30" s="149">
        <f>SUMIF(B_SZV_1A!$F:$F,$C30,B_SZV_1A!Z:Z)</f>
        <v>0</v>
      </c>
      <c r="V30" s="149">
        <f>SUMIF(B_SZV_1A!$F:$F,$C30,B_SZV_1A!AA:AA)</f>
        <v>0</v>
      </c>
      <c r="W30" s="149">
        <f>SUMIF(B_SZV_1A!$F:$F,$C30,B_SZV_1A!AB:AB)</f>
        <v>0</v>
      </c>
      <c r="X30" s="153">
        <f>SUMIF(B_SZV_1A!$F:$F,$C30,B_SZV_1A!AC:AC)</f>
        <v>0</v>
      </c>
      <c r="Y30" s="29">
        <f t="shared" si="6"/>
        <v>10000</v>
      </c>
      <c r="AA30" s="163">
        <f>SUMIF(B_SZV_1A!$F:$F,$C30,B_SZV_1A!AG:AG)</f>
        <v>0</v>
      </c>
      <c r="AB30" s="163">
        <f>SUMIF(B_SZV_1A!$F:$F,$C30,B_SZV_1A!AH:AH)</f>
        <v>0</v>
      </c>
      <c r="AC30" s="163">
        <f>SUMIF(B_SZV_1A!$F:$F,$C30,B_SZV_1A!AI:AI)</f>
        <v>0</v>
      </c>
      <c r="AD30" s="163">
        <f>SUMIF(B_SZV_1A!$F:$F,$C30,B_SZV_1A!AJ:AJ)</f>
        <v>0</v>
      </c>
      <c r="AE30" s="163">
        <f>SUMIF(B_SZV_1A!$F:$F,$C30,B_SZV_1A!AK:AK)</f>
        <v>0</v>
      </c>
      <c r="AF30" s="163">
        <f>SUMIF(B_SZV_1A!$F:$F,$C30,B_SZV_1A!AL:AL)</f>
        <v>0</v>
      </c>
      <c r="AG30" s="163">
        <f>SUMIF(B_SZV_1A!$F:$F,$C30,B_SZV_1A!AM:AM)</f>
        <v>0</v>
      </c>
      <c r="AH30" s="163">
        <f>SUMIF(B_SZV_1A!$F:$F,$C30,B_SZV_1A!AN:AN)</f>
        <v>0</v>
      </c>
      <c r="AI30" s="163">
        <f>SUMIF(B_SZV_1A!$F:$F,$C30,B_SZV_1A!AO:AO)</f>
        <v>0</v>
      </c>
      <c r="AJ30" s="163">
        <f>SUMIF(B_SZV_1A!$F:$F,$C30,B_SZV_1A!AP:AP)</f>
        <v>0</v>
      </c>
      <c r="AK30" s="163">
        <f>SUMIF(B_SZV_1A!$F:$F,$C30,B_SZV_1A!AQ:AQ)</f>
        <v>0</v>
      </c>
      <c r="AL30" s="29">
        <f t="shared" si="7"/>
        <v>0</v>
      </c>
      <c r="AR30" s="14">
        <f>INDEX(B_SZV_1A!$G:$G,MATCH($C30,B_SZV_1A!$F:$F,0))</f>
        <v>2301</v>
      </c>
      <c r="AS30" s="14">
        <f>COUNTIF(B_SZV_1A!$AZ$3:$AZ$1499,$D30)</f>
        <v>2</v>
      </c>
      <c r="AT30" s="14">
        <f>SUMIF(B_SZV_1A!$AZ$3:$AZ$1499,$D30,B_SZV_1A!$CH$3:$CH$1499)</f>
        <v>2</v>
      </c>
      <c r="AU30" s="14">
        <f>SUMIF(B_SZV_1A!$AZ:$AZ,$D30,B_SZV_1A!$CI:$CI)</f>
        <v>1</v>
      </c>
      <c r="AV30" s="14">
        <f>SUMIF(B_SZV_1A!$AZ:$AZ,$D30,B_SZV_1A!$CI:$CI)</f>
        <v>1</v>
      </c>
    </row>
    <row r="31" spans="1:48">
      <c r="A31" s="32">
        <v>314</v>
      </c>
      <c r="B31" s="232">
        <v>2202</v>
      </c>
      <c r="C31" s="232" t="s">
        <v>301</v>
      </c>
      <c r="D31" s="232">
        <v>1808</v>
      </c>
      <c r="E31" s="232" t="s">
        <v>302</v>
      </c>
      <c r="F31" s="232" t="s">
        <v>303</v>
      </c>
      <c r="G31" s="28" t="str">
        <f t="shared" si="4"/>
        <v>Kitöltés rendben!</v>
      </c>
      <c r="I31" s="148">
        <f t="shared" si="5"/>
        <v>14280</v>
      </c>
      <c r="J31" s="149">
        <f>SUMIF(B_SZV_1A!$F:$F,$C31,B_SZV_1A!$N:$N)</f>
        <v>14280</v>
      </c>
      <c r="K31" s="149">
        <f>SUMIF(B_SZV_1A!$F:$F,$C31,B_SZV_1A!$O:$O)</f>
        <v>0</v>
      </c>
      <c r="L31" s="149">
        <f>SUMIF(B_SZV_1A!$F:$F,$C31,B_SZV_1A!$P:$P)</f>
        <v>14280</v>
      </c>
      <c r="N31" s="149">
        <f>SUMIF(B_SZV_1A!$F:$F,$C31,B_SZV_1A!S:S)</f>
        <v>0</v>
      </c>
      <c r="O31" s="149">
        <f>SUMIF(B_SZV_1A!$F:$F,$C31,B_SZV_1A!T:T)</f>
        <v>0</v>
      </c>
      <c r="P31" s="149">
        <f>SUMIF(B_SZV_1A!$F:$F,$C31,B_SZV_1A!U:U)</f>
        <v>0</v>
      </c>
      <c r="Q31" s="149">
        <f>SUMIF(B_SZV_1A!$F:$F,$C31,B_SZV_1A!V:V)</f>
        <v>0</v>
      </c>
      <c r="R31" s="149">
        <f>SUMIF(B_SZV_1A!$F:$F,$C31,B_SZV_1A!W:W)</f>
        <v>14280</v>
      </c>
      <c r="S31" s="149">
        <f>SUMIF(B_SZV_1A!$F:$F,$C31,B_SZV_1A!X:X)</f>
        <v>0</v>
      </c>
      <c r="T31" s="149">
        <f>SUMIF(B_SZV_1A!$F:$F,$C31,B_SZV_1A!Y:Y)</f>
        <v>0</v>
      </c>
      <c r="U31" s="149">
        <f>SUMIF(B_SZV_1A!$F:$F,$C31,B_SZV_1A!Z:Z)</f>
        <v>0</v>
      </c>
      <c r="V31" s="149">
        <f>SUMIF(B_SZV_1A!$F:$F,$C31,B_SZV_1A!AA:AA)</f>
        <v>0</v>
      </c>
      <c r="W31" s="149">
        <f>SUMIF(B_SZV_1A!$F:$F,$C31,B_SZV_1A!AB:AB)</f>
        <v>0</v>
      </c>
      <c r="X31" s="153">
        <f>SUMIF(B_SZV_1A!$F:$F,$C31,B_SZV_1A!AC:AC)</f>
        <v>0</v>
      </c>
      <c r="Y31" s="29">
        <f t="shared" si="6"/>
        <v>14280</v>
      </c>
      <c r="AA31" s="163">
        <f>SUMIF(B_SZV_1A!$F:$F,$C31,B_SZV_1A!AG:AG)</f>
        <v>0</v>
      </c>
      <c r="AB31" s="163">
        <f>SUMIF(B_SZV_1A!$F:$F,$C31,B_SZV_1A!AH:AH)</f>
        <v>0</v>
      </c>
      <c r="AC31" s="163">
        <f>SUMIF(B_SZV_1A!$F:$F,$C31,B_SZV_1A!AI:AI)</f>
        <v>0</v>
      </c>
      <c r="AD31" s="163">
        <f>SUMIF(B_SZV_1A!$F:$F,$C31,B_SZV_1A!AJ:AJ)</f>
        <v>0</v>
      </c>
      <c r="AE31" s="163">
        <f>SUMIF(B_SZV_1A!$F:$F,$C31,B_SZV_1A!AK:AK)</f>
        <v>0</v>
      </c>
      <c r="AF31" s="163">
        <f>SUMIF(B_SZV_1A!$F:$F,$C31,B_SZV_1A!AL:AL)</f>
        <v>0</v>
      </c>
      <c r="AG31" s="163">
        <f>SUMIF(B_SZV_1A!$F:$F,$C31,B_SZV_1A!AM:AM)</f>
        <v>0</v>
      </c>
      <c r="AH31" s="163">
        <f>SUMIF(B_SZV_1A!$F:$F,$C31,B_SZV_1A!AN:AN)</f>
        <v>0</v>
      </c>
      <c r="AI31" s="163">
        <f>SUMIF(B_SZV_1A!$F:$F,$C31,B_SZV_1A!AO:AO)</f>
        <v>0</v>
      </c>
      <c r="AJ31" s="163">
        <f>SUMIF(B_SZV_1A!$F:$F,$C31,B_SZV_1A!AP:AP)</f>
        <v>0</v>
      </c>
      <c r="AK31" s="163">
        <f>SUMIF(B_SZV_1A!$F:$F,$C31,B_SZV_1A!AQ:AQ)</f>
        <v>0</v>
      </c>
      <c r="AL31" s="29">
        <f t="shared" si="7"/>
        <v>0</v>
      </c>
      <c r="AR31" s="14">
        <f>INDEX(B_SZV_1A!$G:$G,MATCH($C31,B_SZV_1A!$F:$F,0))</f>
        <v>2202</v>
      </c>
      <c r="AS31" s="14">
        <f>COUNTIF(B_SZV_1A!$AZ$3:$AZ$1499,$D31)</f>
        <v>2</v>
      </c>
      <c r="AT31" s="14">
        <f>SUMIF(B_SZV_1A!$AZ$3:$AZ$1499,$D31,B_SZV_1A!$CH$3:$CH$1499)</f>
        <v>2</v>
      </c>
      <c r="AU31" s="14">
        <f>SUMIF(B_SZV_1A!$AZ:$AZ,$D31,B_SZV_1A!$CI:$CI)</f>
        <v>1</v>
      </c>
      <c r="AV31" s="14">
        <f>SUMIF(B_SZV_1A!$AZ:$AZ,$D31,B_SZV_1A!$CI:$CI)</f>
        <v>1</v>
      </c>
    </row>
    <row r="32" spans="1:48">
      <c r="A32" s="32">
        <v>315</v>
      </c>
      <c r="B32" s="232">
        <v>2705</v>
      </c>
      <c r="C32" s="232" t="s">
        <v>304</v>
      </c>
      <c r="D32" s="232">
        <v>1809</v>
      </c>
      <c r="E32" s="232" t="s">
        <v>305</v>
      </c>
      <c r="F32" s="232" t="s">
        <v>306</v>
      </c>
      <c r="G32" s="28" t="str">
        <f t="shared" si="4"/>
        <v>Kitöltés rendben!</v>
      </c>
      <c r="I32" s="148">
        <f t="shared" si="5"/>
        <v>0</v>
      </c>
      <c r="J32" s="149">
        <f>SUMIF(B_SZV_1A!$F:$F,$C32,B_SZV_1A!$N:$N)</f>
        <v>0</v>
      </c>
      <c r="K32" s="149">
        <f>SUMIF(B_SZV_1A!$F:$F,$C32,B_SZV_1A!$O:$O)</f>
        <v>0</v>
      </c>
      <c r="L32" s="149">
        <f>SUMIF(B_SZV_1A!$F:$F,$C32,B_SZV_1A!$P:$P)</f>
        <v>0</v>
      </c>
      <c r="N32" s="149">
        <f>SUMIF(B_SZV_1A!$F:$F,$C32,B_SZV_1A!S:S)</f>
        <v>0</v>
      </c>
      <c r="O32" s="149">
        <f>SUMIF(B_SZV_1A!$F:$F,$C32,B_SZV_1A!T:T)</f>
        <v>0</v>
      </c>
      <c r="P32" s="149">
        <f>SUMIF(B_SZV_1A!$F:$F,$C32,B_SZV_1A!U:U)</f>
        <v>0</v>
      </c>
      <c r="Q32" s="149">
        <f>SUMIF(B_SZV_1A!$F:$F,$C32,B_SZV_1A!V:V)</f>
        <v>0</v>
      </c>
      <c r="R32" s="149">
        <f>SUMIF(B_SZV_1A!$F:$F,$C32,B_SZV_1A!W:W)</f>
        <v>0</v>
      </c>
      <c r="S32" s="149">
        <f>SUMIF(B_SZV_1A!$F:$F,$C32,B_SZV_1A!X:X)</f>
        <v>0</v>
      </c>
      <c r="T32" s="149">
        <f>SUMIF(B_SZV_1A!$F:$F,$C32,B_SZV_1A!Y:Y)</f>
        <v>0</v>
      </c>
      <c r="U32" s="149">
        <f>SUMIF(B_SZV_1A!$F:$F,$C32,B_SZV_1A!Z:Z)</f>
        <v>0</v>
      </c>
      <c r="V32" s="149">
        <f>SUMIF(B_SZV_1A!$F:$F,$C32,B_SZV_1A!AA:AA)</f>
        <v>0</v>
      </c>
      <c r="W32" s="149">
        <f>SUMIF(B_SZV_1A!$F:$F,$C32,B_SZV_1A!AB:AB)</f>
        <v>0</v>
      </c>
      <c r="X32" s="153">
        <f>SUMIF(B_SZV_1A!$F:$F,$C32,B_SZV_1A!AC:AC)</f>
        <v>0</v>
      </c>
      <c r="Y32" s="29">
        <f t="shared" si="6"/>
        <v>0</v>
      </c>
      <c r="AA32" s="163">
        <f>SUMIF(B_SZV_1A!$F:$F,$C32,B_SZV_1A!AG:AG)</f>
        <v>0</v>
      </c>
      <c r="AB32" s="163">
        <f>SUMIF(B_SZV_1A!$F:$F,$C32,B_SZV_1A!AH:AH)</f>
        <v>0</v>
      </c>
      <c r="AC32" s="163">
        <f>SUMIF(B_SZV_1A!$F:$F,$C32,B_SZV_1A!AI:AI)</f>
        <v>0</v>
      </c>
      <c r="AD32" s="163">
        <f>SUMIF(B_SZV_1A!$F:$F,$C32,B_SZV_1A!AJ:AJ)</f>
        <v>0</v>
      </c>
      <c r="AE32" s="163">
        <f>SUMIF(B_SZV_1A!$F:$F,$C32,B_SZV_1A!AK:AK)</f>
        <v>0</v>
      </c>
      <c r="AF32" s="163">
        <f>SUMIF(B_SZV_1A!$F:$F,$C32,B_SZV_1A!AL:AL)</f>
        <v>0</v>
      </c>
      <c r="AG32" s="163">
        <f>SUMIF(B_SZV_1A!$F:$F,$C32,B_SZV_1A!AM:AM)</f>
        <v>0</v>
      </c>
      <c r="AH32" s="163">
        <f>SUMIF(B_SZV_1A!$F:$F,$C32,B_SZV_1A!AN:AN)</f>
        <v>0</v>
      </c>
      <c r="AI32" s="163">
        <f>SUMIF(B_SZV_1A!$F:$F,$C32,B_SZV_1A!AO:AO)</f>
        <v>0</v>
      </c>
      <c r="AJ32" s="163">
        <f>SUMIF(B_SZV_1A!$F:$F,$C32,B_SZV_1A!AP:AP)</f>
        <v>0</v>
      </c>
      <c r="AK32" s="163">
        <f>SUMIF(B_SZV_1A!$F:$F,$C32,B_SZV_1A!AQ:AQ)</f>
        <v>0</v>
      </c>
      <c r="AL32" s="29">
        <f t="shared" si="7"/>
        <v>0</v>
      </c>
      <c r="AR32" s="14">
        <f>INDEX(B_SZV_1A!$G:$G,MATCH($C32,B_SZV_1A!$F:$F,0))</f>
        <v>2705</v>
      </c>
      <c r="AS32" s="14">
        <f>COUNTIF(B_SZV_1A!$AZ$3:$AZ$1499,$D32)</f>
        <v>1</v>
      </c>
      <c r="AT32" s="14">
        <f>SUMIF(B_SZV_1A!$AZ$3:$AZ$1499,$D32,B_SZV_1A!$CH$3:$CH$1499)</f>
        <v>1</v>
      </c>
      <c r="AU32" s="14">
        <f>SUMIF(B_SZV_1A!$AZ:$AZ,$D32,B_SZV_1A!$CI:$CI)</f>
        <v>1</v>
      </c>
      <c r="AV32" s="14">
        <f>SUMIF(B_SZV_1A!$AZ:$AZ,$D32,B_SZV_1A!$CI:$CI)</f>
        <v>1</v>
      </c>
    </row>
    <row r="33" spans="1:48">
      <c r="A33" s="32">
        <v>316</v>
      </c>
      <c r="B33" s="232">
        <v>2404</v>
      </c>
      <c r="C33" s="232" t="s">
        <v>307</v>
      </c>
      <c r="D33" s="232">
        <v>1810</v>
      </c>
      <c r="E33" s="232" t="s">
        <v>308</v>
      </c>
      <c r="F33" s="232" t="s">
        <v>309</v>
      </c>
      <c r="G33" s="28" t="str">
        <f t="shared" si="4"/>
        <v>Kitöltés rendben!</v>
      </c>
      <c r="I33" s="148">
        <f t="shared" si="5"/>
        <v>0</v>
      </c>
      <c r="J33" s="149">
        <f>SUMIF(B_SZV_1A!$F:$F,$C33,B_SZV_1A!$N:$N)</f>
        <v>0</v>
      </c>
      <c r="K33" s="149">
        <f>SUMIF(B_SZV_1A!$F:$F,$C33,B_SZV_1A!$O:$O)</f>
        <v>0</v>
      </c>
      <c r="L33" s="149">
        <f>SUMIF(B_SZV_1A!$F:$F,$C33,B_SZV_1A!$P:$P)</f>
        <v>0</v>
      </c>
      <c r="N33" s="149">
        <f>SUMIF(B_SZV_1A!$F:$F,$C33,B_SZV_1A!S:S)</f>
        <v>0</v>
      </c>
      <c r="O33" s="149">
        <f>SUMIF(B_SZV_1A!$F:$F,$C33,B_SZV_1A!T:T)</f>
        <v>0</v>
      </c>
      <c r="P33" s="149">
        <f>SUMIF(B_SZV_1A!$F:$F,$C33,B_SZV_1A!U:U)</f>
        <v>0</v>
      </c>
      <c r="Q33" s="149">
        <f>SUMIF(B_SZV_1A!$F:$F,$C33,B_SZV_1A!V:V)</f>
        <v>0</v>
      </c>
      <c r="R33" s="149">
        <f>SUMIF(B_SZV_1A!$F:$F,$C33,B_SZV_1A!W:W)</f>
        <v>0</v>
      </c>
      <c r="S33" s="149">
        <f>SUMIF(B_SZV_1A!$F:$F,$C33,B_SZV_1A!X:X)</f>
        <v>0</v>
      </c>
      <c r="T33" s="149">
        <f>SUMIF(B_SZV_1A!$F:$F,$C33,B_SZV_1A!Y:Y)</f>
        <v>0</v>
      </c>
      <c r="U33" s="149">
        <f>SUMIF(B_SZV_1A!$F:$F,$C33,B_SZV_1A!Z:Z)</f>
        <v>0</v>
      </c>
      <c r="V33" s="149">
        <f>SUMIF(B_SZV_1A!$F:$F,$C33,B_SZV_1A!AA:AA)</f>
        <v>0</v>
      </c>
      <c r="W33" s="149">
        <f>SUMIF(B_SZV_1A!$F:$F,$C33,B_SZV_1A!AB:AB)</f>
        <v>0</v>
      </c>
      <c r="X33" s="153">
        <f>SUMIF(B_SZV_1A!$F:$F,$C33,B_SZV_1A!AC:AC)</f>
        <v>0</v>
      </c>
      <c r="Y33" s="29">
        <f t="shared" si="6"/>
        <v>0</v>
      </c>
      <c r="AA33" s="163">
        <f>SUMIF(B_SZV_1A!$F:$F,$C33,B_SZV_1A!AG:AG)</f>
        <v>0</v>
      </c>
      <c r="AB33" s="163">
        <f>SUMIF(B_SZV_1A!$F:$F,$C33,B_SZV_1A!AH:AH)</f>
        <v>0</v>
      </c>
      <c r="AC33" s="163">
        <f>SUMIF(B_SZV_1A!$F:$F,$C33,B_SZV_1A!AI:AI)</f>
        <v>0</v>
      </c>
      <c r="AD33" s="163">
        <f>SUMIF(B_SZV_1A!$F:$F,$C33,B_SZV_1A!AJ:AJ)</f>
        <v>0</v>
      </c>
      <c r="AE33" s="163">
        <f>SUMIF(B_SZV_1A!$F:$F,$C33,B_SZV_1A!AK:AK)</f>
        <v>0</v>
      </c>
      <c r="AF33" s="163">
        <f>SUMIF(B_SZV_1A!$F:$F,$C33,B_SZV_1A!AL:AL)</f>
        <v>0</v>
      </c>
      <c r="AG33" s="163">
        <f>SUMIF(B_SZV_1A!$F:$F,$C33,B_SZV_1A!AM:AM)</f>
        <v>0</v>
      </c>
      <c r="AH33" s="163">
        <f>SUMIF(B_SZV_1A!$F:$F,$C33,B_SZV_1A!AN:AN)</f>
        <v>0</v>
      </c>
      <c r="AI33" s="163">
        <f>SUMIF(B_SZV_1A!$F:$F,$C33,B_SZV_1A!AO:AO)</f>
        <v>0</v>
      </c>
      <c r="AJ33" s="163">
        <f>SUMIF(B_SZV_1A!$F:$F,$C33,B_SZV_1A!AP:AP)</f>
        <v>0</v>
      </c>
      <c r="AK33" s="163">
        <f>SUMIF(B_SZV_1A!$F:$F,$C33,B_SZV_1A!AQ:AQ)</f>
        <v>0</v>
      </c>
      <c r="AL33" s="29">
        <f t="shared" si="7"/>
        <v>0</v>
      </c>
      <c r="AR33" s="14">
        <f>INDEX(B_SZV_1A!$G:$G,MATCH($C33,B_SZV_1A!$F:$F,0))</f>
        <v>2404</v>
      </c>
      <c r="AS33" s="14">
        <f>COUNTIF(B_SZV_1A!$AZ$3:$AZ$1499,$D33)</f>
        <v>1</v>
      </c>
      <c r="AT33" s="14">
        <f>SUMIF(B_SZV_1A!$AZ$3:$AZ$1499,$D33,B_SZV_1A!$CH$3:$CH$1499)</f>
        <v>1</v>
      </c>
      <c r="AU33" s="14">
        <f>SUMIF(B_SZV_1A!$AZ:$AZ,$D33,B_SZV_1A!$CI:$CI)</f>
        <v>1</v>
      </c>
      <c r="AV33" s="14">
        <f>SUMIF(B_SZV_1A!$AZ:$AZ,$D33,B_SZV_1A!$CI:$CI)</f>
        <v>1</v>
      </c>
    </row>
  </sheetData>
  <mergeCells count="157">
    <mergeCell ref="B33"/>
    <mergeCell ref="C33"/>
    <mergeCell ref="D33"/>
    <mergeCell ref="E33"/>
    <mergeCell ref="F33"/>
    <mergeCell ref="B32"/>
    <mergeCell ref="C32"/>
    <mergeCell ref="D32"/>
    <mergeCell ref="E32"/>
    <mergeCell ref="F32"/>
    <mergeCell ref="B31"/>
    <mergeCell ref="C31"/>
    <mergeCell ref="D31"/>
    <mergeCell ref="E31"/>
    <mergeCell ref="F31"/>
    <mergeCell ref="B30"/>
    <mergeCell ref="C30"/>
    <mergeCell ref="D30"/>
    <mergeCell ref="E30"/>
    <mergeCell ref="F30"/>
    <mergeCell ref="B29"/>
    <mergeCell ref="C29"/>
    <mergeCell ref="D29"/>
    <mergeCell ref="E29"/>
    <mergeCell ref="F29"/>
    <mergeCell ref="B28"/>
    <mergeCell ref="C28"/>
    <mergeCell ref="D28"/>
    <mergeCell ref="E28"/>
    <mergeCell ref="F28"/>
    <mergeCell ref="B27"/>
    <mergeCell ref="C27"/>
    <mergeCell ref="D27"/>
    <mergeCell ref="E27"/>
    <mergeCell ref="F27"/>
    <mergeCell ref="B26"/>
    <mergeCell ref="C26"/>
    <mergeCell ref="D26"/>
    <mergeCell ref="E26"/>
    <mergeCell ref="F26"/>
    <mergeCell ref="B25"/>
    <mergeCell ref="C25"/>
    <mergeCell ref="D25"/>
    <mergeCell ref="E25"/>
    <mergeCell ref="F25"/>
    <mergeCell ref="B24"/>
    <mergeCell ref="C24"/>
    <mergeCell ref="D24"/>
    <mergeCell ref="E24"/>
    <mergeCell ref="F24"/>
    <mergeCell ref="B23"/>
    <mergeCell ref="C23"/>
    <mergeCell ref="D23"/>
    <mergeCell ref="E23"/>
    <mergeCell ref="F23"/>
    <mergeCell ref="B22"/>
    <mergeCell ref="C22"/>
    <mergeCell ref="D22"/>
    <mergeCell ref="E22"/>
    <mergeCell ref="F22"/>
    <mergeCell ref="B21"/>
    <mergeCell ref="C21"/>
    <mergeCell ref="D21"/>
    <mergeCell ref="E21"/>
    <mergeCell ref="F21"/>
    <mergeCell ref="B20"/>
    <mergeCell ref="C20"/>
    <mergeCell ref="D20"/>
    <mergeCell ref="E20"/>
    <mergeCell ref="F20"/>
    <mergeCell ref="B19"/>
    <mergeCell ref="C19"/>
    <mergeCell ref="D19"/>
    <mergeCell ref="E19"/>
    <mergeCell ref="F19"/>
    <mergeCell ref="B18"/>
    <mergeCell ref="C18"/>
    <mergeCell ref="D18"/>
    <mergeCell ref="E18"/>
    <mergeCell ref="F18"/>
    <mergeCell ref="B17"/>
    <mergeCell ref="C17"/>
    <mergeCell ref="D17"/>
    <mergeCell ref="E17"/>
    <mergeCell ref="F17"/>
    <mergeCell ref="B16"/>
    <mergeCell ref="C16"/>
    <mergeCell ref="D16"/>
    <mergeCell ref="E16"/>
    <mergeCell ref="F16"/>
    <mergeCell ref="B15"/>
    <mergeCell ref="C15"/>
    <mergeCell ref="D15"/>
    <mergeCell ref="E15"/>
    <mergeCell ref="F15"/>
    <mergeCell ref="B14"/>
    <mergeCell ref="C14"/>
    <mergeCell ref="D14"/>
    <mergeCell ref="E14"/>
    <mergeCell ref="F14"/>
    <mergeCell ref="B13"/>
    <mergeCell ref="C13"/>
    <mergeCell ref="D13"/>
    <mergeCell ref="E13"/>
    <mergeCell ref="F13"/>
    <mergeCell ref="B12"/>
    <mergeCell ref="C12"/>
    <mergeCell ref="D12"/>
    <mergeCell ref="E12"/>
    <mergeCell ref="F12"/>
    <mergeCell ref="B11"/>
    <mergeCell ref="C11"/>
    <mergeCell ref="D11"/>
    <mergeCell ref="E11"/>
    <mergeCell ref="F11"/>
    <mergeCell ref="B10"/>
    <mergeCell ref="C10"/>
    <mergeCell ref="D10"/>
    <mergeCell ref="E10"/>
    <mergeCell ref="F10"/>
    <mergeCell ref="B9"/>
    <mergeCell ref="C9"/>
    <mergeCell ref="D9"/>
    <mergeCell ref="E9"/>
    <mergeCell ref="F9"/>
    <mergeCell ref="B8"/>
    <mergeCell ref="C8"/>
    <mergeCell ref="D8"/>
    <mergeCell ref="E8"/>
    <mergeCell ref="F8"/>
    <mergeCell ref="B7"/>
    <mergeCell ref="C7"/>
    <mergeCell ref="D7"/>
    <mergeCell ref="E7"/>
    <mergeCell ref="F7"/>
    <mergeCell ref="B6"/>
    <mergeCell ref="C6"/>
    <mergeCell ref="D6"/>
    <mergeCell ref="E6"/>
    <mergeCell ref="F6"/>
    <mergeCell ref="A2:A3"/>
    <mergeCell ref="G2:G3"/>
    <mergeCell ref="C2:C3"/>
    <mergeCell ref="B2:B3"/>
    <mergeCell ref="D2:D3"/>
    <mergeCell ref="E2:E3"/>
    <mergeCell ref="F2:F3"/>
    <mergeCell ref="B5"/>
    <mergeCell ref="C5"/>
    <mergeCell ref="D5"/>
    <mergeCell ref="E5"/>
    <mergeCell ref="F5"/>
    <mergeCell ref="C4"/>
    <mergeCell ref="B4"/>
    <mergeCell ref="D4"/>
    <mergeCell ref="E4"/>
    <mergeCell ref="F4"/>
  </mergeCells>
  <conditionalFormatting sqref="G4:G33">
    <cfRule type="containsText" dxfId="5" priority="1" operator="containsText" text="Hiányzik">
      <formula>NOT(ISERROR(SEARCH("Hiányzik",G4)))</formula>
    </cfRule>
    <cfRule type="containsText" dxfId="4" priority="2" operator="containsText" text="Kitöltési hiba!">
      <formula>NOT(ISERROR(SEARCH("Kitöltési hiba!",G4)))</formula>
    </cfRule>
    <cfRule type="containsText" dxfId="3" priority="3" operator="containsText" text="Kitöltés rendben!">
      <formula>NOT(ISERROR(SEARCH("Kitöltés rendben!",G4)))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J73"/>
  <sheetViews>
    <sheetView tabSelected="1" zoomScaleNormal="100" workbookViewId="0">
      <pane xSplit="1" ySplit="2" topLeftCell="B42" activePane="bottomRight" state="frozen"/>
      <selection pane="topRight" activeCell="B1" sqref="B1"/>
      <selection pane="bottomLeft" activeCell="A3" sqref="A3"/>
      <selection pane="bottomRight" activeCell="AV47" sqref="AV47"/>
    </sheetView>
  </sheetViews>
  <sheetFormatPr defaultColWidth="25.7109375" defaultRowHeight="15"/>
  <cols>
    <col min="1" max="1" width="18.42578125" bestFit="1" customWidth="1"/>
    <col min="2" max="2" width="15" style="219" bestFit="1" customWidth="1"/>
    <col min="3" max="3" width="25.140625" style="223" bestFit="1" customWidth="1"/>
    <col min="4" max="4" width="27.7109375" style="223" bestFit="1" customWidth="1"/>
    <col min="5" max="5" width="21.85546875" style="219" bestFit="1" customWidth="1"/>
    <col min="6" max="7" width="23.28515625" style="219" bestFit="1" customWidth="1"/>
    <col min="8" max="8" width="24.85546875" style="219" bestFit="1" customWidth="1"/>
    <col min="9" max="9" width="25" style="219" bestFit="1" customWidth="1"/>
    <col min="10" max="10" width="28.42578125" style="219" bestFit="1" customWidth="1"/>
    <col min="11" max="11" width="26.5703125" style="223" bestFit="1" customWidth="1"/>
    <col min="12" max="12" width="24.42578125" style="223" bestFit="1" customWidth="1"/>
    <col min="13" max="13" width="26.140625" style="223" bestFit="1" customWidth="1"/>
    <col min="14" max="15" width="29.28515625" style="223" bestFit="1" customWidth="1"/>
    <col min="16" max="16" width="24" style="223" bestFit="1" customWidth="1"/>
    <col min="17" max="17" width="20.140625" style="223" bestFit="1" customWidth="1"/>
    <col min="18" max="18" width="4.85546875" customWidth="1"/>
    <col min="19" max="19" width="22.140625" style="223" bestFit="1" customWidth="1"/>
    <col min="20" max="20" width="13.42578125" style="223" bestFit="1" customWidth="1"/>
    <col min="21" max="21" width="21.28515625" style="223" bestFit="1" customWidth="1"/>
    <col min="22" max="22" width="26.140625" style="223" bestFit="1" customWidth="1"/>
    <col min="23" max="23" width="12.5703125" style="223" bestFit="1" customWidth="1"/>
    <col min="24" max="24" width="24.85546875" style="223" bestFit="1" customWidth="1"/>
    <col min="25" max="25" width="26.7109375" style="223" bestFit="1" customWidth="1"/>
    <col min="26" max="26" width="29" style="223" bestFit="1" customWidth="1"/>
    <col min="27" max="27" width="24" style="223" bestFit="1" customWidth="1"/>
    <col min="28" max="28" width="25.42578125" style="223" bestFit="1" customWidth="1"/>
    <col min="29" max="29" width="27" style="223" bestFit="1" customWidth="1"/>
    <col min="30" max="30" width="19.5703125" style="223" bestFit="1" customWidth="1"/>
    <col min="31" max="31" width="25.5703125" style="223" bestFit="1" customWidth="1"/>
    <col min="32" max="32" width="4.7109375" style="223" customWidth="1"/>
    <col min="33" max="33" width="22.140625" style="223" bestFit="1" customWidth="1"/>
    <col min="34" max="34" width="13.42578125" style="223" bestFit="1" customWidth="1"/>
    <col min="35" max="35" width="21.28515625" style="223" bestFit="1" customWidth="1"/>
    <col min="36" max="36" width="26.140625" style="223" bestFit="1" customWidth="1"/>
    <col min="37" max="37" width="12.5703125" style="223" bestFit="1" customWidth="1"/>
    <col min="38" max="38" width="24.85546875" style="223" bestFit="1" customWidth="1"/>
    <col min="39" max="39" width="26.7109375" style="223" bestFit="1" customWidth="1"/>
    <col min="40" max="40" width="29" style="223" bestFit="1" customWidth="1"/>
    <col min="41" max="41" width="24" style="223" bestFit="1" customWidth="1"/>
    <col min="42" max="42" width="25.42578125" style="223" bestFit="1" customWidth="1"/>
    <col min="43" max="43" width="27" style="223" bestFit="1" customWidth="1"/>
    <col min="44" max="44" width="19.5703125" style="223" bestFit="1" customWidth="1"/>
    <col min="45" max="45" width="29.28515625" style="223" bestFit="1" customWidth="1"/>
    <col min="46" max="46" width="22.85546875" style="223" bestFit="1" customWidth="1"/>
    <col min="47" max="47" width="6.28515625" customWidth="1"/>
    <col min="48" max="48" width="39.7109375" style="223" customWidth="1"/>
    <col min="49" max="49" width="16.5703125" style="223" bestFit="1" customWidth="1"/>
    <col min="50" max="50" width="20.85546875" style="223" bestFit="1" customWidth="1"/>
    <col min="51" max="51" width="5.85546875" customWidth="1"/>
    <col min="52" max="52" width="9.5703125" bestFit="1" customWidth="1"/>
    <col min="53" max="53" width="23.7109375" bestFit="1" customWidth="1"/>
    <col min="54" max="54" width="27" bestFit="1" customWidth="1"/>
    <col min="55" max="55" width="21" bestFit="1" customWidth="1"/>
    <col min="56" max="56" width="22.140625" bestFit="1" customWidth="1"/>
    <col min="57" max="57" width="30.140625" bestFit="1" customWidth="1"/>
    <col min="58" max="60" width="26.7109375" bestFit="1" customWidth="1"/>
    <col min="61" max="61" width="26.85546875" bestFit="1" customWidth="1"/>
    <col min="62" max="63" width="26.7109375" bestFit="1" customWidth="1"/>
    <col min="64" max="64" width="26.85546875" bestFit="1" customWidth="1"/>
    <col min="65" max="65" width="26.7109375" bestFit="1" customWidth="1"/>
    <col min="66" max="67" width="28.42578125" bestFit="1" customWidth="1"/>
    <col min="68" max="69" width="29.28515625" bestFit="1" customWidth="1"/>
    <col min="70" max="70" width="30.42578125" bestFit="1" customWidth="1"/>
    <col min="71" max="71" width="27.42578125" bestFit="1" customWidth="1"/>
    <col min="72" max="73" width="30.42578125" bestFit="1" customWidth="1"/>
    <col min="74" max="74" width="27.42578125" bestFit="1" customWidth="1"/>
    <col min="76" max="76" width="20.85546875" bestFit="1" customWidth="1"/>
    <col min="77" max="77" width="29" bestFit="1" customWidth="1"/>
    <col min="78" max="79" width="29.85546875" bestFit="1" customWidth="1"/>
    <col min="80" max="81" width="28" bestFit="1" customWidth="1"/>
    <col min="82" max="82" width="30" bestFit="1" customWidth="1"/>
    <col min="83" max="83" width="23.7109375" bestFit="1" customWidth="1"/>
    <col min="84" max="84" width="27.28515625" bestFit="1" customWidth="1"/>
    <col min="85" max="85" width="29.85546875" bestFit="1" customWidth="1"/>
    <col min="86" max="86" width="28.28515625" bestFit="1" customWidth="1"/>
    <col min="87" max="87" width="17.7109375" bestFit="1" customWidth="1"/>
    <col min="88" max="88" width="19.7109375" bestFit="1" customWidth="1"/>
  </cols>
  <sheetData>
    <row r="1" spans="1:88" s="8" customFormat="1" ht="18.75">
      <c r="A1" s="7"/>
      <c r="B1" s="234" t="s">
        <v>129</v>
      </c>
      <c r="C1" s="213" t="s">
        <v>130</v>
      </c>
      <c r="D1" s="234" t="s">
        <v>131</v>
      </c>
      <c r="E1" s="234" t="s">
        <v>132</v>
      </c>
      <c r="F1" s="237" t="s">
        <v>133</v>
      </c>
      <c r="G1" s="234" t="s">
        <v>134</v>
      </c>
      <c r="H1" s="7" t="s">
        <v>135</v>
      </c>
      <c r="I1" s="7" t="s">
        <v>136</v>
      </c>
      <c r="J1" s="7" t="s">
        <v>137</v>
      </c>
      <c r="K1" s="7" t="s">
        <v>138</v>
      </c>
      <c r="L1" s="213" t="s">
        <v>139</v>
      </c>
      <c r="M1" s="213" t="s">
        <v>140</v>
      </c>
      <c r="N1" s="213" t="s">
        <v>141</v>
      </c>
      <c r="O1" s="213" t="s">
        <v>142</v>
      </c>
      <c r="P1" s="213" t="s">
        <v>136</v>
      </c>
      <c r="Q1" s="213"/>
      <c r="S1" s="242" t="s">
        <v>143</v>
      </c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4"/>
      <c r="AE1" s="10" t="s">
        <v>135</v>
      </c>
      <c r="AG1" s="242" t="s">
        <v>144</v>
      </c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4"/>
      <c r="AS1" s="213" t="s">
        <v>145</v>
      </c>
      <c r="AT1" s="11" t="s">
        <v>135</v>
      </c>
      <c r="AV1" s="213" t="s">
        <v>136</v>
      </c>
      <c r="AW1" s="213" t="s">
        <v>136</v>
      </c>
      <c r="AX1" s="10" t="s">
        <v>145</v>
      </c>
      <c r="AZ1" s="9" t="s">
        <v>135</v>
      </c>
      <c r="BA1" s="9" t="s">
        <v>135</v>
      </c>
      <c r="BB1" s="9" t="s">
        <v>135</v>
      </c>
      <c r="BC1" s="9" t="s">
        <v>135</v>
      </c>
      <c r="BD1" s="9" t="s">
        <v>135</v>
      </c>
      <c r="BE1" s="9" t="s">
        <v>135</v>
      </c>
      <c r="BF1" s="9" t="s">
        <v>135</v>
      </c>
      <c r="BG1" s="9" t="s">
        <v>135</v>
      </c>
      <c r="BH1" s="9" t="s">
        <v>135</v>
      </c>
      <c r="BI1" s="9" t="s">
        <v>135</v>
      </c>
      <c r="BJ1" s="9" t="s">
        <v>135</v>
      </c>
      <c r="BK1" s="9" t="s">
        <v>135</v>
      </c>
      <c r="BL1" s="9" t="s">
        <v>135</v>
      </c>
      <c r="BM1" s="9" t="s">
        <v>135</v>
      </c>
      <c r="BN1" s="9" t="s">
        <v>135</v>
      </c>
      <c r="BO1" s="9" t="s">
        <v>135</v>
      </c>
      <c r="BP1" s="9" t="s">
        <v>135</v>
      </c>
      <c r="BQ1" s="9" t="s">
        <v>135</v>
      </c>
      <c r="BR1" s="9" t="s">
        <v>135</v>
      </c>
      <c r="BS1" s="9" t="s">
        <v>135</v>
      </c>
      <c r="BT1" s="9" t="s">
        <v>135</v>
      </c>
      <c r="BU1" s="9" t="s">
        <v>135</v>
      </c>
      <c r="BV1" s="9" t="s">
        <v>135</v>
      </c>
      <c r="BW1" s="9" t="s">
        <v>135</v>
      </c>
      <c r="BX1" s="9" t="s">
        <v>135</v>
      </c>
      <c r="BY1" s="9" t="s">
        <v>135</v>
      </c>
      <c r="BZ1" s="9" t="s">
        <v>135</v>
      </c>
      <c r="CA1" s="9" t="s">
        <v>135</v>
      </c>
      <c r="CB1" s="9" t="s">
        <v>135</v>
      </c>
      <c r="CC1" s="9" t="s">
        <v>135</v>
      </c>
      <c r="CD1" s="9" t="s">
        <v>135</v>
      </c>
      <c r="CE1" s="9" t="s">
        <v>135</v>
      </c>
      <c r="CF1" s="9" t="s">
        <v>135</v>
      </c>
      <c r="CG1" s="9" t="s">
        <v>135</v>
      </c>
      <c r="CH1" s="9" t="s">
        <v>135</v>
      </c>
      <c r="CI1" s="9" t="s">
        <v>135</v>
      </c>
      <c r="CJ1" s="9" t="s">
        <v>135</v>
      </c>
    </row>
    <row r="2" spans="1:88" s="8" customFormat="1" ht="93.75">
      <c r="A2" s="7" t="s">
        <v>146</v>
      </c>
      <c r="B2" s="234" t="s">
        <v>147</v>
      </c>
      <c r="C2" s="235" t="s">
        <v>148</v>
      </c>
      <c r="D2" s="236" t="s">
        <v>149</v>
      </c>
      <c r="E2" s="234" t="s">
        <v>150</v>
      </c>
      <c r="F2" s="237" t="s">
        <v>151</v>
      </c>
      <c r="G2" s="234" t="s">
        <v>152</v>
      </c>
      <c r="H2" s="7" t="s">
        <v>153</v>
      </c>
      <c r="I2" s="7" t="s">
        <v>154</v>
      </c>
      <c r="J2" s="7" t="s">
        <v>155</v>
      </c>
      <c r="K2" s="10" t="s">
        <v>156</v>
      </c>
      <c r="L2" s="213" t="s">
        <v>157</v>
      </c>
      <c r="M2" s="213" t="s">
        <v>158</v>
      </c>
      <c r="N2" s="213" t="s">
        <v>159</v>
      </c>
      <c r="O2" s="213" t="s">
        <v>160</v>
      </c>
      <c r="P2" s="213" t="s">
        <v>161</v>
      </c>
      <c r="Q2" s="214" t="s">
        <v>0</v>
      </c>
      <c r="S2" s="213" t="s">
        <v>162</v>
      </c>
      <c r="T2" s="213" t="s">
        <v>163</v>
      </c>
      <c r="U2" s="213" t="s">
        <v>164</v>
      </c>
      <c r="V2" s="213" t="s">
        <v>165</v>
      </c>
      <c r="W2" s="213" t="s">
        <v>166</v>
      </c>
      <c r="X2" s="213" t="s">
        <v>67</v>
      </c>
      <c r="Y2" s="213" t="s">
        <v>167</v>
      </c>
      <c r="Z2" s="213" t="s">
        <v>168</v>
      </c>
      <c r="AA2" s="213" t="s">
        <v>169</v>
      </c>
      <c r="AB2" s="213" t="s">
        <v>170</v>
      </c>
      <c r="AC2" s="213" t="s">
        <v>171</v>
      </c>
      <c r="AD2" s="10" t="s">
        <v>172</v>
      </c>
      <c r="AE2" s="10" t="s">
        <v>173</v>
      </c>
      <c r="AG2" s="213" t="s">
        <v>162</v>
      </c>
      <c r="AH2" s="213" t="s">
        <v>163</v>
      </c>
      <c r="AI2" s="213" t="s">
        <v>164</v>
      </c>
      <c r="AJ2" s="213" t="s">
        <v>165</v>
      </c>
      <c r="AK2" s="213" t="s">
        <v>166</v>
      </c>
      <c r="AL2" s="213" t="s">
        <v>67</v>
      </c>
      <c r="AM2" s="213" t="s">
        <v>167</v>
      </c>
      <c r="AN2" s="213" t="s">
        <v>168</v>
      </c>
      <c r="AO2" s="213" t="s">
        <v>169</v>
      </c>
      <c r="AP2" s="213" t="s">
        <v>170</v>
      </c>
      <c r="AQ2" s="213" t="s">
        <v>171</v>
      </c>
      <c r="AR2" s="10" t="s">
        <v>172</v>
      </c>
      <c r="AS2" s="213" t="s">
        <v>174</v>
      </c>
      <c r="AT2" s="12" t="s">
        <v>175</v>
      </c>
      <c r="AV2" s="213" t="s">
        <v>176</v>
      </c>
      <c r="AW2" s="213" t="s">
        <v>177</v>
      </c>
      <c r="AX2" s="10" t="s">
        <v>178</v>
      </c>
      <c r="AZ2" s="9" t="s">
        <v>179</v>
      </c>
      <c r="BA2" s="9" t="s">
        <v>180</v>
      </c>
      <c r="BB2" s="9" t="s">
        <v>181</v>
      </c>
      <c r="BC2" s="9" t="s">
        <v>182</v>
      </c>
      <c r="BD2" s="9" t="s">
        <v>183</v>
      </c>
      <c r="BE2" s="9" t="s">
        <v>184</v>
      </c>
      <c r="BF2" s="9" t="s">
        <v>185</v>
      </c>
      <c r="BG2" s="9" t="s">
        <v>186</v>
      </c>
      <c r="BH2" s="9" t="s">
        <v>187</v>
      </c>
      <c r="BI2" s="9" t="s">
        <v>188</v>
      </c>
      <c r="BJ2" s="9" t="s">
        <v>189</v>
      </c>
      <c r="BK2" s="9" t="s">
        <v>190</v>
      </c>
      <c r="BL2" s="9" t="s">
        <v>191</v>
      </c>
      <c r="BM2" s="9" t="s">
        <v>192</v>
      </c>
      <c r="BN2" s="9" t="s">
        <v>193</v>
      </c>
      <c r="BO2" s="9" t="s">
        <v>194</v>
      </c>
      <c r="BP2" s="9" t="s">
        <v>195</v>
      </c>
      <c r="BQ2" s="9" t="s">
        <v>196</v>
      </c>
      <c r="BR2" s="9" t="s">
        <v>197</v>
      </c>
      <c r="BS2" s="9" t="s">
        <v>198</v>
      </c>
      <c r="BT2" s="9" t="s">
        <v>199</v>
      </c>
      <c r="BU2" s="9" t="s">
        <v>200</v>
      </c>
      <c r="BV2" s="9" t="s">
        <v>147</v>
      </c>
      <c r="BW2" s="9" t="s">
        <v>201</v>
      </c>
      <c r="BX2" s="9" t="s">
        <v>202</v>
      </c>
      <c r="BY2" s="9" t="s">
        <v>150</v>
      </c>
      <c r="BZ2" s="9" t="s">
        <v>203</v>
      </c>
      <c r="CA2" s="9" t="s">
        <v>204</v>
      </c>
      <c r="CB2" s="9" t="s">
        <v>159</v>
      </c>
      <c r="CC2" s="9" t="s">
        <v>160</v>
      </c>
      <c r="CD2" s="9" t="s">
        <v>205</v>
      </c>
      <c r="CE2" s="9" t="s">
        <v>0</v>
      </c>
      <c r="CF2" s="9" t="s">
        <v>206</v>
      </c>
      <c r="CG2" s="9" t="s">
        <v>207</v>
      </c>
      <c r="CH2" s="9" t="s">
        <v>208</v>
      </c>
      <c r="CI2" s="9" t="s">
        <v>209</v>
      </c>
      <c r="CJ2" s="9" t="s">
        <v>210</v>
      </c>
    </row>
    <row r="3" spans="1:88" s="2" customFormat="1" ht="75">
      <c r="A3" s="1" t="str">
        <f t="shared" ref="A3:A12" si="0">IF($G3="","Nincs VKR kiválasztva!",CG3)</f>
        <v>Kitöltés rendben!</v>
      </c>
      <c r="B3" s="238">
        <v>1</v>
      </c>
      <c r="C3" s="212" t="s">
        <v>124</v>
      </c>
      <c r="D3" s="239" t="s">
        <v>411</v>
      </c>
      <c r="E3" s="240" t="s">
        <v>330</v>
      </c>
      <c r="F3" s="241" t="str">
        <f>VLOOKUP($G3,Összesítő!$B:$F,2,FALSE)</f>
        <v>21-11341-1-001-00-07</v>
      </c>
      <c r="G3" s="233">
        <v>2701</v>
      </c>
      <c r="H3" s="216" t="str">
        <f>AZ3&amp;"_"&amp;AX3&amp;"_FIV_"&amp;LEFT(Előlap!$B$6,4)</f>
        <v>1787_1_FIV_2026</v>
      </c>
      <c r="I3" s="216" t="str">
        <f>VLOOKUP($G3,Összesítő!$B:$F,5,FALSE)</f>
        <v>Cegléd</v>
      </c>
      <c r="J3" s="216" t="str">
        <f>VLOOKUP($G3,Összesítő!$B:$F,4,FALSE)</f>
        <v>Cegléd Város Önkormányzata</v>
      </c>
      <c r="K3" s="224">
        <f>N3+O3</f>
        <v>950</v>
      </c>
      <c r="L3" s="221">
        <v>2027</v>
      </c>
      <c r="M3" s="221">
        <v>2027</v>
      </c>
      <c r="N3" s="225">
        <v>950</v>
      </c>
      <c r="O3" s="226">
        <v>0</v>
      </c>
      <c r="P3" s="226">
        <v>0</v>
      </c>
      <c r="Q3" s="226" t="s">
        <v>41</v>
      </c>
      <c r="S3" s="226">
        <v>950</v>
      </c>
      <c r="T3" s="226">
        <v>0</v>
      </c>
      <c r="U3" s="226">
        <v>0</v>
      </c>
      <c r="V3" s="226">
        <v>0</v>
      </c>
      <c r="W3" s="226">
        <v>0</v>
      </c>
      <c r="X3" s="226">
        <v>0</v>
      </c>
      <c r="Y3" s="226">
        <v>0</v>
      </c>
      <c r="Z3" s="226">
        <v>0</v>
      </c>
      <c r="AA3" s="226">
        <v>0</v>
      </c>
      <c r="AB3" s="226">
        <v>0</v>
      </c>
      <c r="AC3" s="226">
        <v>0</v>
      </c>
      <c r="AD3" s="224">
        <f t="shared" ref="AD3:AD12" si="1">SUM(S3:AC3)</f>
        <v>950</v>
      </c>
      <c r="AE3" s="3" t="str">
        <f t="shared" ref="AE3:AE12" si="2">IF($G3="","Nincs VKR kiválasztva!",IF(BB3=0,"Hiányos kitöltés!",BG3))</f>
        <v>A forrás egyenlő a költséggel (I.ütem).</v>
      </c>
      <c r="AF3" s="227"/>
      <c r="AG3" s="226">
        <v>0</v>
      </c>
      <c r="AH3" s="226">
        <v>0</v>
      </c>
      <c r="AI3" s="226">
        <v>0</v>
      </c>
      <c r="AJ3" s="226">
        <v>0</v>
      </c>
      <c r="AK3" s="226">
        <v>0</v>
      </c>
      <c r="AL3" s="226">
        <v>0</v>
      </c>
      <c r="AM3" s="226">
        <v>0</v>
      </c>
      <c r="AN3" s="226">
        <v>0</v>
      </c>
      <c r="AO3" s="226">
        <v>0</v>
      </c>
      <c r="AP3" s="226">
        <v>0</v>
      </c>
      <c r="AQ3" s="226">
        <v>0</v>
      </c>
      <c r="AR3" s="224">
        <f t="shared" ref="AR3:AR12" si="3">SUM(AG3:AQ3)</f>
        <v>0</v>
      </c>
      <c r="AS3" s="212" t="s">
        <v>211</v>
      </c>
      <c r="AT3" s="3" t="str">
        <f t="shared" ref="AT3:AT67" si="4">IF($G3="","Nincs VKR kiválasztva!",IF($BB3=0,"Hiányos kitöltés!",IF($BO3=0,"Nem hosszútávú a feladat.",$BM3)))</f>
        <v>Nem hosszútávú a feladat.</v>
      </c>
      <c r="AV3" s="201" t="s">
        <v>331</v>
      </c>
      <c r="AW3" s="222" t="s">
        <v>145</v>
      </c>
      <c r="AX3" s="220">
        <f>COUNTA($G$3:G3)</f>
        <v>1</v>
      </c>
      <c r="AZ3" s="6">
        <f>VLOOKUP($G3,Összesítő!$B:$F,3,FALSE)</f>
        <v>1787</v>
      </c>
      <c r="BA3" s="6">
        <f t="shared" ref="BA3:BA67" si="5">LEN($AV3)</f>
        <v>195</v>
      </c>
      <c r="BB3" s="5">
        <f t="shared" ref="BB3:BB67" si="6">IF(OR($B3="",$C3="",$D3="",$E3="",$F3="",$L3="",$M3="",$N3="",$O3="",$P3="",$Q3=""),0,1)</f>
        <v>1</v>
      </c>
      <c r="BC3" s="5" t="str">
        <f t="shared" ref="BC3:BC67" si="7">IF($F3="",0,IF(AND($L3=2027,$M3=2027),"R",IF(AND($L3=2027,$M3&gt;2027),"RH",IF(AND($L3&gt;2027,$M3&gt;2027),"H","x"))))</f>
        <v>R</v>
      </c>
      <c r="BD3" s="5">
        <f t="shared" ref="BD3:BD26" si="8">IF(OR(BC3="R",BC3="RH"),1,0)</f>
        <v>1</v>
      </c>
      <c r="BE3" s="5">
        <f t="shared" ref="BE3:BE67" si="9">IF(AND($BC3="R",$O3&gt;0),1,IF(AND($BC3="H",$N3&gt;0),1,0))</f>
        <v>0</v>
      </c>
      <c r="BF3" s="5">
        <f t="shared" ref="BF3:BF67" si="10">IF($AD3&lt;$N3,1,IF($AD3=$N3,0))</f>
        <v>0</v>
      </c>
      <c r="BG3" s="6" t="str">
        <f t="shared" ref="BG3:BG67" si="11">IF($L3&gt;2027,"Nem rövidtávú a feladat.",IF($BF3=1,"Az I. ütem nem lehet forráshiányos!",IF($AD3&gt;$N3,"Többlet forrást jelölt meg az I. ütemnél! A forrás ne legyen több a költségnél.",IF($AD3=$N3,"A forrás egyenlő a költséggel (I.ütem).",0))))</f>
        <v>A forrás egyenlő a költséggel (I.ütem).</v>
      </c>
      <c r="BH3" s="5">
        <f t="shared" ref="BH3:BH67" si="12">IF(AND($S3&lt;&gt;"",$T3&lt;&gt;"",$U3&lt;&gt;"",$V3&lt;&gt;"",$W3&lt;&gt;"",$X3&lt;&gt;"",$Y3&lt;&gt;"",$Z3&lt;&gt;"",$AA3&lt;&gt;"",$AB3&lt;&gt;"",$AC3&lt;&gt;""),1,0)</f>
        <v>1</v>
      </c>
      <c r="BI3" s="5">
        <f t="shared" ref="BI3:BI67" si="13">IF(AND($BH3=1,$N3=$AD3),1,0)</f>
        <v>1</v>
      </c>
      <c r="BJ3" s="5">
        <f t="shared" ref="BJ3:BJ67" si="14">IF($AR3&lt;$O3,1,0)</f>
        <v>0</v>
      </c>
      <c r="BK3" s="5">
        <f t="shared" ref="BK3:BK67" si="15">IF(AND($AG3&lt;&gt;"",$AH3&lt;&gt;"",$AI3&lt;&gt;"",$AJ3&lt;&gt;"",$AK3&lt;&gt;"",$AL3&lt;&gt;"",$AM3&lt;&gt;"",$AN3&lt;&gt;"",$AO3&lt;&gt;"",$AP3&lt;&gt;"",$AQ3&lt;&gt;""),1,0)</f>
        <v>1</v>
      </c>
      <c r="BL3" s="5">
        <f t="shared" ref="BL3:BL12" si="16">IF(AND($BK3=1,$O3=$AR3),1,IF(AND($BK3=1,$O3&gt;$AR3,AS3="igen"),1,0))</f>
        <v>1</v>
      </c>
      <c r="BM3" s="4" t="str">
        <f t="shared" ref="BM3:BM67" si="17">IF($M3&lt;2028,"Nem hosszútávú a feladat.",IF(AND($BJ3=1,$AS3="nem"),"Forráshiányos a feladat? Jelölje az AR-oszlopban!",IF(AND($BJ3=0,$AS3="igen"),"Forráshiányosnak jelölte a feladat az AR-oszlopban, de a forrás költség adatok alapnján nem az!",IF(AND($BJ3=1,$AS3="igen"),"Forráshiányos a feladat!",IF($AR3&gt;$O3,"Többlet forrást jelölt meg a II. ütemnél! A forrás ne legyen több a költségnél.",IF($AR3=$O3,"A forrás egyenlő a költséggel (II.ütem).",0))))))</f>
        <v>Nem hosszútávú a feladat.</v>
      </c>
      <c r="BN3" s="5">
        <f t="shared" ref="BN3:BN67" si="18">IF($M3&lt;2028,1,0)</f>
        <v>1</v>
      </c>
      <c r="BO3" s="5">
        <f t="shared" ref="BO3:BO67" si="19">IF($M3&gt;2027,1,0)</f>
        <v>0</v>
      </c>
      <c r="BP3" s="5">
        <f t="shared" ref="BP3:BP67" si="20">IF(AND($BN3=1,$N3=0),1,0)</f>
        <v>0</v>
      </c>
      <c r="BQ3" s="5">
        <f t="shared" ref="BQ3:BQ67" si="21">IF(AND($BO3=1,$O3=0),1,0)</f>
        <v>0</v>
      </c>
      <c r="BR3" s="5">
        <f t="shared" ref="BR3:BR67" si="22">IF(AND($BC3="R",$N3=0,$BA3&gt;29),1,IF(AND($BC3="RH",$N3=0,$BA3&gt;29),1,0))</f>
        <v>0</v>
      </c>
      <c r="BS3" s="6" t="str">
        <f t="shared" ref="BS3:BS67" si="23">IF($BO3=0,"Nincs hosszútávú terv!",IF(AND($BC3="H",$O3=0,$BA3=0),"Nullás a hosszútávú feladat és nincs hozzá indoklás!",IF(AND($BC3="RH",$O3=0,$BA3=0),"Nullás a hosszútávú feladat és nincs hozzá indoklás!",IF(AND($BC3="R",$O3=0,$BA3&lt;300),"Nullás a hosszútávú feladat és rövid hozzá az indoklás!",IF(AND($BC3="RH",$O3=0,$BA3&lt;300),"Nullás a hosszútávú feladat és rövid hozzá az indoklás!",0)))))</f>
        <v>Nincs hosszútávú terv!</v>
      </c>
      <c r="BT3" s="5">
        <f t="shared" ref="BT3:BT67" si="24">IF(AND($BC3="R",$N3=0,$BA3&gt;29),1,IF(AND($BC3="RH",$N3=0,$BA3&gt;29),1,0))</f>
        <v>0</v>
      </c>
      <c r="BU3" s="5">
        <f t="shared" ref="BU3:BU67" si="25">IF(AND($BC3="H",$O3=0,$BA3&gt;29),1,IF(AND($BC3="RH",$O3=0,$BA3&gt;29),1,0))</f>
        <v>0</v>
      </c>
      <c r="BV3" s="5">
        <f t="shared" ref="BV3:BV67" si="26">IF($B3="",0,1)</f>
        <v>1</v>
      </c>
      <c r="BW3" s="5">
        <f t="shared" ref="BW3:BW67" si="27">IF($C3="",0,1)</f>
        <v>1</v>
      </c>
      <c r="BX3" s="5">
        <f t="shared" ref="BX3:BX67" si="28">IF($D3="",0,1)</f>
        <v>1</v>
      </c>
      <c r="BY3" s="5">
        <f t="shared" ref="BY3:BY67" si="29">IF($E3="",0,1)</f>
        <v>1</v>
      </c>
      <c r="BZ3" s="5">
        <f t="shared" ref="BZ3:BZ67" si="30">IF($L3="",0,1)</f>
        <v>1</v>
      </c>
      <c r="CA3" s="5">
        <f t="shared" ref="CA3:CA67" si="31">IF($M3="",0,1)</f>
        <v>1</v>
      </c>
      <c r="CB3" s="5">
        <f t="shared" ref="CB3:CB67" si="32">IF($N3="",0,1)</f>
        <v>1</v>
      </c>
      <c r="CC3" s="5">
        <f t="shared" ref="CC3:CC67" si="33">IF($O3="",0,1)</f>
        <v>1</v>
      </c>
      <c r="CD3" s="5">
        <f t="shared" ref="CD3:CD67" si="34">IF($P3="",0,1)</f>
        <v>1</v>
      </c>
      <c r="CE3" s="5">
        <f t="shared" ref="CE3:CE67" si="35">IF($Q3="",0,1)</f>
        <v>1</v>
      </c>
      <c r="CF3" s="5" t="str">
        <f t="shared" ref="CF3:CF67" si="36">IF(AND($BB3=0,$BV3=0),"Hiányos kitöltés! (B-oszlop üres)",IF(AND($BB3=0,$BW3=0),"Hiányos kitöltés! (C-oszlop üres)",IF(AND($BB3=0,$BX3=0),"Hiányos kitöltés! (D-oszlop üres)",IF(AND($BB3=0,$BY3=0),"Hiányos kitöltés! (E-oszlop üres)",IF(AND($BB3=0,$BZ3=0),"Hiányos kitöltés! (L-oszlop üres)",IF(AND($BB3=0,$CA3=0),"Hiányos kitöltés! (M-oszlop üres)",IF(AND($BB3=0,$CB3=0),"Hiányos kitöltés! (N-oszlop üres)",IF(AND($BB3=0,$CC3=0),"Hiányos kitöltés! (O-oszlop üres)",IF(AND($BB3=0,$CD3=0),"Hiányos kitöltés! (P-oszlop üres)",IF(AND($BB3=0,$CE3=0),"Hiányos kitöltés! (Q-oszlop üres)",IF(AND($BB3=0,$BH3=0),"Hiányos kitöltés! (I.ütem forrása hiányos!","?")))))))))))</f>
        <v>?</v>
      </c>
      <c r="CG3" s="4" t="str">
        <f t="shared" ref="CG3:CG12" si="37">IF($BB3=0,$CF3,IF($BH3=0,"I. ütem forrása nincs kitöltve!",IF($BK3=0,"II. ütem forrása nincs kitöltve!",IF($BE3=1,"Költségek üteme nem megfelelő (az időtartam és a költség üteme eltér)!",IF(AND(BI3=0,$BB3=1,$BK3=1,$BE3=1),"Kötelező cellák kitöltve, de az I. ütem forrása hibás!",IF(AND(BK3=0,$BB3=1,$BK3=1,$BE3=1),"Kötelező cellák kitöltve, de a II. ütem forrása hibás!",IF(AND($BP3=1,$BA3&lt;30),"Nullás a rövidtávú feladat és rövid (hiányzik) a hozzá tartozó indoklás!",IF(AND($BQ3=1,$BA3&lt;30),"Nullás a hosszútávú feladat és rövid (hiányzik) a hozzá tartozó indoklás!",IF(AND(BO3=1,C3="1811_RENDKÍVÜLI"),"II. ütemre nem tervezhet Rendkívüli feladatot!",IF(BI3=0,AE3,IF(BL3=0,AT3,IF(AND(BD3=1,$P3&gt;$N3),"EM rendelet 2. melléklet terhére elszámolt költség nem lehet nagyobb az I. ütemre tervezett tényleges költségnél!",IF($AD3&gt;$N3,"Többlet forrást jelölt meg az I. ütemnél! A forrás ne legyen több a költségnél.",IF($AR3&gt;$O3,"Többlet forrást jelölt meg a II. ütemnél! A forrás ne legyen több a költségnél.","Kitöltés rendben!"))))))))))))))</f>
        <v>Kitöltés rendben!</v>
      </c>
      <c r="CH3" s="5">
        <f t="shared" ref="CH3:CH12" si="38">IF(A3="Kitöltés rendben!",1,0)</f>
        <v>1</v>
      </c>
      <c r="CI3" s="5">
        <f t="shared" ref="CI3:CI67" si="39">IF(AND($BC3="R",$CH3=1),1,IF(AND($BC3="RH",$CH3=1),1,0))</f>
        <v>1</v>
      </c>
      <c r="CJ3" s="5">
        <f t="shared" ref="CJ3:CJ67" si="40">IF(AND($BC3="H",$CH3=1),1,IF(AND($BC3="RH",$CH3=1),1,0))</f>
        <v>0</v>
      </c>
    </row>
    <row r="4" spans="1:88" s="2" customFormat="1" ht="45">
      <c r="A4" s="1" t="str">
        <f t="shared" si="0"/>
        <v>Kitöltés rendben!</v>
      </c>
      <c r="B4" s="217">
        <v>1</v>
      </c>
      <c r="C4" s="212" t="s">
        <v>33</v>
      </c>
      <c r="D4" s="222" t="s">
        <v>332</v>
      </c>
      <c r="E4" s="218" t="s">
        <v>330</v>
      </c>
      <c r="F4" s="216" t="str">
        <f>VLOOKUP($G4,Összesítő!$B:$F,2,FALSE)</f>
        <v>21-11341-1-001-00-07</v>
      </c>
      <c r="G4" s="215">
        <v>2701</v>
      </c>
      <c r="H4" s="216" t="str">
        <f>AZ4&amp;"_"&amp;AX4&amp;"_FIV_"&amp;LEFT(Előlap!$B$6,4)</f>
        <v>1787_2_FIV_2026</v>
      </c>
      <c r="I4" s="216" t="str">
        <f>VLOOKUP($G4,Összesítő!$B:$F,5,FALSE)</f>
        <v>Cegléd</v>
      </c>
      <c r="J4" s="216" t="str">
        <f>VLOOKUP($G4,Összesítő!$B:$F,4,FALSE)</f>
        <v>Cegléd Város Önkormányzata</v>
      </c>
      <c r="K4" s="224">
        <f>N4+O4</f>
        <v>3000</v>
      </c>
      <c r="L4" s="221">
        <v>2027</v>
      </c>
      <c r="M4" s="221">
        <v>2027</v>
      </c>
      <c r="N4" s="225">
        <v>3000</v>
      </c>
      <c r="O4" s="226">
        <v>0</v>
      </c>
      <c r="P4" s="226">
        <v>0</v>
      </c>
      <c r="Q4" s="226" t="s">
        <v>41</v>
      </c>
      <c r="S4" s="226">
        <v>3000</v>
      </c>
      <c r="T4" s="226">
        <v>0</v>
      </c>
      <c r="U4" s="226">
        <v>0</v>
      </c>
      <c r="V4" s="226">
        <v>0</v>
      </c>
      <c r="W4" s="226">
        <v>0</v>
      </c>
      <c r="X4" s="226">
        <v>0</v>
      </c>
      <c r="Y4" s="226">
        <v>0</v>
      </c>
      <c r="Z4" s="226">
        <v>0</v>
      </c>
      <c r="AA4" s="226">
        <v>0</v>
      </c>
      <c r="AB4" s="226">
        <v>0</v>
      </c>
      <c r="AC4" s="226">
        <v>0</v>
      </c>
      <c r="AD4" s="224">
        <f t="shared" si="1"/>
        <v>3000</v>
      </c>
      <c r="AE4" s="3" t="str">
        <f t="shared" si="2"/>
        <v>A forrás egyenlő a költséggel (I.ütem).</v>
      </c>
      <c r="AF4" s="227"/>
      <c r="AG4" s="226">
        <v>0</v>
      </c>
      <c r="AH4" s="226">
        <v>0</v>
      </c>
      <c r="AI4" s="226">
        <v>0</v>
      </c>
      <c r="AJ4" s="226">
        <v>0</v>
      </c>
      <c r="AK4" s="226">
        <v>0</v>
      </c>
      <c r="AL4" s="226">
        <v>0</v>
      </c>
      <c r="AM4" s="226">
        <v>0</v>
      </c>
      <c r="AN4" s="226">
        <v>0</v>
      </c>
      <c r="AO4" s="226">
        <v>0</v>
      </c>
      <c r="AP4" s="226">
        <v>0</v>
      </c>
      <c r="AQ4" s="226">
        <v>0</v>
      </c>
      <c r="AR4" s="224">
        <f t="shared" si="3"/>
        <v>0</v>
      </c>
      <c r="AS4" s="212" t="s">
        <v>211</v>
      </c>
      <c r="AT4" s="3" t="str">
        <f t="shared" si="4"/>
        <v>Nem hosszútávú a feladat.</v>
      </c>
      <c r="AV4" s="202" t="s">
        <v>333</v>
      </c>
      <c r="AW4" s="222" t="s">
        <v>145</v>
      </c>
      <c r="AX4" s="220">
        <f>COUNTA($G$3:G4)</f>
        <v>2</v>
      </c>
      <c r="AZ4" s="6">
        <f>VLOOKUP($G4,Összesítő!$B:$F,3,FALSE)</f>
        <v>1787</v>
      </c>
      <c r="BA4" s="6">
        <f t="shared" si="5"/>
        <v>77</v>
      </c>
      <c r="BB4" s="5">
        <f t="shared" si="6"/>
        <v>1</v>
      </c>
      <c r="BC4" s="5" t="str">
        <f t="shared" si="7"/>
        <v>R</v>
      </c>
      <c r="BD4" s="5">
        <f t="shared" si="8"/>
        <v>1</v>
      </c>
      <c r="BE4" s="5">
        <f t="shared" si="9"/>
        <v>0</v>
      </c>
      <c r="BF4" s="5">
        <f t="shared" si="10"/>
        <v>0</v>
      </c>
      <c r="BG4" s="6" t="str">
        <f t="shared" si="11"/>
        <v>A forrás egyenlő a költséggel (I.ütem).</v>
      </c>
      <c r="BH4" s="5">
        <f t="shared" si="12"/>
        <v>1</v>
      </c>
      <c r="BI4" s="5">
        <f t="shared" si="13"/>
        <v>1</v>
      </c>
      <c r="BJ4" s="5">
        <f t="shared" si="14"/>
        <v>0</v>
      </c>
      <c r="BK4" s="5">
        <f t="shared" si="15"/>
        <v>1</v>
      </c>
      <c r="BL4" s="5">
        <f t="shared" si="16"/>
        <v>1</v>
      </c>
      <c r="BM4" s="4" t="str">
        <f t="shared" si="17"/>
        <v>Nem hosszútávú a feladat.</v>
      </c>
      <c r="BN4" s="5">
        <f t="shared" si="18"/>
        <v>1</v>
      </c>
      <c r="BO4" s="5">
        <f t="shared" si="19"/>
        <v>0</v>
      </c>
      <c r="BP4" s="5">
        <f t="shared" si="20"/>
        <v>0</v>
      </c>
      <c r="BQ4" s="5">
        <f t="shared" si="21"/>
        <v>0</v>
      </c>
      <c r="BR4" s="5">
        <f t="shared" si="22"/>
        <v>0</v>
      </c>
      <c r="BS4" s="6" t="str">
        <f t="shared" si="23"/>
        <v>Nincs hosszútávú terv!</v>
      </c>
      <c r="BT4" s="5">
        <f t="shared" si="24"/>
        <v>0</v>
      </c>
      <c r="BU4" s="5">
        <f t="shared" si="25"/>
        <v>0</v>
      </c>
      <c r="BV4" s="5">
        <f t="shared" si="26"/>
        <v>1</v>
      </c>
      <c r="BW4" s="5">
        <f t="shared" si="27"/>
        <v>1</v>
      </c>
      <c r="BX4" s="5">
        <f t="shared" si="28"/>
        <v>1</v>
      </c>
      <c r="BY4" s="5">
        <f t="shared" si="29"/>
        <v>1</v>
      </c>
      <c r="BZ4" s="5">
        <f t="shared" si="30"/>
        <v>1</v>
      </c>
      <c r="CA4" s="5">
        <f t="shared" si="31"/>
        <v>1</v>
      </c>
      <c r="CB4" s="5">
        <f t="shared" si="32"/>
        <v>1</v>
      </c>
      <c r="CC4" s="5">
        <f t="shared" si="33"/>
        <v>1</v>
      </c>
      <c r="CD4" s="5">
        <f t="shared" si="34"/>
        <v>1</v>
      </c>
      <c r="CE4" s="5">
        <f t="shared" si="35"/>
        <v>1</v>
      </c>
      <c r="CF4" s="5" t="str">
        <f t="shared" si="36"/>
        <v>?</v>
      </c>
      <c r="CG4" s="4" t="str">
        <f t="shared" si="37"/>
        <v>Kitöltés rendben!</v>
      </c>
      <c r="CH4" s="5">
        <f t="shared" si="38"/>
        <v>1</v>
      </c>
      <c r="CI4" s="5">
        <f t="shared" si="39"/>
        <v>1</v>
      </c>
      <c r="CJ4" s="5">
        <f t="shared" si="40"/>
        <v>0</v>
      </c>
    </row>
    <row r="5" spans="1:88" s="2" customFormat="1" ht="75">
      <c r="A5" s="1" t="str">
        <f t="shared" si="0"/>
        <v>Kitöltés rendben!</v>
      </c>
      <c r="B5" s="217">
        <v>1</v>
      </c>
      <c r="C5" s="212" t="s">
        <v>126</v>
      </c>
      <c r="D5" s="222" t="s">
        <v>330</v>
      </c>
      <c r="E5" s="218" t="s">
        <v>330</v>
      </c>
      <c r="F5" s="216" t="str">
        <f>VLOOKUP($G5,Összesítő!$B:$F,2,FALSE)</f>
        <v>21-11341-1-001-00-07</v>
      </c>
      <c r="G5" s="215">
        <v>2701</v>
      </c>
      <c r="H5" s="216" t="str">
        <f>AZ5&amp;"_"&amp;AX5&amp;"_FIV_"&amp;LEFT(Előlap!$B$6,4)</f>
        <v>1787_3_FIV_2026</v>
      </c>
      <c r="I5" s="216" t="str">
        <f>VLOOKUP($G5,Összesítő!$B:$F,5,FALSE)</f>
        <v>Cegléd</v>
      </c>
      <c r="J5" s="216" t="str">
        <f>VLOOKUP($G5,Összesítő!$B:$F,4,FALSE)</f>
        <v>Cegléd Város Önkormányzata</v>
      </c>
      <c r="K5" s="224">
        <f t="shared" ref="K5:K69" si="41">N5+O5</f>
        <v>0</v>
      </c>
      <c r="L5" s="221">
        <v>2027</v>
      </c>
      <c r="M5" s="221">
        <v>2027</v>
      </c>
      <c r="N5" s="225">
        <v>0</v>
      </c>
      <c r="O5" s="226">
        <v>0</v>
      </c>
      <c r="P5" s="226">
        <v>0</v>
      </c>
      <c r="Q5" s="226" t="s">
        <v>41</v>
      </c>
      <c r="S5" s="226">
        <v>0</v>
      </c>
      <c r="T5" s="226">
        <v>0</v>
      </c>
      <c r="U5" s="226">
        <v>0</v>
      </c>
      <c r="V5" s="226">
        <v>0</v>
      </c>
      <c r="W5" s="226">
        <v>0</v>
      </c>
      <c r="X5" s="226">
        <v>0</v>
      </c>
      <c r="Y5" s="226">
        <v>0</v>
      </c>
      <c r="Z5" s="226">
        <v>0</v>
      </c>
      <c r="AA5" s="226">
        <v>0</v>
      </c>
      <c r="AB5" s="226">
        <v>0</v>
      </c>
      <c r="AC5" s="226">
        <v>0</v>
      </c>
      <c r="AD5" s="224">
        <f t="shared" si="1"/>
        <v>0</v>
      </c>
      <c r="AE5" s="3" t="str">
        <f t="shared" si="2"/>
        <v>A forrás egyenlő a költséggel (I.ütem).</v>
      </c>
      <c r="AF5" s="227"/>
      <c r="AG5" s="226">
        <v>0</v>
      </c>
      <c r="AH5" s="226">
        <v>0</v>
      </c>
      <c r="AI5" s="226">
        <v>0</v>
      </c>
      <c r="AJ5" s="226">
        <v>0</v>
      </c>
      <c r="AK5" s="226">
        <v>0</v>
      </c>
      <c r="AL5" s="226">
        <v>0</v>
      </c>
      <c r="AM5" s="226">
        <v>0</v>
      </c>
      <c r="AN5" s="226">
        <v>0</v>
      </c>
      <c r="AO5" s="226">
        <v>0</v>
      </c>
      <c r="AP5" s="226">
        <v>0</v>
      </c>
      <c r="AQ5" s="226">
        <v>0</v>
      </c>
      <c r="AR5" s="224">
        <f t="shared" si="3"/>
        <v>0</v>
      </c>
      <c r="AS5" s="212" t="s">
        <v>211</v>
      </c>
      <c r="AT5" s="3" t="str">
        <f t="shared" si="4"/>
        <v>Nem hosszútávú a feladat.</v>
      </c>
      <c r="AV5" s="202" t="s">
        <v>334</v>
      </c>
      <c r="AW5" s="222" t="s">
        <v>145</v>
      </c>
      <c r="AX5" s="220">
        <f>COUNTA($G$3:G5)</f>
        <v>3</v>
      </c>
      <c r="AZ5" s="6">
        <f>VLOOKUP($G5,Összesítő!$B:$F,3,FALSE)</f>
        <v>1787</v>
      </c>
      <c r="BA5" s="6">
        <f t="shared" si="5"/>
        <v>208</v>
      </c>
      <c r="BB5" s="5">
        <f t="shared" si="6"/>
        <v>1</v>
      </c>
      <c r="BC5" s="5" t="str">
        <f t="shared" si="7"/>
        <v>R</v>
      </c>
      <c r="BD5" s="5">
        <f t="shared" si="8"/>
        <v>1</v>
      </c>
      <c r="BE5" s="5">
        <f t="shared" si="9"/>
        <v>0</v>
      </c>
      <c r="BF5" s="5">
        <f t="shared" si="10"/>
        <v>0</v>
      </c>
      <c r="BG5" s="6" t="str">
        <f t="shared" si="11"/>
        <v>A forrás egyenlő a költséggel (I.ütem).</v>
      </c>
      <c r="BH5" s="5">
        <f t="shared" si="12"/>
        <v>1</v>
      </c>
      <c r="BI5" s="5">
        <f t="shared" si="13"/>
        <v>1</v>
      </c>
      <c r="BJ5" s="5">
        <f t="shared" si="14"/>
        <v>0</v>
      </c>
      <c r="BK5" s="5">
        <f t="shared" si="15"/>
        <v>1</v>
      </c>
      <c r="BL5" s="5">
        <f t="shared" si="16"/>
        <v>1</v>
      </c>
      <c r="BM5" s="4" t="str">
        <f t="shared" si="17"/>
        <v>Nem hosszútávú a feladat.</v>
      </c>
      <c r="BN5" s="5">
        <f t="shared" si="18"/>
        <v>1</v>
      </c>
      <c r="BO5" s="5">
        <f t="shared" si="19"/>
        <v>0</v>
      </c>
      <c r="BP5" s="5">
        <f t="shared" si="20"/>
        <v>1</v>
      </c>
      <c r="BQ5" s="5">
        <f t="shared" si="21"/>
        <v>0</v>
      </c>
      <c r="BR5" s="5">
        <f t="shared" si="22"/>
        <v>1</v>
      </c>
      <c r="BS5" s="6" t="str">
        <f t="shared" si="23"/>
        <v>Nincs hosszútávú terv!</v>
      </c>
      <c r="BT5" s="5">
        <f t="shared" si="24"/>
        <v>1</v>
      </c>
      <c r="BU5" s="5">
        <f t="shared" si="25"/>
        <v>0</v>
      </c>
      <c r="BV5" s="5">
        <f t="shared" si="26"/>
        <v>1</v>
      </c>
      <c r="BW5" s="5">
        <f t="shared" si="27"/>
        <v>1</v>
      </c>
      <c r="BX5" s="5">
        <f t="shared" si="28"/>
        <v>1</v>
      </c>
      <c r="BY5" s="5">
        <f t="shared" si="29"/>
        <v>1</v>
      </c>
      <c r="BZ5" s="5">
        <f t="shared" si="30"/>
        <v>1</v>
      </c>
      <c r="CA5" s="5">
        <f t="shared" si="31"/>
        <v>1</v>
      </c>
      <c r="CB5" s="5">
        <f t="shared" si="32"/>
        <v>1</v>
      </c>
      <c r="CC5" s="5">
        <f t="shared" si="33"/>
        <v>1</v>
      </c>
      <c r="CD5" s="5">
        <f t="shared" si="34"/>
        <v>1</v>
      </c>
      <c r="CE5" s="5">
        <f t="shared" si="35"/>
        <v>1</v>
      </c>
      <c r="CF5" s="5" t="str">
        <f t="shared" si="36"/>
        <v>?</v>
      </c>
      <c r="CG5" s="4" t="str">
        <f t="shared" si="37"/>
        <v>Kitöltés rendben!</v>
      </c>
      <c r="CH5" s="5">
        <f t="shared" si="38"/>
        <v>1</v>
      </c>
      <c r="CI5" s="5">
        <f t="shared" si="39"/>
        <v>1</v>
      </c>
      <c r="CJ5" s="5">
        <f t="shared" si="40"/>
        <v>0</v>
      </c>
    </row>
    <row r="6" spans="1:88" s="2" customFormat="1" ht="75">
      <c r="A6" s="1" t="str">
        <f t="shared" si="0"/>
        <v>Kitöltés rendben!</v>
      </c>
      <c r="B6" s="217">
        <v>1</v>
      </c>
      <c r="C6" s="212" t="s">
        <v>126</v>
      </c>
      <c r="D6" s="222" t="s">
        <v>330</v>
      </c>
      <c r="E6" s="218" t="s">
        <v>330</v>
      </c>
      <c r="F6" s="216" t="str">
        <f>VLOOKUP($G6,Összesítő!$B:$F,2,FALSE)</f>
        <v>21-20640-1-001-00-14</v>
      </c>
      <c r="G6" s="215">
        <v>2702</v>
      </c>
      <c r="H6" s="216" t="str">
        <f>AZ6&amp;"_"&amp;AX6&amp;"_FIV_"&amp;LEFT(Előlap!$B$6,4)</f>
        <v>1793_4_FIV_2026</v>
      </c>
      <c r="I6" s="216" t="str">
        <f>VLOOKUP($G6,Összesítő!$B:$F,5,FALSE)</f>
        <v>Ceglédbercel</v>
      </c>
      <c r="J6" s="216" t="str">
        <f>VLOOKUP($G6,Összesítő!$B:$F,4,FALSE)</f>
        <v>Ceglédbercel Község Önkormányzata</v>
      </c>
      <c r="K6" s="224">
        <f t="shared" si="41"/>
        <v>0</v>
      </c>
      <c r="L6" s="221">
        <v>2027</v>
      </c>
      <c r="M6" s="221">
        <v>2036</v>
      </c>
      <c r="N6" s="225">
        <v>0</v>
      </c>
      <c r="O6" s="226">
        <v>0</v>
      </c>
      <c r="P6" s="226">
        <v>0</v>
      </c>
      <c r="Q6" s="226" t="s">
        <v>41</v>
      </c>
      <c r="S6" s="226">
        <v>0</v>
      </c>
      <c r="T6" s="226">
        <v>0</v>
      </c>
      <c r="U6" s="226">
        <v>0</v>
      </c>
      <c r="V6" s="226">
        <v>0</v>
      </c>
      <c r="W6" s="226">
        <v>0</v>
      </c>
      <c r="X6" s="226">
        <v>0</v>
      </c>
      <c r="Y6" s="226">
        <v>0</v>
      </c>
      <c r="Z6" s="226">
        <v>0</v>
      </c>
      <c r="AA6" s="226">
        <v>0</v>
      </c>
      <c r="AB6" s="226">
        <v>0</v>
      </c>
      <c r="AC6" s="226">
        <v>0</v>
      </c>
      <c r="AD6" s="224">
        <f t="shared" si="1"/>
        <v>0</v>
      </c>
      <c r="AE6" s="3" t="str">
        <f t="shared" si="2"/>
        <v>A forrás egyenlő a költséggel (I.ütem).</v>
      </c>
      <c r="AF6" s="227"/>
      <c r="AG6" s="226">
        <v>0</v>
      </c>
      <c r="AH6" s="226">
        <v>0</v>
      </c>
      <c r="AI6" s="226">
        <v>0</v>
      </c>
      <c r="AJ6" s="226">
        <v>0</v>
      </c>
      <c r="AK6" s="226">
        <v>0</v>
      </c>
      <c r="AL6" s="226">
        <v>0</v>
      </c>
      <c r="AM6" s="226">
        <v>0</v>
      </c>
      <c r="AN6" s="226">
        <v>0</v>
      </c>
      <c r="AO6" s="226">
        <v>0</v>
      </c>
      <c r="AP6" s="226">
        <v>0</v>
      </c>
      <c r="AQ6" s="226">
        <v>0</v>
      </c>
      <c r="AR6" s="224">
        <f t="shared" si="3"/>
        <v>0</v>
      </c>
      <c r="AS6" s="212" t="s">
        <v>211</v>
      </c>
      <c r="AT6" s="3" t="str">
        <f t="shared" si="4"/>
        <v>A forrás egyenlő a költséggel (II.ütem).</v>
      </c>
      <c r="AV6" s="202" t="s">
        <v>334</v>
      </c>
      <c r="AW6" s="222" t="s">
        <v>145</v>
      </c>
      <c r="AX6" s="220">
        <f>COUNTA($G$3:G6)</f>
        <v>4</v>
      </c>
      <c r="AZ6" s="6">
        <f>VLOOKUP($G6,Összesítő!$B:$F,3,FALSE)</f>
        <v>1793</v>
      </c>
      <c r="BA6" s="6">
        <f t="shared" si="5"/>
        <v>208</v>
      </c>
      <c r="BB6" s="5">
        <f t="shared" si="6"/>
        <v>1</v>
      </c>
      <c r="BC6" s="5" t="str">
        <f t="shared" si="7"/>
        <v>RH</v>
      </c>
      <c r="BD6" s="5">
        <f t="shared" si="8"/>
        <v>1</v>
      </c>
      <c r="BE6" s="5">
        <f t="shared" si="9"/>
        <v>0</v>
      </c>
      <c r="BF6" s="5">
        <f t="shared" si="10"/>
        <v>0</v>
      </c>
      <c r="BG6" s="6" t="str">
        <f t="shared" si="11"/>
        <v>A forrás egyenlő a költséggel (I.ütem).</v>
      </c>
      <c r="BH6" s="5">
        <f t="shared" si="12"/>
        <v>1</v>
      </c>
      <c r="BI6" s="5">
        <f t="shared" si="13"/>
        <v>1</v>
      </c>
      <c r="BJ6" s="5">
        <f t="shared" si="14"/>
        <v>0</v>
      </c>
      <c r="BK6" s="5">
        <f t="shared" si="15"/>
        <v>1</v>
      </c>
      <c r="BL6" s="5">
        <f t="shared" si="16"/>
        <v>1</v>
      </c>
      <c r="BM6" s="4" t="str">
        <f t="shared" si="17"/>
        <v>A forrás egyenlő a költséggel (II.ütem).</v>
      </c>
      <c r="BN6" s="5">
        <f t="shared" si="18"/>
        <v>0</v>
      </c>
      <c r="BO6" s="5">
        <f t="shared" si="19"/>
        <v>1</v>
      </c>
      <c r="BP6" s="5">
        <f t="shared" si="20"/>
        <v>0</v>
      </c>
      <c r="BQ6" s="5">
        <f t="shared" si="21"/>
        <v>1</v>
      </c>
      <c r="BR6" s="5">
        <f t="shared" si="22"/>
        <v>1</v>
      </c>
      <c r="BS6" s="6" t="str">
        <f t="shared" si="23"/>
        <v>Nullás a hosszútávú feladat és rövid hozzá az indoklás!</v>
      </c>
      <c r="BT6" s="5">
        <f t="shared" si="24"/>
        <v>1</v>
      </c>
      <c r="BU6" s="5">
        <f t="shared" si="25"/>
        <v>1</v>
      </c>
      <c r="BV6" s="5">
        <f t="shared" si="26"/>
        <v>1</v>
      </c>
      <c r="BW6" s="5">
        <f t="shared" si="27"/>
        <v>1</v>
      </c>
      <c r="BX6" s="5">
        <f t="shared" si="28"/>
        <v>1</v>
      </c>
      <c r="BY6" s="5">
        <f t="shared" si="29"/>
        <v>1</v>
      </c>
      <c r="BZ6" s="5">
        <f t="shared" si="30"/>
        <v>1</v>
      </c>
      <c r="CA6" s="5">
        <f t="shared" si="31"/>
        <v>1</v>
      </c>
      <c r="CB6" s="5">
        <f t="shared" si="32"/>
        <v>1</v>
      </c>
      <c r="CC6" s="5">
        <f t="shared" si="33"/>
        <v>1</v>
      </c>
      <c r="CD6" s="5">
        <f t="shared" si="34"/>
        <v>1</v>
      </c>
      <c r="CE6" s="5">
        <f t="shared" si="35"/>
        <v>1</v>
      </c>
      <c r="CF6" s="5" t="str">
        <f t="shared" si="36"/>
        <v>?</v>
      </c>
      <c r="CG6" s="4" t="str">
        <f t="shared" si="37"/>
        <v>Kitöltés rendben!</v>
      </c>
      <c r="CH6" s="5">
        <f t="shared" si="38"/>
        <v>1</v>
      </c>
      <c r="CI6" s="5">
        <f t="shared" si="39"/>
        <v>1</v>
      </c>
      <c r="CJ6" s="5">
        <f t="shared" si="40"/>
        <v>1</v>
      </c>
    </row>
    <row r="7" spans="1:88" s="2" customFormat="1" ht="75">
      <c r="A7" s="1" t="str">
        <f t="shared" si="0"/>
        <v>Kitöltés rendben!</v>
      </c>
      <c r="B7" s="217">
        <v>1</v>
      </c>
      <c r="C7" s="212" t="s">
        <v>126</v>
      </c>
      <c r="D7" s="222" t="s">
        <v>330</v>
      </c>
      <c r="E7" s="218" t="s">
        <v>330</v>
      </c>
      <c r="F7" s="216" t="str">
        <f>VLOOKUP($G7,Összesítő!$B:$F,2,FALSE)</f>
        <v>21-05184-1-001-00-07</v>
      </c>
      <c r="G7" s="215">
        <v>2703</v>
      </c>
      <c r="H7" s="216" t="str">
        <f>AZ7&amp;"_"&amp;AX7&amp;"_FIV_"&amp;LEFT(Előlap!$B$6,4)</f>
        <v>1783_5_FIV_2026</v>
      </c>
      <c r="I7" s="216" t="str">
        <f>VLOOKUP($G7,Összesítő!$B:$F,5,FALSE)</f>
        <v>Csemő</v>
      </c>
      <c r="J7" s="216" t="str">
        <f>VLOOKUP($G7,Összesítő!$B:$F,4,FALSE)</f>
        <v>Csemő Község Önkormányzata</v>
      </c>
      <c r="K7" s="224">
        <f t="shared" si="41"/>
        <v>0</v>
      </c>
      <c r="L7" s="221">
        <v>2027</v>
      </c>
      <c r="M7" s="221">
        <v>2036</v>
      </c>
      <c r="N7" s="225">
        <v>0</v>
      </c>
      <c r="O7" s="226">
        <v>0</v>
      </c>
      <c r="P7" s="226">
        <v>0</v>
      </c>
      <c r="Q7" s="226" t="s">
        <v>41</v>
      </c>
      <c r="S7" s="226">
        <v>0</v>
      </c>
      <c r="T7" s="226">
        <v>0</v>
      </c>
      <c r="U7" s="226">
        <v>0</v>
      </c>
      <c r="V7" s="226">
        <v>0</v>
      </c>
      <c r="W7" s="226">
        <v>0</v>
      </c>
      <c r="X7" s="226">
        <v>0</v>
      </c>
      <c r="Y7" s="226">
        <v>0</v>
      </c>
      <c r="Z7" s="226">
        <v>0</v>
      </c>
      <c r="AA7" s="226">
        <v>0</v>
      </c>
      <c r="AB7" s="226">
        <v>0</v>
      </c>
      <c r="AC7" s="226">
        <v>0</v>
      </c>
      <c r="AD7" s="224">
        <f t="shared" si="1"/>
        <v>0</v>
      </c>
      <c r="AE7" s="3" t="str">
        <f t="shared" si="2"/>
        <v>A forrás egyenlő a költséggel (I.ütem).</v>
      </c>
      <c r="AF7" s="227"/>
      <c r="AG7" s="226">
        <v>0</v>
      </c>
      <c r="AH7" s="226">
        <v>0</v>
      </c>
      <c r="AI7" s="226">
        <v>0</v>
      </c>
      <c r="AJ7" s="226">
        <v>0</v>
      </c>
      <c r="AK7" s="226">
        <v>0</v>
      </c>
      <c r="AL7" s="226">
        <v>0</v>
      </c>
      <c r="AM7" s="226">
        <v>0</v>
      </c>
      <c r="AN7" s="226">
        <v>0</v>
      </c>
      <c r="AO7" s="226">
        <v>0</v>
      </c>
      <c r="AP7" s="226">
        <v>0</v>
      </c>
      <c r="AQ7" s="226">
        <v>0</v>
      </c>
      <c r="AR7" s="224">
        <f t="shared" si="3"/>
        <v>0</v>
      </c>
      <c r="AS7" s="212" t="s">
        <v>211</v>
      </c>
      <c r="AT7" s="3" t="str">
        <f t="shared" si="4"/>
        <v>A forrás egyenlő a költséggel (II.ütem).</v>
      </c>
      <c r="AV7" s="202" t="s">
        <v>334</v>
      </c>
      <c r="AW7" s="222" t="s">
        <v>145</v>
      </c>
      <c r="AX7" s="220">
        <f>COUNTA($G$3:G7)</f>
        <v>5</v>
      </c>
      <c r="AZ7" s="6">
        <f>VLOOKUP($G7,Összesítő!$B:$F,3,FALSE)</f>
        <v>1783</v>
      </c>
      <c r="BA7" s="6">
        <f t="shared" si="5"/>
        <v>208</v>
      </c>
      <c r="BB7" s="5">
        <f t="shared" si="6"/>
        <v>1</v>
      </c>
      <c r="BC7" s="5" t="str">
        <f t="shared" si="7"/>
        <v>RH</v>
      </c>
      <c r="BD7" s="5">
        <f t="shared" si="8"/>
        <v>1</v>
      </c>
      <c r="BE7" s="5">
        <f t="shared" si="9"/>
        <v>0</v>
      </c>
      <c r="BF7" s="5">
        <f t="shared" si="10"/>
        <v>0</v>
      </c>
      <c r="BG7" s="6" t="str">
        <f t="shared" si="11"/>
        <v>A forrás egyenlő a költséggel (I.ütem).</v>
      </c>
      <c r="BH7" s="5">
        <f t="shared" si="12"/>
        <v>1</v>
      </c>
      <c r="BI7" s="5">
        <f t="shared" si="13"/>
        <v>1</v>
      </c>
      <c r="BJ7" s="5">
        <f t="shared" si="14"/>
        <v>0</v>
      </c>
      <c r="BK7" s="5">
        <f t="shared" si="15"/>
        <v>1</v>
      </c>
      <c r="BL7" s="5">
        <f t="shared" si="16"/>
        <v>1</v>
      </c>
      <c r="BM7" s="4" t="str">
        <f t="shared" si="17"/>
        <v>A forrás egyenlő a költséggel (II.ütem).</v>
      </c>
      <c r="BN7" s="5">
        <f t="shared" si="18"/>
        <v>0</v>
      </c>
      <c r="BO7" s="5">
        <f t="shared" si="19"/>
        <v>1</v>
      </c>
      <c r="BP7" s="5">
        <f t="shared" si="20"/>
        <v>0</v>
      </c>
      <c r="BQ7" s="5">
        <f t="shared" si="21"/>
        <v>1</v>
      </c>
      <c r="BR7" s="5">
        <f t="shared" si="22"/>
        <v>1</v>
      </c>
      <c r="BS7" s="6" t="str">
        <f t="shared" si="23"/>
        <v>Nullás a hosszútávú feladat és rövid hozzá az indoklás!</v>
      </c>
      <c r="BT7" s="5">
        <f t="shared" si="24"/>
        <v>1</v>
      </c>
      <c r="BU7" s="5">
        <f t="shared" si="25"/>
        <v>1</v>
      </c>
      <c r="BV7" s="5">
        <f t="shared" si="26"/>
        <v>1</v>
      </c>
      <c r="BW7" s="5">
        <f t="shared" si="27"/>
        <v>1</v>
      </c>
      <c r="BX7" s="5">
        <f t="shared" si="28"/>
        <v>1</v>
      </c>
      <c r="BY7" s="5">
        <f t="shared" si="29"/>
        <v>1</v>
      </c>
      <c r="BZ7" s="5">
        <f t="shared" si="30"/>
        <v>1</v>
      </c>
      <c r="CA7" s="5">
        <f t="shared" si="31"/>
        <v>1</v>
      </c>
      <c r="CB7" s="5">
        <f t="shared" si="32"/>
        <v>1</v>
      </c>
      <c r="CC7" s="5">
        <f t="shared" si="33"/>
        <v>1</v>
      </c>
      <c r="CD7" s="5">
        <f t="shared" si="34"/>
        <v>1</v>
      </c>
      <c r="CE7" s="5">
        <f t="shared" si="35"/>
        <v>1</v>
      </c>
      <c r="CF7" s="5" t="str">
        <f t="shared" si="36"/>
        <v>?</v>
      </c>
      <c r="CG7" s="4" t="str">
        <f t="shared" si="37"/>
        <v>Kitöltés rendben!</v>
      </c>
      <c r="CH7" s="5">
        <f t="shared" si="38"/>
        <v>1</v>
      </c>
      <c r="CI7" s="5">
        <f t="shared" si="39"/>
        <v>1</v>
      </c>
      <c r="CJ7" s="5">
        <f t="shared" si="40"/>
        <v>1</v>
      </c>
    </row>
    <row r="8" spans="1:88" s="2" customFormat="1" ht="75">
      <c r="A8" s="1" t="str">
        <f t="shared" si="0"/>
        <v>Kitöltés rendben!</v>
      </c>
      <c r="B8" s="217">
        <v>2</v>
      </c>
      <c r="C8" s="212" t="s">
        <v>126</v>
      </c>
      <c r="D8" s="222" t="s">
        <v>330</v>
      </c>
      <c r="E8" s="218" t="s">
        <v>330</v>
      </c>
      <c r="F8" s="216" t="str">
        <f>VLOOKUP($G8,Összesítő!$B:$F,2,FALSE)</f>
        <v>21-19716-1-001-00-10</v>
      </c>
      <c r="G8" s="215">
        <v>2501</v>
      </c>
      <c r="H8" s="216" t="str">
        <f>AZ8&amp;"_"&amp;AX8&amp;"_FIV_"&amp;LEFT(Előlap!$B$6,4)</f>
        <v>1789_6_FIV_2026</v>
      </c>
      <c r="I8" s="216" t="str">
        <f>VLOOKUP($G8,Összesítő!$B:$F,5,FALSE)</f>
        <v>Nagykőrös</v>
      </c>
      <c r="J8" s="216" t="str">
        <f>VLOOKUP($G8,Összesítő!$B:$F,4,FALSE)</f>
        <v>Nagykőrös Város Önkormányzata</v>
      </c>
      <c r="K8" s="224">
        <f t="shared" si="41"/>
        <v>0</v>
      </c>
      <c r="L8" s="221">
        <v>2028</v>
      </c>
      <c r="M8" s="221">
        <v>2036</v>
      </c>
      <c r="N8" s="225">
        <v>0</v>
      </c>
      <c r="O8" s="226">
        <v>0</v>
      </c>
      <c r="P8" s="226">
        <v>0</v>
      </c>
      <c r="Q8" s="226" t="s">
        <v>41</v>
      </c>
      <c r="S8" s="226">
        <v>0</v>
      </c>
      <c r="T8" s="226">
        <v>0</v>
      </c>
      <c r="U8" s="226">
        <v>0</v>
      </c>
      <c r="V8" s="226">
        <v>0</v>
      </c>
      <c r="W8" s="226">
        <v>0</v>
      </c>
      <c r="X8" s="226">
        <v>0</v>
      </c>
      <c r="Y8" s="226">
        <v>0</v>
      </c>
      <c r="Z8" s="226">
        <v>0</v>
      </c>
      <c r="AA8" s="226">
        <v>0</v>
      </c>
      <c r="AB8" s="226">
        <v>0</v>
      </c>
      <c r="AC8" s="226">
        <v>0</v>
      </c>
      <c r="AD8" s="224">
        <f t="shared" si="1"/>
        <v>0</v>
      </c>
      <c r="AE8" s="3" t="str">
        <f t="shared" si="2"/>
        <v>Nem rövidtávú a feladat.</v>
      </c>
      <c r="AF8" s="227"/>
      <c r="AG8" s="226">
        <v>0</v>
      </c>
      <c r="AH8" s="226">
        <v>0</v>
      </c>
      <c r="AI8" s="226">
        <v>0</v>
      </c>
      <c r="AJ8" s="226">
        <v>0</v>
      </c>
      <c r="AK8" s="226">
        <v>0</v>
      </c>
      <c r="AL8" s="226">
        <v>0</v>
      </c>
      <c r="AM8" s="226">
        <v>0</v>
      </c>
      <c r="AN8" s="226">
        <v>0</v>
      </c>
      <c r="AO8" s="226">
        <v>0</v>
      </c>
      <c r="AP8" s="226">
        <v>0</v>
      </c>
      <c r="AQ8" s="226">
        <v>0</v>
      </c>
      <c r="AR8" s="224">
        <f t="shared" si="3"/>
        <v>0</v>
      </c>
      <c r="AS8" s="212" t="s">
        <v>211</v>
      </c>
      <c r="AT8" s="3" t="str">
        <f t="shared" si="4"/>
        <v>A forrás egyenlő a költséggel (II.ütem).</v>
      </c>
      <c r="AV8" s="202" t="s">
        <v>334</v>
      </c>
      <c r="AW8" s="222" t="s">
        <v>145</v>
      </c>
      <c r="AX8" s="220">
        <f>COUNTA($G$3:G8)</f>
        <v>6</v>
      </c>
      <c r="AZ8" s="6">
        <f>VLOOKUP($G8,Összesítő!$B:$F,3,FALSE)</f>
        <v>1789</v>
      </c>
      <c r="BA8" s="6">
        <f t="shared" si="5"/>
        <v>208</v>
      </c>
      <c r="BB8" s="5">
        <f t="shared" si="6"/>
        <v>1</v>
      </c>
      <c r="BC8" s="5" t="str">
        <f t="shared" si="7"/>
        <v>H</v>
      </c>
      <c r="BD8" s="5">
        <f t="shared" si="8"/>
        <v>0</v>
      </c>
      <c r="BE8" s="5">
        <f t="shared" si="9"/>
        <v>0</v>
      </c>
      <c r="BF8" s="5">
        <f t="shared" si="10"/>
        <v>0</v>
      </c>
      <c r="BG8" s="6" t="str">
        <f t="shared" si="11"/>
        <v>Nem rövidtávú a feladat.</v>
      </c>
      <c r="BH8" s="5">
        <f t="shared" si="12"/>
        <v>1</v>
      </c>
      <c r="BI8" s="5">
        <f t="shared" si="13"/>
        <v>1</v>
      </c>
      <c r="BJ8" s="5">
        <f t="shared" si="14"/>
        <v>0</v>
      </c>
      <c r="BK8" s="5">
        <f t="shared" si="15"/>
        <v>1</v>
      </c>
      <c r="BL8" s="5">
        <f t="shared" si="16"/>
        <v>1</v>
      </c>
      <c r="BM8" s="4" t="str">
        <f t="shared" si="17"/>
        <v>A forrás egyenlő a költséggel (II.ütem).</v>
      </c>
      <c r="BN8" s="5">
        <f t="shared" si="18"/>
        <v>0</v>
      </c>
      <c r="BO8" s="5">
        <f t="shared" si="19"/>
        <v>1</v>
      </c>
      <c r="BP8" s="5">
        <f t="shared" si="20"/>
        <v>0</v>
      </c>
      <c r="BQ8" s="5">
        <f t="shared" si="21"/>
        <v>1</v>
      </c>
      <c r="BR8" s="5">
        <f t="shared" si="22"/>
        <v>0</v>
      </c>
      <c r="BS8" s="6">
        <f t="shared" si="23"/>
        <v>0</v>
      </c>
      <c r="BT8" s="5">
        <f t="shared" si="24"/>
        <v>0</v>
      </c>
      <c r="BU8" s="5">
        <f t="shared" si="25"/>
        <v>1</v>
      </c>
      <c r="BV8" s="5">
        <f t="shared" si="26"/>
        <v>1</v>
      </c>
      <c r="BW8" s="5">
        <f t="shared" si="27"/>
        <v>1</v>
      </c>
      <c r="BX8" s="5">
        <f t="shared" si="28"/>
        <v>1</v>
      </c>
      <c r="BY8" s="5">
        <f t="shared" si="29"/>
        <v>1</v>
      </c>
      <c r="BZ8" s="5">
        <f t="shared" si="30"/>
        <v>1</v>
      </c>
      <c r="CA8" s="5">
        <f t="shared" si="31"/>
        <v>1</v>
      </c>
      <c r="CB8" s="5">
        <f t="shared" si="32"/>
        <v>1</v>
      </c>
      <c r="CC8" s="5">
        <f t="shared" si="33"/>
        <v>1</v>
      </c>
      <c r="CD8" s="5">
        <f t="shared" si="34"/>
        <v>1</v>
      </c>
      <c r="CE8" s="5">
        <f t="shared" si="35"/>
        <v>1</v>
      </c>
      <c r="CF8" s="5" t="str">
        <f t="shared" si="36"/>
        <v>?</v>
      </c>
      <c r="CG8" s="4" t="str">
        <f t="shared" si="37"/>
        <v>Kitöltés rendben!</v>
      </c>
      <c r="CH8" s="5">
        <f t="shared" si="38"/>
        <v>1</v>
      </c>
      <c r="CI8" s="5">
        <f t="shared" si="39"/>
        <v>0</v>
      </c>
      <c r="CJ8" s="5">
        <f t="shared" si="40"/>
        <v>1</v>
      </c>
    </row>
    <row r="9" spans="1:88" s="2" customFormat="1" ht="90">
      <c r="A9" s="1" t="str">
        <f t="shared" si="0"/>
        <v>Kitöltés rendben!</v>
      </c>
      <c r="B9" s="217">
        <v>1</v>
      </c>
      <c r="C9" s="212" t="s">
        <v>121</v>
      </c>
      <c r="D9" s="222" t="s">
        <v>335</v>
      </c>
      <c r="E9" s="218" t="s">
        <v>330</v>
      </c>
      <c r="F9" s="216" t="str">
        <f>VLOOKUP($G9,Összesítő!$B:$F,2,FALSE)</f>
        <v>21-19716-1-001-00-10</v>
      </c>
      <c r="G9" s="215">
        <v>2501</v>
      </c>
      <c r="H9" s="216" t="str">
        <f>AZ9&amp;"_"&amp;AX9&amp;"_FIV_"&amp;LEFT(Előlap!$B$6,4)</f>
        <v>1789_7_FIV_2026</v>
      </c>
      <c r="I9" s="216" t="str">
        <f>VLOOKUP($G9,Összesítő!$B:$F,5,FALSE)</f>
        <v>Nagykőrös</v>
      </c>
      <c r="J9" s="216" t="str">
        <f>VLOOKUP($G9,Összesítő!$B:$F,4,FALSE)</f>
        <v>Nagykőrös Város Önkormányzata</v>
      </c>
      <c r="K9" s="224">
        <f t="shared" si="41"/>
        <v>19023</v>
      </c>
      <c r="L9" s="221">
        <v>2027</v>
      </c>
      <c r="M9" s="221">
        <v>2027</v>
      </c>
      <c r="N9" s="225">
        <v>19023</v>
      </c>
      <c r="O9" s="226">
        <v>0</v>
      </c>
      <c r="P9" s="226">
        <v>19023</v>
      </c>
      <c r="Q9" s="226" t="s">
        <v>41</v>
      </c>
      <c r="S9" s="226">
        <v>0</v>
      </c>
      <c r="T9" s="226">
        <v>0</v>
      </c>
      <c r="U9" s="226">
        <v>0</v>
      </c>
      <c r="V9" s="226">
        <v>0</v>
      </c>
      <c r="W9" s="226">
        <v>19023</v>
      </c>
      <c r="X9" s="226">
        <v>0</v>
      </c>
      <c r="Y9" s="226">
        <v>0</v>
      </c>
      <c r="Z9" s="226">
        <v>0</v>
      </c>
      <c r="AA9" s="226">
        <v>0</v>
      </c>
      <c r="AB9" s="226">
        <v>0</v>
      </c>
      <c r="AC9" s="226">
        <v>0</v>
      </c>
      <c r="AD9" s="224">
        <f t="shared" si="1"/>
        <v>19023</v>
      </c>
      <c r="AE9" s="3" t="str">
        <f t="shared" si="2"/>
        <v>A forrás egyenlő a költséggel (I.ütem).</v>
      </c>
      <c r="AF9" s="227"/>
      <c r="AG9" s="226">
        <v>0</v>
      </c>
      <c r="AH9" s="226">
        <v>0</v>
      </c>
      <c r="AI9" s="226">
        <v>0</v>
      </c>
      <c r="AJ9" s="226">
        <v>0</v>
      </c>
      <c r="AK9" s="226">
        <v>0</v>
      </c>
      <c r="AL9" s="226">
        <v>0</v>
      </c>
      <c r="AM9" s="226">
        <v>0</v>
      </c>
      <c r="AN9" s="226">
        <v>0</v>
      </c>
      <c r="AO9" s="226">
        <v>0</v>
      </c>
      <c r="AP9" s="226">
        <v>0</v>
      </c>
      <c r="AQ9" s="226">
        <v>0</v>
      </c>
      <c r="AR9" s="224">
        <f t="shared" si="3"/>
        <v>0</v>
      </c>
      <c r="AS9" s="212" t="s">
        <v>211</v>
      </c>
      <c r="AT9" s="3" t="str">
        <f t="shared" si="4"/>
        <v>Nem hosszútávú a feladat.</v>
      </c>
      <c r="AV9" s="202" t="s">
        <v>336</v>
      </c>
      <c r="AW9" s="222" t="s">
        <v>145</v>
      </c>
      <c r="AX9" s="220">
        <f>COUNTA($G$3:G9)</f>
        <v>7</v>
      </c>
      <c r="AZ9" s="6">
        <f>VLOOKUP($G9,Összesítő!$B:$F,3,FALSE)</f>
        <v>1789</v>
      </c>
      <c r="BA9" s="6">
        <f t="shared" si="5"/>
        <v>210</v>
      </c>
      <c r="BB9" s="5">
        <f t="shared" si="6"/>
        <v>1</v>
      </c>
      <c r="BC9" s="5" t="str">
        <f t="shared" si="7"/>
        <v>R</v>
      </c>
      <c r="BD9" s="5">
        <f t="shared" si="8"/>
        <v>1</v>
      </c>
      <c r="BE9" s="5">
        <f t="shared" si="9"/>
        <v>0</v>
      </c>
      <c r="BF9" s="5">
        <f t="shared" si="10"/>
        <v>0</v>
      </c>
      <c r="BG9" s="6" t="str">
        <f t="shared" si="11"/>
        <v>A forrás egyenlő a költséggel (I.ütem).</v>
      </c>
      <c r="BH9" s="5">
        <f t="shared" si="12"/>
        <v>1</v>
      </c>
      <c r="BI9" s="5">
        <f t="shared" si="13"/>
        <v>1</v>
      </c>
      <c r="BJ9" s="5">
        <f t="shared" si="14"/>
        <v>0</v>
      </c>
      <c r="BK9" s="5">
        <f t="shared" si="15"/>
        <v>1</v>
      </c>
      <c r="BL9" s="5">
        <f t="shared" si="16"/>
        <v>1</v>
      </c>
      <c r="BM9" s="4" t="str">
        <f t="shared" si="17"/>
        <v>Nem hosszútávú a feladat.</v>
      </c>
      <c r="BN9" s="5">
        <f t="shared" si="18"/>
        <v>1</v>
      </c>
      <c r="BO9" s="5">
        <f t="shared" si="19"/>
        <v>0</v>
      </c>
      <c r="BP9" s="5">
        <f t="shared" si="20"/>
        <v>0</v>
      </c>
      <c r="BQ9" s="5">
        <f t="shared" si="21"/>
        <v>0</v>
      </c>
      <c r="BR9" s="5">
        <f t="shared" si="22"/>
        <v>0</v>
      </c>
      <c r="BS9" s="6" t="str">
        <f t="shared" si="23"/>
        <v>Nincs hosszútávú terv!</v>
      </c>
      <c r="BT9" s="5">
        <f t="shared" si="24"/>
        <v>0</v>
      </c>
      <c r="BU9" s="5">
        <f t="shared" si="25"/>
        <v>0</v>
      </c>
      <c r="BV9" s="5">
        <f t="shared" si="26"/>
        <v>1</v>
      </c>
      <c r="BW9" s="5">
        <f t="shared" si="27"/>
        <v>1</v>
      </c>
      <c r="BX9" s="5">
        <f t="shared" si="28"/>
        <v>1</v>
      </c>
      <c r="BY9" s="5">
        <f t="shared" si="29"/>
        <v>1</v>
      </c>
      <c r="BZ9" s="5">
        <f t="shared" si="30"/>
        <v>1</v>
      </c>
      <c r="CA9" s="5">
        <f t="shared" si="31"/>
        <v>1</v>
      </c>
      <c r="CB9" s="5">
        <f t="shared" si="32"/>
        <v>1</v>
      </c>
      <c r="CC9" s="5">
        <f t="shared" si="33"/>
        <v>1</v>
      </c>
      <c r="CD9" s="5">
        <f t="shared" si="34"/>
        <v>1</v>
      </c>
      <c r="CE9" s="5">
        <f t="shared" si="35"/>
        <v>1</v>
      </c>
      <c r="CF9" s="5" t="str">
        <f t="shared" si="36"/>
        <v>?</v>
      </c>
      <c r="CG9" s="4" t="str">
        <f t="shared" si="37"/>
        <v>Kitöltés rendben!</v>
      </c>
      <c r="CH9" s="5">
        <f t="shared" si="38"/>
        <v>1</v>
      </c>
      <c r="CI9" s="5">
        <f t="shared" si="39"/>
        <v>1</v>
      </c>
      <c r="CJ9" s="5">
        <f t="shared" si="40"/>
        <v>0</v>
      </c>
    </row>
    <row r="10" spans="1:88" s="2" customFormat="1" ht="75">
      <c r="A10" s="1" t="str">
        <f t="shared" si="0"/>
        <v>Kitöltés rendben!</v>
      </c>
      <c r="B10" s="217">
        <v>1</v>
      </c>
      <c r="C10" s="212" t="s">
        <v>100</v>
      </c>
      <c r="D10" s="222" t="s">
        <v>337</v>
      </c>
      <c r="E10" s="218" t="s">
        <v>330</v>
      </c>
      <c r="F10" s="216" t="str">
        <f>VLOOKUP($G10,Összesítő!$B:$F,2,FALSE)</f>
        <v>21-19716-1-001-00-10</v>
      </c>
      <c r="G10" s="215">
        <v>2501</v>
      </c>
      <c r="H10" s="216" t="str">
        <f>AZ10&amp;"_"&amp;AX10&amp;"_FIV_"&amp;LEFT(Előlap!$B$6,4)</f>
        <v>1789_8_FIV_2026</v>
      </c>
      <c r="I10" s="216" t="str">
        <f>VLOOKUP($G10,Összesítő!$B:$F,5,FALSE)</f>
        <v>Nagykőrös</v>
      </c>
      <c r="J10" s="216" t="str">
        <f>VLOOKUP($G10,Összesítő!$B:$F,4,FALSE)</f>
        <v>Nagykőrös Város Önkormányzata</v>
      </c>
      <c r="K10" s="224">
        <f t="shared" si="41"/>
        <v>110000</v>
      </c>
      <c r="L10" s="221">
        <v>2027</v>
      </c>
      <c r="M10" s="221">
        <v>2027</v>
      </c>
      <c r="N10" s="225">
        <v>110000</v>
      </c>
      <c r="O10" s="226">
        <v>0</v>
      </c>
      <c r="P10" s="226">
        <v>0</v>
      </c>
      <c r="Q10" s="226" t="s">
        <v>41</v>
      </c>
      <c r="S10" s="226">
        <v>110000</v>
      </c>
      <c r="T10" s="226">
        <v>0</v>
      </c>
      <c r="U10" s="226">
        <v>0</v>
      </c>
      <c r="V10" s="226">
        <v>0</v>
      </c>
      <c r="W10" s="226">
        <v>0</v>
      </c>
      <c r="X10" s="226">
        <v>0</v>
      </c>
      <c r="Y10" s="226">
        <v>0</v>
      </c>
      <c r="Z10" s="226">
        <v>0</v>
      </c>
      <c r="AA10" s="226">
        <v>0</v>
      </c>
      <c r="AB10" s="226">
        <v>0</v>
      </c>
      <c r="AC10" s="226">
        <v>0</v>
      </c>
      <c r="AD10" s="224">
        <f t="shared" si="1"/>
        <v>110000</v>
      </c>
      <c r="AE10" s="3" t="str">
        <f t="shared" si="2"/>
        <v>A forrás egyenlő a költséggel (I.ütem).</v>
      </c>
      <c r="AF10" s="227"/>
      <c r="AG10" s="226">
        <v>0</v>
      </c>
      <c r="AH10" s="226">
        <v>0</v>
      </c>
      <c r="AI10" s="226">
        <v>0</v>
      </c>
      <c r="AJ10" s="226">
        <v>0</v>
      </c>
      <c r="AK10" s="226">
        <v>0</v>
      </c>
      <c r="AL10" s="226">
        <v>0</v>
      </c>
      <c r="AM10" s="226">
        <v>0</v>
      </c>
      <c r="AN10" s="226">
        <v>0</v>
      </c>
      <c r="AO10" s="226">
        <v>0</v>
      </c>
      <c r="AP10" s="226">
        <v>0</v>
      </c>
      <c r="AQ10" s="226">
        <v>0</v>
      </c>
      <c r="AR10" s="224">
        <f t="shared" si="3"/>
        <v>0</v>
      </c>
      <c r="AS10" s="212" t="s">
        <v>211</v>
      </c>
      <c r="AT10" s="3" t="str">
        <f t="shared" si="4"/>
        <v>Nem hosszútávú a feladat.</v>
      </c>
      <c r="AV10" s="201" t="s">
        <v>338</v>
      </c>
      <c r="AW10" s="222" t="s">
        <v>145</v>
      </c>
      <c r="AX10" s="220">
        <f>COUNTA($G$3:G10)</f>
        <v>8</v>
      </c>
      <c r="AZ10" s="6">
        <f>VLOOKUP($G10,Összesítő!$B:$F,3,FALSE)</f>
        <v>1789</v>
      </c>
      <c r="BA10" s="6">
        <f t="shared" si="5"/>
        <v>198</v>
      </c>
      <c r="BB10" s="5">
        <f t="shared" si="6"/>
        <v>1</v>
      </c>
      <c r="BC10" s="5" t="str">
        <f t="shared" si="7"/>
        <v>R</v>
      </c>
      <c r="BD10" s="5">
        <f t="shared" si="8"/>
        <v>1</v>
      </c>
      <c r="BE10" s="5">
        <f t="shared" si="9"/>
        <v>0</v>
      </c>
      <c r="BF10" s="5">
        <f t="shared" si="10"/>
        <v>0</v>
      </c>
      <c r="BG10" s="6" t="str">
        <f t="shared" si="11"/>
        <v>A forrás egyenlő a költséggel (I.ütem).</v>
      </c>
      <c r="BH10" s="5">
        <f t="shared" si="12"/>
        <v>1</v>
      </c>
      <c r="BI10" s="5">
        <f t="shared" si="13"/>
        <v>1</v>
      </c>
      <c r="BJ10" s="5">
        <f t="shared" si="14"/>
        <v>0</v>
      </c>
      <c r="BK10" s="5">
        <f t="shared" si="15"/>
        <v>1</v>
      </c>
      <c r="BL10" s="5">
        <f t="shared" si="16"/>
        <v>1</v>
      </c>
      <c r="BM10" s="4" t="str">
        <f t="shared" si="17"/>
        <v>Nem hosszútávú a feladat.</v>
      </c>
      <c r="BN10" s="5">
        <f t="shared" si="18"/>
        <v>1</v>
      </c>
      <c r="BO10" s="5">
        <f t="shared" si="19"/>
        <v>0</v>
      </c>
      <c r="BP10" s="5">
        <f t="shared" si="20"/>
        <v>0</v>
      </c>
      <c r="BQ10" s="5">
        <f t="shared" si="21"/>
        <v>0</v>
      </c>
      <c r="BR10" s="5">
        <f t="shared" si="22"/>
        <v>0</v>
      </c>
      <c r="BS10" s="6" t="str">
        <f t="shared" si="23"/>
        <v>Nincs hosszútávú terv!</v>
      </c>
      <c r="BT10" s="5">
        <f t="shared" si="24"/>
        <v>0</v>
      </c>
      <c r="BU10" s="5">
        <f t="shared" si="25"/>
        <v>0</v>
      </c>
      <c r="BV10" s="5">
        <f t="shared" si="26"/>
        <v>1</v>
      </c>
      <c r="BW10" s="5">
        <f t="shared" si="27"/>
        <v>1</v>
      </c>
      <c r="BX10" s="5">
        <f t="shared" si="28"/>
        <v>1</v>
      </c>
      <c r="BY10" s="5">
        <f t="shared" si="29"/>
        <v>1</v>
      </c>
      <c r="BZ10" s="5">
        <f t="shared" si="30"/>
        <v>1</v>
      </c>
      <c r="CA10" s="5">
        <f t="shared" si="31"/>
        <v>1</v>
      </c>
      <c r="CB10" s="5">
        <f t="shared" si="32"/>
        <v>1</v>
      </c>
      <c r="CC10" s="5">
        <f t="shared" si="33"/>
        <v>1</v>
      </c>
      <c r="CD10" s="5">
        <f t="shared" si="34"/>
        <v>1</v>
      </c>
      <c r="CE10" s="5">
        <f t="shared" si="35"/>
        <v>1</v>
      </c>
      <c r="CF10" s="5" t="str">
        <f t="shared" si="36"/>
        <v>?</v>
      </c>
      <c r="CG10" s="4" t="str">
        <f t="shared" si="37"/>
        <v>Kitöltés rendben!</v>
      </c>
      <c r="CH10" s="5">
        <f t="shared" si="38"/>
        <v>1</v>
      </c>
      <c r="CI10" s="5">
        <f t="shared" si="39"/>
        <v>1</v>
      </c>
      <c r="CJ10" s="5">
        <f t="shared" si="40"/>
        <v>0</v>
      </c>
    </row>
    <row r="11" spans="1:88" s="2" customFormat="1" ht="75">
      <c r="A11" s="1" t="str">
        <f t="shared" si="0"/>
        <v>Kitöltés rendben!</v>
      </c>
      <c r="B11" s="217">
        <v>1</v>
      </c>
      <c r="C11" s="212" t="s">
        <v>126</v>
      </c>
      <c r="D11" s="222" t="s">
        <v>330</v>
      </c>
      <c r="E11" s="218" t="s">
        <v>330</v>
      </c>
      <c r="F11" s="216" t="str">
        <f>VLOOKUP($G11,Összesítő!$B:$F,2,FALSE)</f>
        <v>21-20066-1-001-00-00</v>
      </c>
      <c r="G11" s="215">
        <v>2704</v>
      </c>
      <c r="H11" s="216" t="str">
        <f>AZ11&amp;"_"&amp;AX11&amp;"_FIV_"&amp;LEFT(Előlap!$B$6,4)</f>
        <v>1790_9_FIV_2026</v>
      </c>
      <c r="I11" s="216" t="str">
        <f>VLOOKUP($G11,Összesítő!$B:$F,5,FALSE)</f>
        <v>Nyársapát</v>
      </c>
      <c r="J11" s="216" t="str">
        <f>VLOOKUP($G11,Összesítő!$B:$F,4,FALSE)</f>
        <v>Nyársapát Község Önkormányzata</v>
      </c>
      <c r="K11" s="224">
        <f t="shared" si="41"/>
        <v>0</v>
      </c>
      <c r="L11" s="221">
        <v>2027</v>
      </c>
      <c r="M11" s="221">
        <v>2036</v>
      </c>
      <c r="N11" s="225">
        <v>0</v>
      </c>
      <c r="O11" s="226">
        <v>0</v>
      </c>
      <c r="P11" s="226">
        <v>0</v>
      </c>
      <c r="Q11" s="226" t="s">
        <v>41</v>
      </c>
      <c r="S11" s="226">
        <v>0</v>
      </c>
      <c r="T11" s="226">
        <v>0</v>
      </c>
      <c r="U11" s="226">
        <v>0</v>
      </c>
      <c r="V11" s="226">
        <v>0</v>
      </c>
      <c r="W11" s="226">
        <v>0</v>
      </c>
      <c r="X11" s="226">
        <v>0</v>
      </c>
      <c r="Y11" s="226">
        <v>0</v>
      </c>
      <c r="Z11" s="226">
        <v>0</v>
      </c>
      <c r="AA11" s="226">
        <v>0</v>
      </c>
      <c r="AB11" s="226">
        <v>0</v>
      </c>
      <c r="AC11" s="226">
        <v>0</v>
      </c>
      <c r="AD11" s="224">
        <f t="shared" si="1"/>
        <v>0</v>
      </c>
      <c r="AE11" s="3" t="str">
        <f t="shared" si="2"/>
        <v>A forrás egyenlő a költséggel (I.ütem).</v>
      </c>
      <c r="AF11" s="227"/>
      <c r="AG11" s="226">
        <v>0</v>
      </c>
      <c r="AH11" s="226">
        <v>0</v>
      </c>
      <c r="AI11" s="226">
        <v>0</v>
      </c>
      <c r="AJ11" s="226">
        <v>0</v>
      </c>
      <c r="AK11" s="226">
        <v>0</v>
      </c>
      <c r="AL11" s="226">
        <v>0</v>
      </c>
      <c r="AM11" s="226">
        <v>0</v>
      </c>
      <c r="AN11" s="226">
        <v>0</v>
      </c>
      <c r="AO11" s="226">
        <v>0</v>
      </c>
      <c r="AP11" s="226">
        <v>0</v>
      </c>
      <c r="AQ11" s="226">
        <v>0</v>
      </c>
      <c r="AR11" s="224">
        <f t="shared" si="3"/>
        <v>0</v>
      </c>
      <c r="AS11" s="212" t="s">
        <v>211</v>
      </c>
      <c r="AT11" s="3" t="str">
        <f t="shared" si="4"/>
        <v>A forrás egyenlő a költséggel (II.ütem).</v>
      </c>
      <c r="AV11" s="202" t="s">
        <v>334</v>
      </c>
      <c r="AW11" s="222" t="s">
        <v>145</v>
      </c>
      <c r="AX11" s="220">
        <f>COUNTA($G$3:G11)</f>
        <v>9</v>
      </c>
      <c r="AZ11" s="6">
        <f>VLOOKUP($G11,Összesítő!$B:$F,3,FALSE)</f>
        <v>1790</v>
      </c>
      <c r="BA11" s="6">
        <f t="shared" si="5"/>
        <v>208</v>
      </c>
      <c r="BB11" s="5">
        <f t="shared" si="6"/>
        <v>1</v>
      </c>
      <c r="BC11" s="5" t="str">
        <f t="shared" si="7"/>
        <v>RH</v>
      </c>
      <c r="BD11" s="5">
        <f t="shared" si="8"/>
        <v>1</v>
      </c>
      <c r="BE11" s="5">
        <f t="shared" si="9"/>
        <v>0</v>
      </c>
      <c r="BF11" s="5">
        <f t="shared" si="10"/>
        <v>0</v>
      </c>
      <c r="BG11" s="6" t="str">
        <f t="shared" si="11"/>
        <v>A forrás egyenlő a költséggel (I.ütem).</v>
      </c>
      <c r="BH11" s="5">
        <f t="shared" si="12"/>
        <v>1</v>
      </c>
      <c r="BI11" s="5">
        <f t="shared" si="13"/>
        <v>1</v>
      </c>
      <c r="BJ11" s="5">
        <f t="shared" si="14"/>
        <v>0</v>
      </c>
      <c r="BK11" s="5">
        <f t="shared" si="15"/>
        <v>1</v>
      </c>
      <c r="BL11" s="5">
        <f t="shared" si="16"/>
        <v>1</v>
      </c>
      <c r="BM11" s="4" t="str">
        <f t="shared" si="17"/>
        <v>A forrás egyenlő a költséggel (II.ütem).</v>
      </c>
      <c r="BN11" s="5">
        <f t="shared" si="18"/>
        <v>0</v>
      </c>
      <c r="BO11" s="5">
        <f t="shared" si="19"/>
        <v>1</v>
      </c>
      <c r="BP11" s="5">
        <f t="shared" si="20"/>
        <v>0</v>
      </c>
      <c r="BQ11" s="5">
        <f t="shared" si="21"/>
        <v>1</v>
      </c>
      <c r="BR11" s="5">
        <f t="shared" si="22"/>
        <v>1</v>
      </c>
      <c r="BS11" s="6" t="str">
        <f t="shared" si="23"/>
        <v>Nullás a hosszútávú feladat és rövid hozzá az indoklás!</v>
      </c>
      <c r="BT11" s="5">
        <f t="shared" si="24"/>
        <v>1</v>
      </c>
      <c r="BU11" s="5">
        <f t="shared" si="25"/>
        <v>1</v>
      </c>
      <c r="BV11" s="5">
        <f t="shared" si="26"/>
        <v>1</v>
      </c>
      <c r="BW11" s="5">
        <f t="shared" si="27"/>
        <v>1</v>
      </c>
      <c r="BX11" s="5">
        <f t="shared" si="28"/>
        <v>1</v>
      </c>
      <c r="BY11" s="5">
        <f t="shared" si="29"/>
        <v>1</v>
      </c>
      <c r="BZ11" s="5">
        <f t="shared" si="30"/>
        <v>1</v>
      </c>
      <c r="CA11" s="5">
        <f t="shared" si="31"/>
        <v>1</v>
      </c>
      <c r="CB11" s="5">
        <f t="shared" si="32"/>
        <v>1</v>
      </c>
      <c r="CC11" s="5">
        <f t="shared" si="33"/>
        <v>1</v>
      </c>
      <c r="CD11" s="5">
        <f t="shared" si="34"/>
        <v>1</v>
      </c>
      <c r="CE11" s="5">
        <f t="shared" si="35"/>
        <v>1</v>
      </c>
      <c r="CF11" s="5" t="str">
        <f t="shared" si="36"/>
        <v>?</v>
      </c>
      <c r="CG11" s="4" t="str">
        <f t="shared" si="37"/>
        <v>Kitöltés rendben!</v>
      </c>
      <c r="CH11" s="5">
        <f t="shared" si="38"/>
        <v>1</v>
      </c>
      <c r="CI11" s="5">
        <f t="shared" si="39"/>
        <v>1</v>
      </c>
      <c r="CJ11" s="5">
        <f t="shared" si="40"/>
        <v>1</v>
      </c>
    </row>
    <row r="12" spans="1:88" s="2" customFormat="1" ht="75">
      <c r="A12" s="1" t="str">
        <f t="shared" si="0"/>
        <v>Kitöltés rendben!</v>
      </c>
      <c r="B12" s="217">
        <v>1</v>
      </c>
      <c r="C12" s="212" t="s">
        <v>126</v>
      </c>
      <c r="D12" s="222" t="s">
        <v>330</v>
      </c>
      <c r="E12" s="218" t="s">
        <v>330</v>
      </c>
      <c r="F12" s="216" t="str">
        <f>VLOOKUP($G12,Összesítő!$B:$F,2,FALSE)</f>
        <v>22-22008-1-001-00-15</v>
      </c>
      <c r="G12" s="215">
        <v>2705</v>
      </c>
      <c r="H12" s="216" t="str">
        <f>AZ12&amp;"_"&amp;AX12&amp;"_FIV_"&amp;LEFT(Előlap!$B$6,4)</f>
        <v>1809_10_FIV_2026</v>
      </c>
      <c r="I12" s="216" t="str">
        <f>VLOOKUP($G12,Összesítő!$B:$F,5,FALSE)</f>
        <v>Törtel</v>
      </c>
      <c r="J12" s="216" t="str">
        <f>VLOOKUP($G12,Összesítő!$B:$F,4,FALSE)</f>
        <v>Törtel Község Önkormányzata</v>
      </c>
      <c r="K12" s="224">
        <f t="shared" si="41"/>
        <v>0</v>
      </c>
      <c r="L12" s="221">
        <v>2027</v>
      </c>
      <c r="M12" s="221">
        <v>2036</v>
      </c>
      <c r="N12" s="225">
        <v>0</v>
      </c>
      <c r="O12" s="226">
        <v>0</v>
      </c>
      <c r="P12" s="226">
        <v>0</v>
      </c>
      <c r="Q12" s="226" t="s">
        <v>41</v>
      </c>
      <c r="S12" s="226">
        <v>0</v>
      </c>
      <c r="T12" s="226">
        <v>0</v>
      </c>
      <c r="U12" s="226">
        <v>0</v>
      </c>
      <c r="V12" s="226">
        <v>0</v>
      </c>
      <c r="W12" s="226">
        <v>0</v>
      </c>
      <c r="X12" s="226">
        <v>0</v>
      </c>
      <c r="Y12" s="226">
        <v>0</v>
      </c>
      <c r="Z12" s="226">
        <v>0</v>
      </c>
      <c r="AA12" s="226">
        <v>0</v>
      </c>
      <c r="AB12" s="226">
        <v>0</v>
      </c>
      <c r="AC12" s="226">
        <v>0</v>
      </c>
      <c r="AD12" s="224">
        <f t="shared" si="1"/>
        <v>0</v>
      </c>
      <c r="AE12" s="3" t="str">
        <f t="shared" si="2"/>
        <v>A forrás egyenlő a költséggel (I.ütem).</v>
      </c>
      <c r="AF12" s="227"/>
      <c r="AG12" s="226">
        <v>0</v>
      </c>
      <c r="AH12" s="226">
        <v>0</v>
      </c>
      <c r="AI12" s="226">
        <v>0</v>
      </c>
      <c r="AJ12" s="226">
        <v>0</v>
      </c>
      <c r="AK12" s="226">
        <v>0</v>
      </c>
      <c r="AL12" s="226">
        <v>0</v>
      </c>
      <c r="AM12" s="226">
        <v>0</v>
      </c>
      <c r="AN12" s="226">
        <v>0</v>
      </c>
      <c r="AO12" s="226">
        <v>0</v>
      </c>
      <c r="AP12" s="226">
        <v>0</v>
      </c>
      <c r="AQ12" s="226">
        <v>0</v>
      </c>
      <c r="AR12" s="224">
        <f t="shared" si="3"/>
        <v>0</v>
      </c>
      <c r="AS12" s="212" t="s">
        <v>211</v>
      </c>
      <c r="AT12" s="3" t="str">
        <f t="shared" si="4"/>
        <v>A forrás egyenlő a költséggel (II.ütem).</v>
      </c>
      <c r="AV12" s="202" t="s">
        <v>334</v>
      </c>
      <c r="AW12" s="222" t="s">
        <v>145</v>
      </c>
      <c r="AX12" s="220">
        <f>COUNTA($G$3:G12)</f>
        <v>10</v>
      </c>
      <c r="AZ12" s="6">
        <f>VLOOKUP($G12,Összesítő!$B:$F,3,FALSE)</f>
        <v>1809</v>
      </c>
      <c r="BA12" s="6">
        <f t="shared" si="5"/>
        <v>208</v>
      </c>
      <c r="BB12" s="5">
        <f t="shared" si="6"/>
        <v>1</v>
      </c>
      <c r="BC12" s="5" t="str">
        <f t="shared" si="7"/>
        <v>RH</v>
      </c>
      <c r="BD12" s="5">
        <f t="shared" si="8"/>
        <v>1</v>
      </c>
      <c r="BE12" s="5">
        <f t="shared" si="9"/>
        <v>0</v>
      </c>
      <c r="BF12" s="5">
        <f t="shared" si="10"/>
        <v>0</v>
      </c>
      <c r="BG12" s="6" t="str">
        <f t="shared" si="11"/>
        <v>A forrás egyenlő a költséggel (I.ütem).</v>
      </c>
      <c r="BH12" s="5">
        <f t="shared" si="12"/>
        <v>1</v>
      </c>
      <c r="BI12" s="5">
        <f t="shared" si="13"/>
        <v>1</v>
      </c>
      <c r="BJ12" s="5">
        <f t="shared" si="14"/>
        <v>0</v>
      </c>
      <c r="BK12" s="5">
        <f t="shared" si="15"/>
        <v>1</v>
      </c>
      <c r="BL12" s="5">
        <f t="shared" si="16"/>
        <v>1</v>
      </c>
      <c r="BM12" s="4" t="str">
        <f t="shared" si="17"/>
        <v>A forrás egyenlő a költséggel (II.ütem).</v>
      </c>
      <c r="BN12" s="5">
        <f t="shared" si="18"/>
        <v>0</v>
      </c>
      <c r="BO12" s="5">
        <f t="shared" si="19"/>
        <v>1</v>
      </c>
      <c r="BP12" s="5">
        <f t="shared" si="20"/>
        <v>0</v>
      </c>
      <c r="BQ12" s="5">
        <f t="shared" si="21"/>
        <v>1</v>
      </c>
      <c r="BR12" s="5">
        <f t="shared" si="22"/>
        <v>1</v>
      </c>
      <c r="BS12" s="6" t="str">
        <f t="shared" si="23"/>
        <v>Nullás a hosszútávú feladat és rövid hozzá az indoklás!</v>
      </c>
      <c r="BT12" s="5">
        <f t="shared" si="24"/>
        <v>1</v>
      </c>
      <c r="BU12" s="5">
        <f t="shared" si="25"/>
        <v>1</v>
      </c>
      <c r="BV12" s="5">
        <f t="shared" si="26"/>
        <v>1</v>
      </c>
      <c r="BW12" s="5">
        <f t="shared" si="27"/>
        <v>1</v>
      </c>
      <c r="BX12" s="5">
        <f t="shared" si="28"/>
        <v>1</v>
      </c>
      <c r="BY12" s="5">
        <f t="shared" si="29"/>
        <v>1</v>
      </c>
      <c r="BZ12" s="5">
        <f t="shared" si="30"/>
        <v>1</v>
      </c>
      <c r="CA12" s="5">
        <f t="shared" si="31"/>
        <v>1</v>
      </c>
      <c r="CB12" s="5">
        <f t="shared" si="32"/>
        <v>1</v>
      </c>
      <c r="CC12" s="5">
        <f t="shared" si="33"/>
        <v>1</v>
      </c>
      <c r="CD12" s="5">
        <f t="shared" si="34"/>
        <v>1</v>
      </c>
      <c r="CE12" s="5">
        <f t="shared" si="35"/>
        <v>1</v>
      </c>
      <c r="CF12" s="5" t="str">
        <f t="shared" si="36"/>
        <v>?</v>
      </c>
      <c r="CG12" s="4" t="str">
        <f t="shared" si="37"/>
        <v>Kitöltés rendben!</v>
      </c>
      <c r="CH12" s="5">
        <f t="shared" si="38"/>
        <v>1</v>
      </c>
      <c r="CI12" s="5">
        <f t="shared" si="39"/>
        <v>1</v>
      </c>
      <c r="CJ12" s="5">
        <f t="shared" si="40"/>
        <v>1</v>
      </c>
    </row>
    <row r="13" spans="1:88" s="2" customFormat="1" ht="75">
      <c r="A13" s="1" t="str">
        <f t="shared" ref="A13" si="42">IF($G13="","Nincs VKR kiválasztva!",CG13)</f>
        <v>Kitöltés rendben!</v>
      </c>
      <c r="B13" s="217">
        <v>1</v>
      </c>
      <c r="C13" s="212" t="s">
        <v>126</v>
      </c>
      <c r="D13" s="222" t="s">
        <v>330</v>
      </c>
      <c r="E13" s="218" t="s">
        <v>330</v>
      </c>
      <c r="F13" s="216" t="str">
        <f>VLOOKUP($G13,Összesítő!$B:$F,2,FALSE)</f>
        <v>21-22938-1-001-00-13</v>
      </c>
      <c r="G13" s="215">
        <v>2305</v>
      </c>
      <c r="H13" s="216" t="str">
        <f>AZ13&amp;"_"&amp;AX13&amp;"_FIV_"&amp;LEFT(Előlap!$B$6,4)</f>
        <v>1798_11_FIV_2026</v>
      </c>
      <c r="I13" s="216" t="str">
        <f>VLOOKUP($G13,Összesítő!$B:$F,5,FALSE)</f>
        <v>Cibakháza</v>
      </c>
      <c r="J13" s="216" t="str">
        <f>VLOOKUP($G13,Összesítő!$B:$F,4,FALSE)</f>
        <v>Cibakháza Nagyközségi Önkormányzat</v>
      </c>
      <c r="K13" s="224">
        <f t="shared" si="41"/>
        <v>0</v>
      </c>
      <c r="L13" s="221">
        <v>2027</v>
      </c>
      <c r="M13" s="221">
        <v>2036</v>
      </c>
      <c r="N13" s="225">
        <v>0</v>
      </c>
      <c r="O13" s="226">
        <v>0</v>
      </c>
      <c r="P13" s="226">
        <v>0</v>
      </c>
      <c r="Q13" s="226" t="s">
        <v>41</v>
      </c>
      <c r="S13" s="226">
        <v>0</v>
      </c>
      <c r="T13" s="226">
        <v>0</v>
      </c>
      <c r="U13" s="226">
        <v>0</v>
      </c>
      <c r="V13" s="226">
        <v>0</v>
      </c>
      <c r="W13" s="226">
        <v>0</v>
      </c>
      <c r="X13" s="226">
        <v>0</v>
      </c>
      <c r="Y13" s="226">
        <v>0</v>
      </c>
      <c r="Z13" s="226">
        <v>0</v>
      </c>
      <c r="AA13" s="226">
        <v>0</v>
      </c>
      <c r="AB13" s="226">
        <v>0</v>
      </c>
      <c r="AC13" s="226">
        <v>0</v>
      </c>
      <c r="AD13" s="224">
        <f t="shared" ref="AD13" si="43">SUM(S13:AC13)</f>
        <v>0</v>
      </c>
      <c r="AE13" s="3" t="str">
        <f t="shared" ref="AE13" si="44">IF($G13="","Nincs VKR kiválasztva!",IF(BB13=0,"Hiányos kitöltés!",BG13))</f>
        <v>A forrás egyenlő a költséggel (I.ütem).</v>
      </c>
      <c r="AF13" s="227"/>
      <c r="AG13" s="226">
        <v>0</v>
      </c>
      <c r="AH13" s="226">
        <v>0</v>
      </c>
      <c r="AI13" s="226">
        <v>0</v>
      </c>
      <c r="AJ13" s="226">
        <v>0</v>
      </c>
      <c r="AK13" s="226">
        <v>0</v>
      </c>
      <c r="AL13" s="226">
        <v>0</v>
      </c>
      <c r="AM13" s="226">
        <v>0</v>
      </c>
      <c r="AN13" s="226">
        <v>0</v>
      </c>
      <c r="AO13" s="226">
        <v>0</v>
      </c>
      <c r="AP13" s="226">
        <v>0</v>
      </c>
      <c r="AQ13" s="226">
        <v>0</v>
      </c>
      <c r="AR13" s="224">
        <f t="shared" ref="AR13" si="45">SUM(AG13:AQ13)</f>
        <v>0</v>
      </c>
      <c r="AS13" s="212" t="s">
        <v>211</v>
      </c>
      <c r="AT13" s="3" t="str">
        <f t="shared" si="4"/>
        <v>A forrás egyenlő a költséggel (II.ütem).</v>
      </c>
      <c r="AV13" s="202" t="s">
        <v>334</v>
      </c>
      <c r="AW13" s="222" t="s">
        <v>145</v>
      </c>
      <c r="AX13" s="220">
        <f>COUNTA($G$3:G13)</f>
        <v>11</v>
      </c>
      <c r="AZ13" s="6">
        <f>VLOOKUP($G13,Összesítő!$B:$F,3,FALSE)</f>
        <v>1798</v>
      </c>
      <c r="BA13" s="6">
        <f t="shared" si="5"/>
        <v>208</v>
      </c>
      <c r="BB13" s="5">
        <f t="shared" si="6"/>
        <v>1</v>
      </c>
      <c r="BC13" s="5" t="str">
        <f t="shared" si="7"/>
        <v>RH</v>
      </c>
      <c r="BD13" s="5">
        <f t="shared" si="8"/>
        <v>1</v>
      </c>
      <c r="BE13" s="5">
        <f t="shared" si="9"/>
        <v>0</v>
      </c>
      <c r="BF13" s="5">
        <f t="shared" si="10"/>
        <v>0</v>
      </c>
      <c r="BG13" s="6" t="str">
        <f t="shared" si="11"/>
        <v>A forrás egyenlő a költséggel (I.ütem).</v>
      </c>
      <c r="BH13" s="5">
        <f t="shared" si="12"/>
        <v>1</v>
      </c>
      <c r="BI13" s="5">
        <f t="shared" si="13"/>
        <v>1</v>
      </c>
      <c r="BJ13" s="5">
        <f t="shared" si="14"/>
        <v>0</v>
      </c>
      <c r="BK13" s="5">
        <f t="shared" si="15"/>
        <v>1</v>
      </c>
      <c r="BL13" s="5">
        <f t="shared" ref="BL13" si="46">IF(AND($BK13=1,$O13=$AR13),1,IF(AND($BK13=1,$O13&gt;$AR13,AS13="igen"),1,0))</f>
        <v>1</v>
      </c>
      <c r="BM13" s="4" t="str">
        <f t="shared" si="17"/>
        <v>A forrás egyenlő a költséggel (II.ütem).</v>
      </c>
      <c r="BN13" s="5">
        <f t="shared" si="18"/>
        <v>0</v>
      </c>
      <c r="BO13" s="5">
        <f t="shared" si="19"/>
        <v>1</v>
      </c>
      <c r="BP13" s="5">
        <f t="shared" si="20"/>
        <v>0</v>
      </c>
      <c r="BQ13" s="5">
        <f t="shared" si="21"/>
        <v>1</v>
      </c>
      <c r="BR13" s="5">
        <f t="shared" si="22"/>
        <v>1</v>
      </c>
      <c r="BS13" s="6" t="str">
        <f t="shared" si="23"/>
        <v>Nullás a hosszútávú feladat és rövid hozzá az indoklás!</v>
      </c>
      <c r="BT13" s="5">
        <f t="shared" si="24"/>
        <v>1</v>
      </c>
      <c r="BU13" s="5">
        <f t="shared" si="25"/>
        <v>1</v>
      </c>
      <c r="BV13" s="5">
        <f t="shared" si="26"/>
        <v>1</v>
      </c>
      <c r="BW13" s="5">
        <f t="shared" si="27"/>
        <v>1</v>
      </c>
      <c r="BX13" s="5">
        <f t="shared" si="28"/>
        <v>1</v>
      </c>
      <c r="BY13" s="5">
        <f t="shared" si="29"/>
        <v>1</v>
      </c>
      <c r="BZ13" s="5">
        <f t="shared" si="30"/>
        <v>1</v>
      </c>
      <c r="CA13" s="5">
        <f t="shared" si="31"/>
        <v>1</v>
      </c>
      <c r="CB13" s="5">
        <f t="shared" si="32"/>
        <v>1</v>
      </c>
      <c r="CC13" s="5">
        <f t="shared" si="33"/>
        <v>1</v>
      </c>
      <c r="CD13" s="5">
        <f t="shared" si="34"/>
        <v>1</v>
      </c>
      <c r="CE13" s="5">
        <f t="shared" si="35"/>
        <v>1</v>
      </c>
      <c r="CF13" s="5" t="str">
        <f t="shared" si="36"/>
        <v>?</v>
      </c>
      <c r="CG13" s="4" t="str">
        <f t="shared" ref="CG13" si="47">IF($BB13=0,$CF13,IF($BH13=0,"I. ütem forrása nincs kitöltve!",IF($BK13=0,"II. ütem forrása nincs kitöltve!",IF($BE13=1,"Költségek üteme nem megfelelő (az időtartam és a költség üteme eltér)!",IF(AND(BI13=0,$BB13=1,$BK13=1,$BE13=1),"Kötelező cellák kitöltve, de az I. ütem forrása hibás!",IF(AND(BK13=0,$BB13=1,$BK13=1,$BE13=1),"Kötelező cellák kitöltve, de a II. ütem forrása hibás!",IF(AND($BP13=1,$BA13&lt;30),"Nullás a rövidtávú feladat és rövid (hiányzik) a hozzá tartozó indoklás!",IF(AND($BQ13=1,$BA13&lt;30),"Nullás a hosszútávú feladat és rövid (hiányzik) a hozzá tartozó indoklás!",IF(AND(BO13=1,C13="1811_RENDKÍVÜLI"),"II. ütemre nem tervezhet Rendkívüli feladatot!",IF(BI13=0,AE13,IF(BL13=0,AT13,IF(AND(BD13=1,$P13&gt;$N13),"EM rendelet 2. melléklet terhére elszámolt költség nem lehet nagyobb az I. ütemre tervezett tényleges költségnél!",IF($AD13&gt;$N13,"Többlet forrást jelölt meg az I. ütemnél! A forrás ne legyen több a költségnél.",IF($AR13&gt;$O13,"Többlet forrást jelölt meg a II. ütemnél! A forrás ne legyen több a költségnél.","Kitöltés rendben!"))))))))))))))</f>
        <v>Kitöltés rendben!</v>
      </c>
      <c r="CH13" s="5">
        <f t="shared" ref="CH13" si="48">IF(A13="Kitöltés rendben!",1,0)</f>
        <v>1</v>
      </c>
      <c r="CI13" s="5">
        <f t="shared" si="39"/>
        <v>1</v>
      </c>
      <c r="CJ13" s="5">
        <f t="shared" si="40"/>
        <v>1</v>
      </c>
    </row>
    <row r="14" spans="1:88" s="2" customFormat="1" ht="75">
      <c r="A14" s="1" t="str">
        <f t="shared" ref="A14" si="49">IF($G14="","Nincs VKR kiválasztva!",CG14)</f>
        <v>Kitöltés rendben!</v>
      </c>
      <c r="B14" s="217">
        <v>1</v>
      </c>
      <c r="C14" s="212" t="s">
        <v>126</v>
      </c>
      <c r="D14" s="222" t="s">
        <v>330</v>
      </c>
      <c r="E14" s="218" t="s">
        <v>330</v>
      </c>
      <c r="F14" s="216" t="str">
        <f>VLOOKUP($G14,Összesítő!$B:$F,2,FALSE)</f>
        <v>21-05795-1-001-00-14</v>
      </c>
      <c r="G14" s="215">
        <v>2303</v>
      </c>
      <c r="H14" s="216" t="str">
        <f>AZ14&amp;"_"&amp;AX14&amp;"_FIV_"&amp;LEFT(Előlap!$B$6,4)</f>
        <v>1784_12_FIV_2026</v>
      </c>
      <c r="I14" s="216" t="str">
        <f>VLOOKUP($G14,Összesítő!$B:$F,5,FALSE)</f>
        <v>Cserkeszőlő</v>
      </c>
      <c r="J14" s="216" t="str">
        <f>VLOOKUP($G14,Összesítő!$B:$F,4,FALSE)</f>
        <v>Cserkeszőlő Községi Önkormányzat</v>
      </c>
      <c r="K14" s="224">
        <f t="shared" si="41"/>
        <v>0</v>
      </c>
      <c r="L14" s="221">
        <v>2027</v>
      </c>
      <c r="M14" s="221">
        <v>2036</v>
      </c>
      <c r="N14" s="225">
        <v>0</v>
      </c>
      <c r="O14" s="226">
        <v>0</v>
      </c>
      <c r="P14" s="226">
        <v>0</v>
      </c>
      <c r="Q14" s="226" t="s">
        <v>41</v>
      </c>
      <c r="S14" s="226">
        <v>0</v>
      </c>
      <c r="T14" s="226">
        <v>0</v>
      </c>
      <c r="U14" s="226">
        <v>0</v>
      </c>
      <c r="V14" s="226">
        <v>0</v>
      </c>
      <c r="W14" s="226">
        <v>0</v>
      </c>
      <c r="X14" s="226">
        <v>0</v>
      </c>
      <c r="Y14" s="226">
        <v>0</v>
      </c>
      <c r="Z14" s="226">
        <v>0</v>
      </c>
      <c r="AA14" s="226">
        <v>0</v>
      </c>
      <c r="AB14" s="226">
        <v>0</v>
      </c>
      <c r="AC14" s="226">
        <v>0</v>
      </c>
      <c r="AD14" s="224">
        <f t="shared" ref="AD14" si="50">SUM(S14:AC14)</f>
        <v>0</v>
      </c>
      <c r="AE14" s="3" t="str">
        <f t="shared" ref="AE14" si="51">IF($G14="","Nincs VKR kiválasztva!",IF(BB14=0,"Hiányos kitöltés!",BG14))</f>
        <v>A forrás egyenlő a költséggel (I.ütem).</v>
      </c>
      <c r="AF14" s="227"/>
      <c r="AG14" s="226">
        <v>0</v>
      </c>
      <c r="AH14" s="226">
        <v>0</v>
      </c>
      <c r="AI14" s="226">
        <v>0</v>
      </c>
      <c r="AJ14" s="226">
        <v>0</v>
      </c>
      <c r="AK14" s="226">
        <v>0</v>
      </c>
      <c r="AL14" s="226">
        <v>0</v>
      </c>
      <c r="AM14" s="226">
        <v>0</v>
      </c>
      <c r="AN14" s="226">
        <v>0</v>
      </c>
      <c r="AO14" s="226">
        <v>0</v>
      </c>
      <c r="AP14" s="226">
        <v>0</v>
      </c>
      <c r="AQ14" s="226">
        <v>0</v>
      </c>
      <c r="AR14" s="224">
        <f t="shared" ref="AR14" si="52">SUM(AG14:AQ14)</f>
        <v>0</v>
      </c>
      <c r="AS14" s="212" t="s">
        <v>211</v>
      </c>
      <c r="AT14" s="3" t="str">
        <f t="shared" si="4"/>
        <v>A forrás egyenlő a költséggel (II.ütem).</v>
      </c>
      <c r="AV14" s="202" t="s">
        <v>334</v>
      </c>
      <c r="AW14" s="222" t="s">
        <v>145</v>
      </c>
      <c r="AX14" s="220">
        <f>COUNTA($G$3:G14)</f>
        <v>12</v>
      </c>
      <c r="AZ14" s="6">
        <f>VLOOKUP($G14,Összesítő!$B:$F,3,FALSE)</f>
        <v>1784</v>
      </c>
      <c r="BA14" s="6">
        <f t="shared" si="5"/>
        <v>208</v>
      </c>
      <c r="BB14" s="5">
        <f t="shared" si="6"/>
        <v>1</v>
      </c>
      <c r="BC14" s="5" t="str">
        <f t="shared" si="7"/>
        <v>RH</v>
      </c>
      <c r="BD14" s="5">
        <f t="shared" si="8"/>
        <v>1</v>
      </c>
      <c r="BE14" s="5">
        <f t="shared" si="9"/>
        <v>0</v>
      </c>
      <c r="BF14" s="5">
        <f t="shared" si="10"/>
        <v>0</v>
      </c>
      <c r="BG14" s="6" t="str">
        <f t="shared" si="11"/>
        <v>A forrás egyenlő a költséggel (I.ütem).</v>
      </c>
      <c r="BH14" s="5">
        <f t="shared" si="12"/>
        <v>1</v>
      </c>
      <c r="BI14" s="5">
        <f t="shared" si="13"/>
        <v>1</v>
      </c>
      <c r="BJ14" s="5">
        <f t="shared" si="14"/>
        <v>0</v>
      </c>
      <c r="BK14" s="5">
        <f t="shared" si="15"/>
        <v>1</v>
      </c>
      <c r="BL14" s="5">
        <f t="shared" ref="BL14" si="53">IF(AND($BK14=1,$O14=$AR14),1,IF(AND($BK14=1,$O14&gt;$AR14,AS14="igen"),1,0))</f>
        <v>1</v>
      </c>
      <c r="BM14" s="4" t="str">
        <f t="shared" si="17"/>
        <v>A forrás egyenlő a költséggel (II.ütem).</v>
      </c>
      <c r="BN14" s="5">
        <f t="shared" si="18"/>
        <v>0</v>
      </c>
      <c r="BO14" s="5">
        <f t="shared" si="19"/>
        <v>1</v>
      </c>
      <c r="BP14" s="5">
        <f t="shared" si="20"/>
        <v>0</v>
      </c>
      <c r="BQ14" s="5">
        <f t="shared" si="21"/>
        <v>1</v>
      </c>
      <c r="BR14" s="5">
        <f t="shared" si="22"/>
        <v>1</v>
      </c>
      <c r="BS14" s="6" t="str">
        <f t="shared" si="23"/>
        <v>Nullás a hosszútávú feladat és rövid hozzá az indoklás!</v>
      </c>
      <c r="BT14" s="5">
        <f t="shared" si="24"/>
        <v>1</v>
      </c>
      <c r="BU14" s="5">
        <f t="shared" si="25"/>
        <v>1</v>
      </c>
      <c r="BV14" s="5">
        <f t="shared" si="26"/>
        <v>1</v>
      </c>
      <c r="BW14" s="5">
        <f t="shared" si="27"/>
        <v>1</v>
      </c>
      <c r="BX14" s="5">
        <f t="shared" si="28"/>
        <v>1</v>
      </c>
      <c r="BY14" s="5">
        <f t="shared" si="29"/>
        <v>1</v>
      </c>
      <c r="BZ14" s="5">
        <f t="shared" si="30"/>
        <v>1</v>
      </c>
      <c r="CA14" s="5">
        <f t="shared" si="31"/>
        <v>1</v>
      </c>
      <c r="CB14" s="5">
        <f t="shared" si="32"/>
        <v>1</v>
      </c>
      <c r="CC14" s="5">
        <f t="shared" si="33"/>
        <v>1</v>
      </c>
      <c r="CD14" s="5">
        <f t="shared" si="34"/>
        <v>1</v>
      </c>
      <c r="CE14" s="5">
        <f t="shared" si="35"/>
        <v>1</v>
      </c>
      <c r="CF14" s="5" t="str">
        <f t="shared" si="36"/>
        <v>?</v>
      </c>
      <c r="CG14" s="4" t="str">
        <f t="shared" ref="CG14" si="54">IF($BB14=0,$CF14,IF($BH14=0,"I. ütem forrása nincs kitöltve!",IF($BK14=0,"II. ütem forrása nincs kitöltve!",IF($BE14=1,"Költségek üteme nem megfelelő (az időtartam és a költség üteme eltér)!",IF(AND(BI14=0,$BB14=1,$BK14=1,$BE14=1),"Kötelező cellák kitöltve, de az I. ütem forrása hibás!",IF(AND(BK14=0,$BB14=1,$BK14=1,$BE14=1),"Kötelező cellák kitöltve, de a II. ütem forrása hibás!",IF(AND($BP14=1,$BA14&lt;30),"Nullás a rövidtávú feladat és rövid (hiányzik) a hozzá tartozó indoklás!",IF(AND($BQ14=1,$BA14&lt;30),"Nullás a hosszútávú feladat és rövid (hiányzik) a hozzá tartozó indoklás!",IF(AND(BO14=1,C14="1811_RENDKÍVÜLI"),"II. ütemre nem tervezhet Rendkívüli feladatot!",IF(BI14=0,AE14,IF(BL14=0,AT14,IF(AND(BD14=1,$P14&gt;$N14),"EM rendelet 2. melléklet terhére elszámolt költség nem lehet nagyobb az I. ütemre tervezett tényleges költségnél!",IF($AD14&gt;$N14,"Többlet forrást jelölt meg az I. ütemnél! A forrás ne legyen több a költségnél.",IF($AR14&gt;$O14,"Többlet forrást jelölt meg a II. ütemnél! A forrás ne legyen több a költségnél.","Kitöltés rendben!"))))))))))))))</f>
        <v>Kitöltés rendben!</v>
      </c>
      <c r="CH14" s="5">
        <f t="shared" ref="CH14" si="55">IF(A14="Kitöltés rendben!",1,0)</f>
        <v>1</v>
      </c>
      <c r="CI14" s="5">
        <f t="shared" si="39"/>
        <v>1</v>
      </c>
      <c r="CJ14" s="5">
        <f t="shared" si="40"/>
        <v>1</v>
      </c>
    </row>
    <row r="15" spans="1:88" s="2" customFormat="1" ht="75">
      <c r="A15" s="1" t="str">
        <f t="shared" ref="A15" si="56">IF($G15="","Nincs VKR kiválasztva!",CG15)</f>
        <v>Kitöltés rendben!</v>
      </c>
      <c r="B15" s="217">
        <v>2</v>
      </c>
      <c r="C15" s="212" t="s">
        <v>126</v>
      </c>
      <c r="D15" s="222" t="s">
        <v>330</v>
      </c>
      <c r="E15" s="218" t="s">
        <v>330</v>
      </c>
      <c r="F15" s="216" t="str">
        <f>VLOOKUP($G15,Összesítő!$B:$F,2,FALSE)</f>
        <v>21-32504-1-001-00-00</v>
      </c>
      <c r="G15" s="215">
        <v>2301</v>
      </c>
      <c r="H15" s="216" t="str">
        <f>AZ15&amp;"_"&amp;AX15&amp;"_FIV_"&amp;LEFT(Előlap!$B$6,4)</f>
        <v>1807_13_FIV_2026</v>
      </c>
      <c r="I15" s="216" t="str">
        <f>VLOOKUP($G15,Összesítő!$B:$F,5,FALSE)</f>
        <v>Kunszentmárton</v>
      </c>
      <c r="J15" s="216" t="str">
        <f>VLOOKUP($G15,Összesítő!$B:$F,4,FALSE)</f>
        <v>Kunszentmárton Város Önkormányzata</v>
      </c>
      <c r="K15" s="224">
        <f t="shared" si="41"/>
        <v>0</v>
      </c>
      <c r="L15" s="221">
        <v>2028</v>
      </c>
      <c r="M15" s="221">
        <v>2036</v>
      </c>
      <c r="N15" s="225">
        <v>0</v>
      </c>
      <c r="O15" s="226">
        <v>0</v>
      </c>
      <c r="P15" s="226">
        <v>0</v>
      </c>
      <c r="Q15" s="226" t="s">
        <v>41</v>
      </c>
      <c r="S15" s="226">
        <v>0</v>
      </c>
      <c r="T15" s="226">
        <v>0</v>
      </c>
      <c r="U15" s="226">
        <v>0</v>
      </c>
      <c r="V15" s="226">
        <v>0</v>
      </c>
      <c r="W15" s="226">
        <v>0</v>
      </c>
      <c r="X15" s="226">
        <v>0</v>
      </c>
      <c r="Y15" s="226">
        <v>0</v>
      </c>
      <c r="Z15" s="226">
        <v>0</v>
      </c>
      <c r="AA15" s="226">
        <v>0</v>
      </c>
      <c r="AB15" s="226">
        <v>0</v>
      </c>
      <c r="AC15" s="226">
        <v>0</v>
      </c>
      <c r="AD15" s="224">
        <f t="shared" ref="AD15" si="57">SUM(S15:AC15)</f>
        <v>0</v>
      </c>
      <c r="AE15" s="3" t="str">
        <f t="shared" ref="AE15" si="58">IF($G15="","Nincs VKR kiválasztva!",IF(BB15=0,"Hiányos kitöltés!",BG15))</f>
        <v>Nem rövidtávú a feladat.</v>
      </c>
      <c r="AF15" s="227"/>
      <c r="AG15" s="226">
        <v>0</v>
      </c>
      <c r="AH15" s="226">
        <v>0</v>
      </c>
      <c r="AI15" s="226">
        <v>0</v>
      </c>
      <c r="AJ15" s="226">
        <v>0</v>
      </c>
      <c r="AK15" s="226">
        <v>0</v>
      </c>
      <c r="AL15" s="226">
        <v>0</v>
      </c>
      <c r="AM15" s="226">
        <v>0</v>
      </c>
      <c r="AN15" s="226">
        <v>0</v>
      </c>
      <c r="AO15" s="226">
        <v>0</v>
      </c>
      <c r="AP15" s="226">
        <v>0</v>
      </c>
      <c r="AQ15" s="226">
        <v>0</v>
      </c>
      <c r="AR15" s="224">
        <f t="shared" ref="AR15" si="59">SUM(AG15:AQ15)</f>
        <v>0</v>
      </c>
      <c r="AS15" s="212" t="s">
        <v>211</v>
      </c>
      <c r="AT15" s="3" t="str">
        <f t="shared" si="4"/>
        <v>A forrás egyenlő a költséggel (II.ütem).</v>
      </c>
      <c r="AV15" s="202" t="s">
        <v>334</v>
      </c>
      <c r="AW15" s="222" t="s">
        <v>145</v>
      </c>
      <c r="AX15" s="220">
        <f>COUNTA($G$3:G15)</f>
        <v>13</v>
      </c>
      <c r="AZ15" s="6">
        <f>VLOOKUP($G15,Összesítő!$B:$F,3,FALSE)</f>
        <v>1807</v>
      </c>
      <c r="BA15" s="6">
        <f t="shared" si="5"/>
        <v>208</v>
      </c>
      <c r="BB15" s="5">
        <f t="shared" si="6"/>
        <v>1</v>
      </c>
      <c r="BC15" s="5" t="str">
        <f t="shared" si="7"/>
        <v>H</v>
      </c>
      <c r="BD15" s="5">
        <f t="shared" si="8"/>
        <v>0</v>
      </c>
      <c r="BE15" s="5">
        <f t="shared" si="9"/>
        <v>0</v>
      </c>
      <c r="BF15" s="5">
        <f t="shared" si="10"/>
        <v>0</v>
      </c>
      <c r="BG15" s="6" t="str">
        <f t="shared" si="11"/>
        <v>Nem rövidtávú a feladat.</v>
      </c>
      <c r="BH15" s="5">
        <f t="shared" si="12"/>
        <v>1</v>
      </c>
      <c r="BI15" s="5">
        <f t="shared" si="13"/>
        <v>1</v>
      </c>
      <c r="BJ15" s="5">
        <f t="shared" si="14"/>
        <v>0</v>
      </c>
      <c r="BK15" s="5">
        <f t="shared" si="15"/>
        <v>1</v>
      </c>
      <c r="BL15" s="5">
        <f t="shared" ref="BL15" si="60">IF(AND($BK15=1,$O15=$AR15),1,IF(AND($BK15=1,$O15&gt;$AR15,AS15="igen"),1,0))</f>
        <v>1</v>
      </c>
      <c r="BM15" s="4" t="str">
        <f t="shared" si="17"/>
        <v>A forrás egyenlő a költséggel (II.ütem).</v>
      </c>
      <c r="BN15" s="5">
        <f t="shared" si="18"/>
        <v>0</v>
      </c>
      <c r="BO15" s="5">
        <f t="shared" si="19"/>
        <v>1</v>
      </c>
      <c r="BP15" s="5">
        <f t="shared" si="20"/>
        <v>0</v>
      </c>
      <c r="BQ15" s="5">
        <f t="shared" si="21"/>
        <v>1</v>
      </c>
      <c r="BR15" s="5">
        <f t="shared" si="22"/>
        <v>0</v>
      </c>
      <c r="BS15" s="6">
        <f t="shared" si="23"/>
        <v>0</v>
      </c>
      <c r="BT15" s="5">
        <f t="shared" si="24"/>
        <v>0</v>
      </c>
      <c r="BU15" s="5">
        <f t="shared" si="25"/>
        <v>1</v>
      </c>
      <c r="BV15" s="5">
        <f t="shared" si="26"/>
        <v>1</v>
      </c>
      <c r="BW15" s="5">
        <f t="shared" si="27"/>
        <v>1</v>
      </c>
      <c r="BX15" s="5">
        <f t="shared" si="28"/>
        <v>1</v>
      </c>
      <c r="BY15" s="5">
        <f t="shared" si="29"/>
        <v>1</v>
      </c>
      <c r="BZ15" s="5">
        <f t="shared" si="30"/>
        <v>1</v>
      </c>
      <c r="CA15" s="5">
        <f t="shared" si="31"/>
        <v>1</v>
      </c>
      <c r="CB15" s="5">
        <f t="shared" si="32"/>
        <v>1</v>
      </c>
      <c r="CC15" s="5">
        <f t="shared" si="33"/>
        <v>1</v>
      </c>
      <c r="CD15" s="5">
        <f t="shared" si="34"/>
        <v>1</v>
      </c>
      <c r="CE15" s="5">
        <f t="shared" si="35"/>
        <v>1</v>
      </c>
      <c r="CF15" s="5" t="str">
        <f t="shared" si="36"/>
        <v>?</v>
      </c>
      <c r="CG15" s="4" t="str">
        <f t="shared" ref="CG15" si="61">IF($BB15=0,$CF15,IF($BH15=0,"I. ütem forrása nincs kitöltve!",IF($BK15=0,"II. ütem forrása nincs kitöltve!",IF($BE15=1,"Költségek üteme nem megfelelő (az időtartam és a költség üteme eltér)!",IF(AND(BI15=0,$BB15=1,$BK15=1,$BE15=1),"Kötelező cellák kitöltve, de az I. ütem forrása hibás!",IF(AND(BK15=0,$BB15=1,$BK15=1,$BE15=1),"Kötelező cellák kitöltve, de a II. ütem forrása hibás!",IF(AND($BP15=1,$BA15&lt;30),"Nullás a rövidtávú feladat és rövid (hiányzik) a hozzá tartozó indoklás!",IF(AND($BQ15=1,$BA15&lt;30),"Nullás a hosszútávú feladat és rövid (hiányzik) a hozzá tartozó indoklás!",IF(AND(BO15=1,C15="1811_RENDKÍVÜLI"),"II. ütemre nem tervezhet Rendkívüli feladatot!",IF(BI15=0,AE15,IF(BL15=0,AT15,IF(AND(BD15=1,$P15&gt;$N15),"EM rendelet 2. melléklet terhére elszámolt költség nem lehet nagyobb az I. ütemre tervezett tényleges költségnél!",IF($AD15&gt;$N15,"Többlet forrást jelölt meg az I. ütemnél! A forrás ne legyen több a költségnél.",IF($AR15&gt;$O15,"Többlet forrást jelölt meg a II. ütemnél! A forrás ne legyen több a költségnél.","Kitöltés rendben!"))))))))))))))</f>
        <v>Kitöltés rendben!</v>
      </c>
      <c r="CH15" s="5">
        <f t="shared" ref="CH15" si="62">IF(A15="Kitöltés rendben!",1,0)</f>
        <v>1</v>
      </c>
      <c r="CI15" s="5">
        <f t="shared" si="39"/>
        <v>0</v>
      </c>
      <c r="CJ15" s="5">
        <f t="shared" si="40"/>
        <v>1</v>
      </c>
    </row>
    <row r="16" spans="1:88" s="2" customFormat="1" ht="31.5">
      <c r="A16" s="1" t="str">
        <f t="shared" ref="A16:A17" si="63">IF($G16="","Nincs VKR kiválasztva!",CG16)</f>
        <v>Kitöltés rendben!</v>
      </c>
      <c r="B16" s="217">
        <v>2</v>
      </c>
      <c r="C16" s="212" t="s">
        <v>43</v>
      </c>
      <c r="D16" s="222" t="s">
        <v>339</v>
      </c>
      <c r="E16" s="218" t="s">
        <v>330</v>
      </c>
      <c r="F16" s="216" t="str">
        <f>VLOOKUP($G16,Összesítő!$B:$F,2,FALSE)</f>
        <v>21-32504-1-001-00-00</v>
      </c>
      <c r="G16" s="215">
        <v>2301</v>
      </c>
      <c r="H16" s="216" t="str">
        <f>AZ16&amp;"_"&amp;AX16&amp;"_FIV_"&amp;LEFT(Előlap!$B$6,4)</f>
        <v>1807_14_FIV_2026</v>
      </c>
      <c r="I16" s="216" t="str">
        <f>VLOOKUP($G16,Összesítő!$B:$F,5,FALSE)</f>
        <v>Kunszentmárton</v>
      </c>
      <c r="J16" s="216" t="str">
        <f>VLOOKUP($G16,Összesítő!$B:$F,4,FALSE)</f>
        <v>Kunszentmárton Város Önkormányzata</v>
      </c>
      <c r="K16" s="224">
        <f t="shared" si="41"/>
        <v>10000</v>
      </c>
      <c r="L16" s="221">
        <v>2027</v>
      </c>
      <c r="M16" s="221">
        <v>2027</v>
      </c>
      <c r="N16" s="225">
        <v>10000</v>
      </c>
      <c r="O16" s="226">
        <v>0</v>
      </c>
      <c r="P16" s="226">
        <v>0</v>
      </c>
      <c r="Q16" s="226" t="s">
        <v>41</v>
      </c>
      <c r="S16" s="226">
        <v>10000</v>
      </c>
      <c r="T16" s="226">
        <v>0</v>
      </c>
      <c r="U16" s="226">
        <v>0</v>
      </c>
      <c r="V16" s="226">
        <v>0</v>
      </c>
      <c r="W16" s="226">
        <v>0</v>
      </c>
      <c r="X16" s="226">
        <v>0</v>
      </c>
      <c r="Y16" s="226">
        <v>0</v>
      </c>
      <c r="Z16" s="226">
        <v>0</v>
      </c>
      <c r="AA16" s="226">
        <v>0</v>
      </c>
      <c r="AB16" s="226">
        <v>0</v>
      </c>
      <c r="AC16" s="226">
        <v>0</v>
      </c>
      <c r="AD16" s="224">
        <f t="shared" ref="AD16:AD17" si="64">SUM(S16:AC16)</f>
        <v>10000</v>
      </c>
      <c r="AE16" s="3" t="str">
        <f t="shared" ref="AE16:AE17" si="65">IF($G16="","Nincs VKR kiválasztva!",IF(BB16=0,"Hiányos kitöltés!",BG16))</f>
        <v>A forrás egyenlő a költséggel (I.ütem).</v>
      </c>
      <c r="AF16" s="227"/>
      <c r="AG16" s="226">
        <v>0</v>
      </c>
      <c r="AH16" s="226">
        <v>0</v>
      </c>
      <c r="AI16" s="226">
        <v>0</v>
      </c>
      <c r="AJ16" s="226">
        <v>0</v>
      </c>
      <c r="AK16" s="226">
        <v>0</v>
      </c>
      <c r="AL16" s="226">
        <v>0</v>
      </c>
      <c r="AM16" s="226">
        <v>0</v>
      </c>
      <c r="AN16" s="226">
        <v>0</v>
      </c>
      <c r="AO16" s="226">
        <v>0</v>
      </c>
      <c r="AP16" s="226">
        <v>0</v>
      </c>
      <c r="AQ16" s="226">
        <v>0</v>
      </c>
      <c r="AR16" s="224">
        <f t="shared" ref="AR16:AR17" si="66">SUM(AG16:AQ16)</f>
        <v>0</v>
      </c>
      <c r="AS16" s="212" t="s">
        <v>211</v>
      </c>
      <c r="AT16" s="3" t="str">
        <f t="shared" si="4"/>
        <v>Nem hosszútávú a feladat.</v>
      </c>
      <c r="AV16" s="203" t="s">
        <v>340</v>
      </c>
      <c r="AW16" s="222" t="s">
        <v>145</v>
      </c>
      <c r="AX16" s="220">
        <f>COUNTA($G$3:G16)</f>
        <v>14</v>
      </c>
      <c r="AZ16" s="6">
        <f>VLOOKUP($G16,Összesítő!$B:$F,3,FALSE)</f>
        <v>1807</v>
      </c>
      <c r="BA16" s="6">
        <f t="shared" si="5"/>
        <v>62</v>
      </c>
      <c r="BB16" s="5">
        <f t="shared" si="6"/>
        <v>1</v>
      </c>
      <c r="BC16" s="5" t="str">
        <f t="shared" si="7"/>
        <v>R</v>
      </c>
      <c r="BD16" s="5">
        <f t="shared" si="8"/>
        <v>1</v>
      </c>
      <c r="BE16" s="5">
        <f t="shared" si="9"/>
        <v>0</v>
      </c>
      <c r="BF16" s="5">
        <f t="shared" si="10"/>
        <v>0</v>
      </c>
      <c r="BG16" s="6" t="str">
        <f t="shared" si="11"/>
        <v>A forrás egyenlő a költséggel (I.ütem).</v>
      </c>
      <c r="BH16" s="5">
        <f t="shared" si="12"/>
        <v>1</v>
      </c>
      <c r="BI16" s="5">
        <f t="shared" si="13"/>
        <v>1</v>
      </c>
      <c r="BJ16" s="5">
        <f t="shared" si="14"/>
        <v>0</v>
      </c>
      <c r="BK16" s="5">
        <f t="shared" si="15"/>
        <v>1</v>
      </c>
      <c r="BL16" s="5">
        <f t="shared" ref="BL16:BL17" si="67">IF(AND($BK16=1,$O16=$AR16),1,IF(AND($BK16=1,$O16&gt;$AR16,AS16="igen"),1,0))</f>
        <v>1</v>
      </c>
      <c r="BM16" s="4" t="str">
        <f t="shared" si="17"/>
        <v>Nem hosszútávú a feladat.</v>
      </c>
      <c r="BN16" s="5">
        <f t="shared" si="18"/>
        <v>1</v>
      </c>
      <c r="BO16" s="5">
        <f t="shared" si="19"/>
        <v>0</v>
      </c>
      <c r="BP16" s="5">
        <f t="shared" si="20"/>
        <v>0</v>
      </c>
      <c r="BQ16" s="5">
        <f t="shared" si="21"/>
        <v>0</v>
      </c>
      <c r="BR16" s="5">
        <f t="shared" si="22"/>
        <v>0</v>
      </c>
      <c r="BS16" s="6" t="str">
        <f t="shared" si="23"/>
        <v>Nincs hosszútávú terv!</v>
      </c>
      <c r="BT16" s="5">
        <f t="shared" si="24"/>
        <v>0</v>
      </c>
      <c r="BU16" s="5">
        <f t="shared" si="25"/>
        <v>0</v>
      </c>
      <c r="BV16" s="5">
        <f t="shared" si="26"/>
        <v>1</v>
      </c>
      <c r="BW16" s="5">
        <f t="shared" si="27"/>
        <v>1</v>
      </c>
      <c r="BX16" s="5">
        <f t="shared" si="28"/>
        <v>1</v>
      </c>
      <c r="BY16" s="5">
        <f t="shared" si="29"/>
        <v>1</v>
      </c>
      <c r="BZ16" s="5">
        <f t="shared" si="30"/>
        <v>1</v>
      </c>
      <c r="CA16" s="5">
        <f t="shared" si="31"/>
        <v>1</v>
      </c>
      <c r="CB16" s="5">
        <f t="shared" si="32"/>
        <v>1</v>
      </c>
      <c r="CC16" s="5">
        <f t="shared" si="33"/>
        <v>1</v>
      </c>
      <c r="CD16" s="5">
        <f t="shared" si="34"/>
        <v>1</v>
      </c>
      <c r="CE16" s="5">
        <f t="shared" si="35"/>
        <v>1</v>
      </c>
      <c r="CF16" s="5" t="str">
        <f t="shared" si="36"/>
        <v>?</v>
      </c>
      <c r="CG16" s="4" t="str">
        <f t="shared" ref="CG16:CG17" si="68">IF($BB16=0,$CF16,IF($BH16=0,"I. ütem forrása nincs kitöltve!",IF($BK16=0,"II. ütem forrása nincs kitöltve!",IF($BE16=1,"Költségek üteme nem megfelelő (az időtartam és a költség üteme eltér)!",IF(AND(BI16=0,$BB16=1,$BK16=1,$BE16=1),"Kötelező cellák kitöltve, de az I. ütem forrása hibás!",IF(AND(BK16=0,$BB16=1,$BK16=1,$BE16=1),"Kötelező cellák kitöltve, de a II. ütem forrása hibás!",IF(AND($BP16=1,$BA16&lt;30),"Nullás a rövidtávú feladat és rövid (hiányzik) a hozzá tartozó indoklás!",IF(AND($BQ16=1,$BA16&lt;30),"Nullás a hosszútávú feladat és rövid (hiányzik) a hozzá tartozó indoklás!",IF(AND(BO16=1,C16="1811_RENDKÍVÜLI"),"II. ütemre nem tervezhet Rendkívüli feladatot!",IF(BI16=0,AE16,IF(BL16=0,AT16,IF(AND(BD16=1,$P16&gt;$N16),"EM rendelet 2. melléklet terhére elszámolt költség nem lehet nagyobb az I. ütemre tervezett tényleges költségnél!",IF($AD16&gt;$N16,"Többlet forrást jelölt meg az I. ütemnél! A forrás ne legyen több a költségnél.",IF($AR16&gt;$O16,"Többlet forrást jelölt meg a II. ütemnél! A forrás ne legyen több a költségnél.","Kitöltés rendben!"))))))))))))))</f>
        <v>Kitöltés rendben!</v>
      </c>
      <c r="CH16" s="5">
        <f t="shared" ref="CH16:CH17" si="69">IF(A16="Kitöltés rendben!",1,0)</f>
        <v>1</v>
      </c>
      <c r="CI16" s="5">
        <f t="shared" si="39"/>
        <v>1</v>
      </c>
      <c r="CJ16" s="5">
        <f t="shared" si="40"/>
        <v>0</v>
      </c>
    </row>
    <row r="17" spans="1:88" s="2" customFormat="1" ht="75">
      <c r="A17" s="1" t="str">
        <f t="shared" si="63"/>
        <v>Kitöltés rendben!</v>
      </c>
      <c r="B17" s="217">
        <v>1</v>
      </c>
      <c r="C17" s="212" t="s">
        <v>126</v>
      </c>
      <c r="D17" s="222" t="s">
        <v>330</v>
      </c>
      <c r="E17" s="218" t="s">
        <v>330</v>
      </c>
      <c r="F17" s="216" t="str">
        <f>VLOOKUP($G17,Összesítő!$B:$F,2,FALSE)</f>
        <v>21-02626-1-001-00-04</v>
      </c>
      <c r="G17" s="215">
        <v>2304</v>
      </c>
      <c r="H17" s="216" t="str">
        <f>AZ17&amp;"_"&amp;AX17&amp;"_FIV_"&amp;LEFT(Előlap!$B$6,4)</f>
        <v>1782_15_FIV_2026</v>
      </c>
      <c r="I17" s="216" t="str">
        <f>VLOOKUP($G17,Összesítő!$B:$F,5,FALSE)</f>
        <v>Martfű</v>
      </c>
      <c r="J17" s="216" t="str">
        <f>VLOOKUP($G17,Összesítő!$B:$F,4,FALSE)</f>
        <v>Martfű Város Önkormányzata</v>
      </c>
      <c r="K17" s="224">
        <f t="shared" si="41"/>
        <v>0</v>
      </c>
      <c r="L17" s="221">
        <v>2027</v>
      </c>
      <c r="M17" s="221">
        <v>2036</v>
      </c>
      <c r="N17" s="225">
        <v>0</v>
      </c>
      <c r="O17" s="226">
        <v>0</v>
      </c>
      <c r="P17" s="226">
        <v>0</v>
      </c>
      <c r="Q17" s="226" t="s">
        <v>41</v>
      </c>
      <c r="S17" s="226">
        <v>0</v>
      </c>
      <c r="T17" s="226">
        <v>0</v>
      </c>
      <c r="U17" s="226">
        <v>0</v>
      </c>
      <c r="V17" s="226">
        <v>0</v>
      </c>
      <c r="W17" s="226">
        <v>0</v>
      </c>
      <c r="X17" s="226">
        <v>0</v>
      </c>
      <c r="Y17" s="226">
        <v>0</v>
      </c>
      <c r="Z17" s="226">
        <v>0</v>
      </c>
      <c r="AA17" s="226">
        <v>0</v>
      </c>
      <c r="AB17" s="226">
        <v>0</v>
      </c>
      <c r="AC17" s="226">
        <v>0</v>
      </c>
      <c r="AD17" s="224">
        <f t="shared" si="64"/>
        <v>0</v>
      </c>
      <c r="AE17" s="3" t="str">
        <f t="shared" si="65"/>
        <v>A forrás egyenlő a költséggel (I.ütem).</v>
      </c>
      <c r="AF17" s="227"/>
      <c r="AG17" s="226">
        <v>0</v>
      </c>
      <c r="AH17" s="226">
        <v>0</v>
      </c>
      <c r="AI17" s="226">
        <v>0</v>
      </c>
      <c r="AJ17" s="226">
        <v>0</v>
      </c>
      <c r="AK17" s="226">
        <v>0</v>
      </c>
      <c r="AL17" s="226">
        <v>0</v>
      </c>
      <c r="AM17" s="226">
        <v>0</v>
      </c>
      <c r="AN17" s="226">
        <v>0</v>
      </c>
      <c r="AO17" s="226">
        <v>0</v>
      </c>
      <c r="AP17" s="226">
        <v>0</v>
      </c>
      <c r="AQ17" s="226">
        <v>0</v>
      </c>
      <c r="AR17" s="224">
        <f t="shared" si="66"/>
        <v>0</v>
      </c>
      <c r="AS17" s="212" t="s">
        <v>211</v>
      </c>
      <c r="AT17" s="3" t="str">
        <f t="shared" si="4"/>
        <v>A forrás egyenlő a költséggel (II.ütem).</v>
      </c>
      <c r="AV17" s="202" t="s">
        <v>334</v>
      </c>
      <c r="AW17" s="222" t="s">
        <v>145</v>
      </c>
      <c r="AX17" s="220">
        <f>COUNTA($G$3:G17)</f>
        <v>15</v>
      </c>
      <c r="AZ17" s="6">
        <f>VLOOKUP($G17,Összesítő!$B:$F,3,FALSE)</f>
        <v>1782</v>
      </c>
      <c r="BA17" s="6">
        <f t="shared" si="5"/>
        <v>208</v>
      </c>
      <c r="BB17" s="5">
        <f t="shared" si="6"/>
        <v>1</v>
      </c>
      <c r="BC17" s="5" t="str">
        <f t="shared" si="7"/>
        <v>RH</v>
      </c>
      <c r="BD17" s="5">
        <f t="shared" si="8"/>
        <v>1</v>
      </c>
      <c r="BE17" s="5">
        <f t="shared" si="9"/>
        <v>0</v>
      </c>
      <c r="BF17" s="5">
        <f t="shared" si="10"/>
        <v>0</v>
      </c>
      <c r="BG17" s="6" t="str">
        <f t="shared" si="11"/>
        <v>A forrás egyenlő a költséggel (I.ütem).</v>
      </c>
      <c r="BH17" s="5">
        <f t="shared" si="12"/>
        <v>1</v>
      </c>
      <c r="BI17" s="5">
        <f t="shared" si="13"/>
        <v>1</v>
      </c>
      <c r="BJ17" s="5">
        <f t="shared" si="14"/>
        <v>0</v>
      </c>
      <c r="BK17" s="5">
        <f t="shared" si="15"/>
        <v>1</v>
      </c>
      <c r="BL17" s="5">
        <f t="shared" si="67"/>
        <v>1</v>
      </c>
      <c r="BM17" s="4" t="str">
        <f t="shared" si="17"/>
        <v>A forrás egyenlő a költséggel (II.ütem).</v>
      </c>
      <c r="BN17" s="5">
        <f t="shared" si="18"/>
        <v>0</v>
      </c>
      <c r="BO17" s="5">
        <f t="shared" si="19"/>
        <v>1</v>
      </c>
      <c r="BP17" s="5">
        <f t="shared" si="20"/>
        <v>0</v>
      </c>
      <c r="BQ17" s="5">
        <f t="shared" si="21"/>
        <v>1</v>
      </c>
      <c r="BR17" s="5">
        <f t="shared" si="22"/>
        <v>1</v>
      </c>
      <c r="BS17" s="6" t="str">
        <f t="shared" si="23"/>
        <v>Nullás a hosszútávú feladat és rövid hozzá az indoklás!</v>
      </c>
      <c r="BT17" s="5">
        <f t="shared" si="24"/>
        <v>1</v>
      </c>
      <c r="BU17" s="5">
        <f t="shared" si="25"/>
        <v>1</v>
      </c>
      <c r="BV17" s="5">
        <f t="shared" si="26"/>
        <v>1</v>
      </c>
      <c r="BW17" s="5">
        <f t="shared" si="27"/>
        <v>1</v>
      </c>
      <c r="BX17" s="5">
        <f t="shared" si="28"/>
        <v>1</v>
      </c>
      <c r="BY17" s="5">
        <f t="shared" si="29"/>
        <v>1</v>
      </c>
      <c r="BZ17" s="5">
        <f t="shared" si="30"/>
        <v>1</v>
      </c>
      <c r="CA17" s="5">
        <f t="shared" si="31"/>
        <v>1</v>
      </c>
      <c r="CB17" s="5">
        <f t="shared" si="32"/>
        <v>1</v>
      </c>
      <c r="CC17" s="5">
        <f t="shared" si="33"/>
        <v>1</v>
      </c>
      <c r="CD17" s="5">
        <f t="shared" si="34"/>
        <v>1</v>
      </c>
      <c r="CE17" s="5">
        <f t="shared" si="35"/>
        <v>1</v>
      </c>
      <c r="CF17" s="5" t="str">
        <f t="shared" si="36"/>
        <v>?</v>
      </c>
      <c r="CG17" s="4" t="str">
        <f t="shared" si="68"/>
        <v>Kitöltés rendben!</v>
      </c>
      <c r="CH17" s="5">
        <f t="shared" si="69"/>
        <v>1</v>
      </c>
      <c r="CI17" s="5">
        <f t="shared" si="39"/>
        <v>1</v>
      </c>
      <c r="CJ17" s="5">
        <f t="shared" si="40"/>
        <v>1</v>
      </c>
    </row>
    <row r="18" spans="1:88" s="2" customFormat="1" ht="75">
      <c r="A18" s="1" t="str">
        <f t="shared" ref="A18" si="70">IF($G18="","Nincs VKR kiválasztva!",CG18)</f>
        <v>Kitöltés rendben!</v>
      </c>
      <c r="B18" s="217">
        <v>1</v>
      </c>
      <c r="C18" s="212" t="s">
        <v>126</v>
      </c>
      <c r="D18" s="222" t="s">
        <v>330</v>
      </c>
      <c r="E18" s="218" t="s">
        <v>330</v>
      </c>
      <c r="F18" s="216" t="str">
        <f>VLOOKUP($G18,Összesítő!$B:$F,2,FALSE)</f>
        <v>21-28006-1-001-01-03</v>
      </c>
      <c r="G18" s="215">
        <v>2306</v>
      </c>
      <c r="H18" s="216" t="str">
        <f>AZ18&amp;"_"&amp;AX18&amp;"_FIV_"&amp;LEFT(Előlap!$B$6,4)</f>
        <v>1803_16_FIV_2026</v>
      </c>
      <c r="I18" s="216" t="str">
        <f>VLOOKUP($G18,Összesítő!$B:$F,5,FALSE)</f>
        <v>Öcsöd</v>
      </c>
      <c r="J18" s="216" t="str">
        <f>VLOOKUP($G18,Összesítő!$B:$F,4,FALSE)</f>
        <v>Öcsöd Nagyközségi Önkormányzat</v>
      </c>
      <c r="K18" s="224">
        <f t="shared" si="41"/>
        <v>0</v>
      </c>
      <c r="L18" s="221">
        <v>2027</v>
      </c>
      <c r="M18" s="221">
        <v>2036</v>
      </c>
      <c r="N18" s="225">
        <v>0</v>
      </c>
      <c r="O18" s="226">
        <v>0</v>
      </c>
      <c r="P18" s="226">
        <v>0</v>
      </c>
      <c r="Q18" s="226" t="s">
        <v>41</v>
      </c>
      <c r="S18" s="226">
        <v>0</v>
      </c>
      <c r="T18" s="226">
        <v>0</v>
      </c>
      <c r="U18" s="226">
        <v>0</v>
      </c>
      <c r="V18" s="226">
        <v>0</v>
      </c>
      <c r="W18" s="226">
        <v>0</v>
      </c>
      <c r="X18" s="226">
        <v>0</v>
      </c>
      <c r="Y18" s="226">
        <v>0</v>
      </c>
      <c r="Z18" s="226">
        <v>0</v>
      </c>
      <c r="AA18" s="226">
        <v>0</v>
      </c>
      <c r="AB18" s="226">
        <v>0</v>
      </c>
      <c r="AC18" s="226">
        <v>0</v>
      </c>
      <c r="AD18" s="224">
        <f t="shared" ref="AD18" si="71">SUM(S18:AC18)</f>
        <v>0</v>
      </c>
      <c r="AE18" s="3" t="str">
        <f t="shared" ref="AE18" si="72">IF($G18="","Nincs VKR kiválasztva!",IF(BB18=0,"Hiányos kitöltés!",BG18))</f>
        <v>A forrás egyenlő a költséggel (I.ütem).</v>
      </c>
      <c r="AF18" s="227"/>
      <c r="AG18" s="226">
        <v>0</v>
      </c>
      <c r="AH18" s="226">
        <v>0</v>
      </c>
      <c r="AI18" s="226">
        <v>0</v>
      </c>
      <c r="AJ18" s="226">
        <v>0</v>
      </c>
      <c r="AK18" s="226">
        <v>0</v>
      </c>
      <c r="AL18" s="226">
        <v>0</v>
      </c>
      <c r="AM18" s="226">
        <v>0</v>
      </c>
      <c r="AN18" s="226">
        <v>0</v>
      </c>
      <c r="AO18" s="226">
        <v>0</v>
      </c>
      <c r="AP18" s="226">
        <v>0</v>
      </c>
      <c r="AQ18" s="226">
        <v>0</v>
      </c>
      <c r="AR18" s="224">
        <f t="shared" ref="AR18" si="73">SUM(AG18:AQ18)</f>
        <v>0</v>
      </c>
      <c r="AS18" s="212" t="s">
        <v>211</v>
      </c>
      <c r="AT18" s="3" t="str">
        <f t="shared" si="4"/>
        <v>A forrás egyenlő a költséggel (II.ütem).</v>
      </c>
      <c r="AV18" s="202" t="s">
        <v>334</v>
      </c>
      <c r="AW18" s="222" t="s">
        <v>145</v>
      </c>
      <c r="AX18" s="220">
        <f>COUNTA($G$3:G18)</f>
        <v>16</v>
      </c>
      <c r="AZ18" s="6">
        <f>VLOOKUP($G18,Összesítő!$B:$F,3,FALSE)</f>
        <v>1803</v>
      </c>
      <c r="BA18" s="6">
        <f t="shared" si="5"/>
        <v>208</v>
      </c>
      <c r="BB18" s="5">
        <f t="shared" si="6"/>
        <v>1</v>
      </c>
      <c r="BC18" s="5" t="str">
        <f t="shared" si="7"/>
        <v>RH</v>
      </c>
      <c r="BD18" s="5">
        <f t="shared" si="8"/>
        <v>1</v>
      </c>
      <c r="BE18" s="5">
        <f t="shared" si="9"/>
        <v>0</v>
      </c>
      <c r="BF18" s="5">
        <f t="shared" si="10"/>
        <v>0</v>
      </c>
      <c r="BG18" s="6" t="str">
        <f t="shared" si="11"/>
        <v>A forrás egyenlő a költséggel (I.ütem).</v>
      </c>
      <c r="BH18" s="5">
        <f t="shared" si="12"/>
        <v>1</v>
      </c>
      <c r="BI18" s="5">
        <f t="shared" si="13"/>
        <v>1</v>
      </c>
      <c r="BJ18" s="5">
        <f t="shared" si="14"/>
        <v>0</v>
      </c>
      <c r="BK18" s="5">
        <f t="shared" si="15"/>
        <v>1</v>
      </c>
      <c r="BL18" s="5">
        <f t="shared" ref="BL18" si="74">IF(AND($BK18=1,$O18=$AR18),1,IF(AND($BK18=1,$O18&gt;$AR18,AS18="igen"),1,0))</f>
        <v>1</v>
      </c>
      <c r="BM18" s="4" t="str">
        <f t="shared" si="17"/>
        <v>A forrás egyenlő a költséggel (II.ütem).</v>
      </c>
      <c r="BN18" s="5">
        <f t="shared" si="18"/>
        <v>0</v>
      </c>
      <c r="BO18" s="5">
        <f t="shared" si="19"/>
        <v>1</v>
      </c>
      <c r="BP18" s="5">
        <f t="shared" si="20"/>
        <v>0</v>
      </c>
      <c r="BQ18" s="5">
        <f t="shared" si="21"/>
        <v>1</v>
      </c>
      <c r="BR18" s="5">
        <f t="shared" si="22"/>
        <v>1</v>
      </c>
      <c r="BS18" s="6" t="str">
        <f t="shared" si="23"/>
        <v>Nullás a hosszútávú feladat és rövid hozzá az indoklás!</v>
      </c>
      <c r="BT18" s="5">
        <f t="shared" si="24"/>
        <v>1</v>
      </c>
      <c r="BU18" s="5">
        <f t="shared" si="25"/>
        <v>1</v>
      </c>
      <c r="BV18" s="5">
        <f t="shared" si="26"/>
        <v>1</v>
      </c>
      <c r="BW18" s="5">
        <f t="shared" si="27"/>
        <v>1</v>
      </c>
      <c r="BX18" s="5">
        <f t="shared" si="28"/>
        <v>1</v>
      </c>
      <c r="BY18" s="5">
        <f t="shared" si="29"/>
        <v>1</v>
      </c>
      <c r="BZ18" s="5">
        <f t="shared" si="30"/>
        <v>1</v>
      </c>
      <c r="CA18" s="5">
        <f t="shared" si="31"/>
        <v>1</v>
      </c>
      <c r="CB18" s="5">
        <f t="shared" si="32"/>
        <v>1</v>
      </c>
      <c r="CC18" s="5">
        <f t="shared" si="33"/>
        <v>1</v>
      </c>
      <c r="CD18" s="5">
        <f t="shared" si="34"/>
        <v>1</v>
      </c>
      <c r="CE18" s="5">
        <f t="shared" si="35"/>
        <v>1</v>
      </c>
      <c r="CF18" s="5" t="str">
        <f t="shared" si="36"/>
        <v>?</v>
      </c>
      <c r="CG18" s="4" t="str">
        <f t="shared" ref="CG18" si="75">IF($BB18=0,$CF18,IF($BH18=0,"I. ütem forrása nincs kitöltve!",IF($BK18=0,"II. ütem forrása nincs kitöltve!",IF($BE18=1,"Költségek üteme nem megfelelő (az időtartam és a költség üteme eltér)!",IF(AND(BI18=0,$BB18=1,$BK18=1,$BE18=1),"Kötelező cellák kitöltve, de az I. ütem forrása hibás!",IF(AND(BK18=0,$BB18=1,$BK18=1,$BE18=1),"Kötelező cellák kitöltve, de a II. ütem forrása hibás!",IF(AND($BP18=1,$BA18&lt;30),"Nullás a rövidtávú feladat és rövid (hiányzik) a hozzá tartozó indoklás!",IF(AND($BQ18=1,$BA18&lt;30),"Nullás a hosszútávú feladat és rövid (hiányzik) a hozzá tartozó indoklás!",IF(AND(BO18=1,C18="1811_RENDKÍVÜLI"),"II. ütemre nem tervezhet Rendkívüli feladatot!",IF(BI18=0,AE18,IF(BL18=0,AT18,IF(AND(BD18=1,$P18&gt;$N18),"EM rendelet 2. melléklet terhére elszámolt költség nem lehet nagyobb az I. ütemre tervezett tényleges költségnél!",IF($AD18&gt;$N18,"Többlet forrást jelölt meg az I. ütemnél! A forrás ne legyen több a költségnél.",IF($AR18&gt;$O18,"Többlet forrást jelölt meg a II. ütemnél! A forrás ne legyen több a költségnél.","Kitöltés rendben!"))))))))))))))</f>
        <v>Kitöltés rendben!</v>
      </c>
      <c r="CH18" s="5">
        <f t="shared" ref="CH18" si="76">IF(A18="Kitöltés rendben!",1,0)</f>
        <v>1</v>
      </c>
      <c r="CI18" s="5">
        <f t="shared" si="39"/>
        <v>1</v>
      </c>
      <c r="CJ18" s="5">
        <f t="shared" si="40"/>
        <v>1</v>
      </c>
    </row>
    <row r="19" spans="1:88" s="2" customFormat="1" ht="75">
      <c r="A19" s="1" t="str">
        <f t="shared" ref="A19" si="77">IF($G19="","Nincs VKR kiválasztva!",CG19)</f>
        <v>Kitöltés rendben!</v>
      </c>
      <c r="B19" s="217">
        <v>1</v>
      </c>
      <c r="C19" s="212" t="s">
        <v>126</v>
      </c>
      <c r="D19" s="222" t="s">
        <v>330</v>
      </c>
      <c r="E19" s="218" t="s">
        <v>330</v>
      </c>
      <c r="F19" s="216" t="str">
        <f>VLOOKUP($G19,Összesítő!$B:$F,2,FALSE)</f>
        <v>21-21494-1-003-00-14</v>
      </c>
      <c r="G19" s="215">
        <v>2302</v>
      </c>
      <c r="H19" s="216" t="str">
        <f>AZ19&amp;"_"&amp;AX19&amp;"_FIV_"&amp;LEFT(Előlap!$B$6,4)</f>
        <v>1796_17_FIV_2026</v>
      </c>
      <c r="I19" s="216" t="str">
        <f>VLOOKUP($G19,Összesítő!$B:$F,5,FALSE)</f>
        <v>Szelevény, Csépa, Tiszasas</v>
      </c>
      <c r="J19" s="216" t="str">
        <f>VLOOKUP($G19,Összesítő!$B:$F,4,FALSE)</f>
        <v>Szelevény Községi Önkormányzat, Csépa Községi Önkormányzat, Tiszasas Községi Önkormányzat</v>
      </c>
      <c r="K19" s="224">
        <f t="shared" si="41"/>
        <v>0</v>
      </c>
      <c r="L19" s="221">
        <v>2027</v>
      </c>
      <c r="M19" s="221">
        <v>2036</v>
      </c>
      <c r="N19" s="225">
        <v>0</v>
      </c>
      <c r="O19" s="226">
        <v>0</v>
      </c>
      <c r="P19" s="226">
        <v>0</v>
      </c>
      <c r="Q19" s="226" t="s">
        <v>41</v>
      </c>
      <c r="S19" s="226">
        <v>0</v>
      </c>
      <c r="T19" s="226">
        <v>0</v>
      </c>
      <c r="U19" s="226">
        <v>0</v>
      </c>
      <c r="V19" s="226">
        <v>0</v>
      </c>
      <c r="W19" s="226">
        <v>0</v>
      </c>
      <c r="X19" s="226">
        <v>0</v>
      </c>
      <c r="Y19" s="226">
        <v>0</v>
      </c>
      <c r="Z19" s="226">
        <v>0</v>
      </c>
      <c r="AA19" s="226">
        <v>0</v>
      </c>
      <c r="AB19" s="226">
        <v>0</v>
      </c>
      <c r="AC19" s="226">
        <v>0</v>
      </c>
      <c r="AD19" s="224">
        <f t="shared" ref="AD19" si="78">SUM(S19:AC19)</f>
        <v>0</v>
      </c>
      <c r="AE19" s="3" t="str">
        <f t="shared" ref="AE19" si="79">IF($G19="","Nincs VKR kiválasztva!",IF(BB19=0,"Hiányos kitöltés!",BG19))</f>
        <v>A forrás egyenlő a költséggel (I.ütem).</v>
      </c>
      <c r="AF19" s="227"/>
      <c r="AG19" s="226">
        <v>0</v>
      </c>
      <c r="AH19" s="226">
        <v>0</v>
      </c>
      <c r="AI19" s="226">
        <v>0</v>
      </c>
      <c r="AJ19" s="226">
        <v>0</v>
      </c>
      <c r="AK19" s="226">
        <v>0</v>
      </c>
      <c r="AL19" s="226">
        <v>0</v>
      </c>
      <c r="AM19" s="226">
        <v>0</v>
      </c>
      <c r="AN19" s="226">
        <v>0</v>
      </c>
      <c r="AO19" s="226">
        <v>0</v>
      </c>
      <c r="AP19" s="226">
        <v>0</v>
      </c>
      <c r="AQ19" s="226">
        <v>0</v>
      </c>
      <c r="AR19" s="224">
        <f t="shared" ref="AR19" si="80">SUM(AG19:AQ19)</f>
        <v>0</v>
      </c>
      <c r="AS19" s="212" t="s">
        <v>211</v>
      </c>
      <c r="AT19" s="3" t="str">
        <f t="shared" si="4"/>
        <v>A forrás egyenlő a költséggel (II.ütem).</v>
      </c>
      <c r="AV19" s="202" t="s">
        <v>334</v>
      </c>
      <c r="AW19" s="222" t="s">
        <v>145</v>
      </c>
      <c r="AX19" s="220">
        <f>COUNTA($G$3:G19)</f>
        <v>17</v>
      </c>
      <c r="AZ19" s="6">
        <f>VLOOKUP($G19,Összesítő!$B:$F,3,FALSE)</f>
        <v>1796</v>
      </c>
      <c r="BA19" s="6">
        <f t="shared" si="5"/>
        <v>208</v>
      </c>
      <c r="BB19" s="5">
        <f t="shared" si="6"/>
        <v>1</v>
      </c>
      <c r="BC19" s="5" t="str">
        <f t="shared" si="7"/>
        <v>RH</v>
      </c>
      <c r="BD19" s="5">
        <f t="shared" si="8"/>
        <v>1</v>
      </c>
      <c r="BE19" s="5">
        <f t="shared" si="9"/>
        <v>0</v>
      </c>
      <c r="BF19" s="5">
        <f t="shared" si="10"/>
        <v>0</v>
      </c>
      <c r="BG19" s="6" t="str">
        <f t="shared" si="11"/>
        <v>A forrás egyenlő a költséggel (I.ütem).</v>
      </c>
      <c r="BH19" s="5">
        <f t="shared" si="12"/>
        <v>1</v>
      </c>
      <c r="BI19" s="5">
        <f t="shared" si="13"/>
        <v>1</v>
      </c>
      <c r="BJ19" s="5">
        <f t="shared" si="14"/>
        <v>0</v>
      </c>
      <c r="BK19" s="5">
        <f t="shared" si="15"/>
        <v>1</v>
      </c>
      <c r="BL19" s="5">
        <f t="shared" ref="BL19" si="81">IF(AND($BK19=1,$O19=$AR19),1,IF(AND($BK19=1,$O19&gt;$AR19,AS19="igen"),1,0))</f>
        <v>1</v>
      </c>
      <c r="BM19" s="4" t="str">
        <f t="shared" si="17"/>
        <v>A forrás egyenlő a költséggel (II.ütem).</v>
      </c>
      <c r="BN19" s="5">
        <f t="shared" si="18"/>
        <v>0</v>
      </c>
      <c r="BO19" s="5">
        <f t="shared" si="19"/>
        <v>1</v>
      </c>
      <c r="BP19" s="5">
        <f t="shared" si="20"/>
        <v>0</v>
      </c>
      <c r="BQ19" s="5">
        <f t="shared" si="21"/>
        <v>1</v>
      </c>
      <c r="BR19" s="5">
        <f t="shared" si="22"/>
        <v>1</v>
      </c>
      <c r="BS19" s="6" t="str">
        <f t="shared" si="23"/>
        <v>Nullás a hosszútávú feladat és rövid hozzá az indoklás!</v>
      </c>
      <c r="BT19" s="5">
        <f t="shared" si="24"/>
        <v>1</v>
      </c>
      <c r="BU19" s="5">
        <f t="shared" si="25"/>
        <v>1</v>
      </c>
      <c r="BV19" s="5">
        <f t="shared" si="26"/>
        <v>1</v>
      </c>
      <c r="BW19" s="5">
        <f t="shared" si="27"/>
        <v>1</v>
      </c>
      <c r="BX19" s="5">
        <f t="shared" si="28"/>
        <v>1</v>
      </c>
      <c r="BY19" s="5">
        <f t="shared" si="29"/>
        <v>1</v>
      </c>
      <c r="BZ19" s="5">
        <f t="shared" si="30"/>
        <v>1</v>
      </c>
      <c r="CA19" s="5">
        <f t="shared" si="31"/>
        <v>1</v>
      </c>
      <c r="CB19" s="5">
        <f t="shared" si="32"/>
        <v>1</v>
      </c>
      <c r="CC19" s="5">
        <f t="shared" si="33"/>
        <v>1</v>
      </c>
      <c r="CD19" s="5">
        <f t="shared" si="34"/>
        <v>1</v>
      </c>
      <c r="CE19" s="5">
        <f t="shared" si="35"/>
        <v>1</v>
      </c>
      <c r="CF19" s="5" t="str">
        <f t="shared" si="36"/>
        <v>?</v>
      </c>
      <c r="CG19" s="4" t="str">
        <f t="shared" ref="CG19" si="82">IF($BB19=0,$CF19,IF($BH19=0,"I. ütem forrása nincs kitöltve!",IF($BK19=0,"II. ütem forrása nincs kitöltve!",IF($BE19=1,"Költségek üteme nem megfelelő (az időtartam és a költség üteme eltér)!",IF(AND(BI19=0,$BB19=1,$BK19=1,$BE19=1),"Kötelező cellák kitöltve, de az I. ütem forrása hibás!",IF(AND(BK19=0,$BB19=1,$BK19=1,$BE19=1),"Kötelező cellák kitöltve, de a II. ütem forrása hibás!",IF(AND($BP19=1,$BA19&lt;30),"Nullás a rövidtávú feladat és rövid (hiányzik) a hozzá tartozó indoklás!",IF(AND($BQ19=1,$BA19&lt;30),"Nullás a hosszútávú feladat és rövid (hiányzik) a hozzá tartozó indoklás!",IF(AND(BO19=1,C19="1811_RENDKÍVÜLI"),"II. ütemre nem tervezhet Rendkívüli feladatot!",IF(BI19=0,AE19,IF(BL19=0,AT19,IF(AND(BD19=1,$P19&gt;$N19),"EM rendelet 2. melléklet terhére elszámolt költség nem lehet nagyobb az I. ütemre tervezett tényleges költségnél!",IF($AD19&gt;$N19,"Többlet forrást jelölt meg az I. ütemnél! A forrás ne legyen több a költségnél.",IF($AR19&gt;$O19,"Többlet forrást jelölt meg a II. ütemnél! A forrás ne legyen több a költségnél.","Kitöltés rendben!"))))))))))))))</f>
        <v>Kitöltés rendben!</v>
      </c>
      <c r="CH19" s="5">
        <f t="shared" ref="CH19" si="83">IF(A19="Kitöltés rendben!",1,0)</f>
        <v>1</v>
      </c>
      <c r="CI19" s="5">
        <f t="shared" si="39"/>
        <v>1</v>
      </c>
      <c r="CJ19" s="5">
        <f t="shared" si="40"/>
        <v>1</v>
      </c>
    </row>
    <row r="20" spans="1:88" s="2" customFormat="1" ht="75">
      <c r="A20" s="1" t="str">
        <f t="shared" ref="A20" si="84">IF($G20="","Nincs VKR kiválasztva!",CG20)</f>
        <v>Kitöltés rendben!</v>
      </c>
      <c r="B20" s="217">
        <v>2</v>
      </c>
      <c r="C20" s="212" t="s">
        <v>126</v>
      </c>
      <c r="D20" s="222" t="s">
        <v>330</v>
      </c>
      <c r="E20" s="218" t="s">
        <v>330</v>
      </c>
      <c r="F20" s="216" t="str">
        <f>VLOOKUP($G20,Összesítő!$B:$F,2,FALSE)</f>
        <v>21-11004-1-001-00-01</v>
      </c>
      <c r="G20" s="215">
        <v>2606</v>
      </c>
      <c r="H20" s="216" t="str">
        <f>AZ20&amp;"_"&amp;AX20&amp;"_FIV_"&amp;LEFT(Előlap!$B$6,4)</f>
        <v>4255_18_FIV_2026</v>
      </c>
      <c r="I20" s="216" t="str">
        <f>VLOOKUP($G20,Összesítő!$B:$F,5,FALSE)</f>
        <v>Jászkarajenő</v>
      </c>
      <c r="J20" s="216" t="str">
        <f>VLOOKUP($G20,Összesítő!$B:$F,4,FALSE)</f>
        <v>Jászkarajenő Község Önkormányzata</v>
      </c>
      <c r="K20" s="224">
        <f t="shared" si="41"/>
        <v>0</v>
      </c>
      <c r="L20" s="221">
        <v>2028</v>
      </c>
      <c r="M20" s="221">
        <v>2036</v>
      </c>
      <c r="N20" s="225">
        <v>0</v>
      </c>
      <c r="O20" s="226">
        <v>0</v>
      </c>
      <c r="P20" s="226">
        <v>0</v>
      </c>
      <c r="Q20" s="226" t="s">
        <v>41</v>
      </c>
      <c r="S20" s="226">
        <v>0</v>
      </c>
      <c r="T20" s="226">
        <v>0</v>
      </c>
      <c r="U20" s="226">
        <v>0</v>
      </c>
      <c r="V20" s="226">
        <v>0</v>
      </c>
      <c r="W20" s="226">
        <v>0</v>
      </c>
      <c r="X20" s="226">
        <v>0</v>
      </c>
      <c r="Y20" s="226">
        <v>0</v>
      </c>
      <c r="Z20" s="226">
        <v>0</v>
      </c>
      <c r="AA20" s="226">
        <v>0</v>
      </c>
      <c r="AB20" s="226">
        <v>0</v>
      </c>
      <c r="AC20" s="226">
        <v>0</v>
      </c>
      <c r="AD20" s="224">
        <f t="shared" ref="AD20" si="85">SUM(S20:AC20)</f>
        <v>0</v>
      </c>
      <c r="AE20" s="3" t="str">
        <f t="shared" ref="AE20" si="86">IF($G20="","Nincs VKR kiválasztva!",IF(BB20=0,"Hiányos kitöltés!",BG20))</f>
        <v>Nem rövidtávú a feladat.</v>
      </c>
      <c r="AF20" s="227"/>
      <c r="AG20" s="226">
        <v>0</v>
      </c>
      <c r="AH20" s="226">
        <v>0</v>
      </c>
      <c r="AI20" s="226">
        <v>0</v>
      </c>
      <c r="AJ20" s="226">
        <v>0</v>
      </c>
      <c r="AK20" s="226">
        <v>0</v>
      </c>
      <c r="AL20" s="226">
        <v>0</v>
      </c>
      <c r="AM20" s="226">
        <v>0</v>
      </c>
      <c r="AN20" s="226">
        <v>0</v>
      </c>
      <c r="AO20" s="226">
        <v>0</v>
      </c>
      <c r="AP20" s="226">
        <v>0</v>
      </c>
      <c r="AQ20" s="226">
        <v>0</v>
      </c>
      <c r="AR20" s="224">
        <f t="shared" ref="AR20" si="87">SUM(AG20:AQ20)</f>
        <v>0</v>
      </c>
      <c r="AS20" s="212" t="s">
        <v>211</v>
      </c>
      <c r="AT20" s="3" t="str">
        <f t="shared" si="4"/>
        <v>A forrás egyenlő a költséggel (II.ütem).</v>
      </c>
      <c r="AV20" s="202" t="s">
        <v>334</v>
      </c>
      <c r="AW20" s="222" t="s">
        <v>145</v>
      </c>
      <c r="AX20" s="220">
        <f>COUNTA($G$3:G20)</f>
        <v>18</v>
      </c>
      <c r="AZ20" s="6">
        <f>VLOOKUP($G20,Összesítő!$B:$F,3,FALSE)</f>
        <v>4255</v>
      </c>
      <c r="BA20" s="6">
        <f t="shared" si="5"/>
        <v>208</v>
      </c>
      <c r="BB20" s="5">
        <f t="shared" si="6"/>
        <v>1</v>
      </c>
      <c r="BC20" s="5" t="str">
        <f t="shared" si="7"/>
        <v>H</v>
      </c>
      <c r="BD20" s="5">
        <f t="shared" si="8"/>
        <v>0</v>
      </c>
      <c r="BE20" s="5">
        <f t="shared" si="9"/>
        <v>0</v>
      </c>
      <c r="BF20" s="5">
        <f t="shared" si="10"/>
        <v>0</v>
      </c>
      <c r="BG20" s="6" t="str">
        <f t="shared" si="11"/>
        <v>Nem rövidtávú a feladat.</v>
      </c>
      <c r="BH20" s="5">
        <f t="shared" si="12"/>
        <v>1</v>
      </c>
      <c r="BI20" s="5">
        <f t="shared" si="13"/>
        <v>1</v>
      </c>
      <c r="BJ20" s="5">
        <f t="shared" si="14"/>
        <v>0</v>
      </c>
      <c r="BK20" s="5">
        <f t="shared" si="15"/>
        <v>1</v>
      </c>
      <c r="BL20" s="5">
        <f t="shared" ref="BL20" si="88">IF(AND($BK20=1,$O20=$AR20),1,IF(AND($BK20=1,$O20&gt;$AR20,AS20="igen"),1,0))</f>
        <v>1</v>
      </c>
      <c r="BM20" s="4" t="str">
        <f t="shared" si="17"/>
        <v>A forrás egyenlő a költséggel (II.ütem).</v>
      </c>
      <c r="BN20" s="5">
        <f t="shared" si="18"/>
        <v>0</v>
      </c>
      <c r="BO20" s="5">
        <f t="shared" si="19"/>
        <v>1</v>
      </c>
      <c r="BP20" s="5">
        <f t="shared" si="20"/>
        <v>0</v>
      </c>
      <c r="BQ20" s="5">
        <f t="shared" si="21"/>
        <v>1</v>
      </c>
      <c r="BR20" s="5">
        <f t="shared" si="22"/>
        <v>0</v>
      </c>
      <c r="BS20" s="6">
        <f t="shared" si="23"/>
        <v>0</v>
      </c>
      <c r="BT20" s="5">
        <f t="shared" si="24"/>
        <v>0</v>
      </c>
      <c r="BU20" s="5">
        <f t="shared" si="25"/>
        <v>1</v>
      </c>
      <c r="BV20" s="5">
        <f t="shared" si="26"/>
        <v>1</v>
      </c>
      <c r="BW20" s="5">
        <f t="shared" si="27"/>
        <v>1</v>
      </c>
      <c r="BX20" s="5">
        <f t="shared" si="28"/>
        <v>1</v>
      </c>
      <c r="BY20" s="5">
        <f t="shared" si="29"/>
        <v>1</v>
      </c>
      <c r="BZ20" s="5">
        <f t="shared" si="30"/>
        <v>1</v>
      </c>
      <c r="CA20" s="5">
        <f t="shared" si="31"/>
        <v>1</v>
      </c>
      <c r="CB20" s="5">
        <f t="shared" si="32"/>
        <v>1</v>
      </c>
      <c r="CC20" s="5">
        <f t="shared" si="33"/>
        <v>1</v>
      </c>
      <c r="CD20" s="5">
        <f t="shared" si="34"/>
        <v>1</v>
      </c>
      <c r="CE20" s="5">
        <f t="shared" si="35"/>
        <v>1</v>
      </c>
      <c r="CF20" s="5" t="str">
        <f t="shared" si="36"/>
        <v>?</v>
      </c>
      <c r="CG20" s="4" t="str">
        <f t="shared" ref="CG20" si="89">IF($BB20=0,$CF20,IF($BH20=0,"I. ütem forrása nincs kitöltve!",IF($BK20=0,"II. ütem forrása nincs kitöltve!",IF($BE20=1,"Költségek üteme nem megfelelő (az időtartam és a költség üteme eltér)!",IF(AND(BI20=0,$BB20=1,$BK20=1,$BE20=1),"Kötelező cellák kitöltve, de az I. ütem forrása hibás!",IF(AND(BK20=0,$BB20=1,$BK20=1,$BE20=1),"Kötelező cellák kitöltve, de a II. ütem forrása hibás!",IF(AND($BP20=1,$BA20&lt;30),"Nullás a rövidtávú feladat és rövid (hiányzik) a hozzá tartozó indoklás!",IF(AND($BQ20=1,$BA20&lt;30),"Nullás a hosszútávú feladat és rövid (hiányzik) a hozzá tartozó indoklás!",IF(AND(BO20=1,C20="1811_RENDKÍVÜLI"),"II. ütemre nem tervezhet Rendkívüli feladatot!",IF(BI20=0,AE20,IF(BL20=0,AT20,IF(AND(BD20=1,$P20&gt;$N20),"EM rendelet 2. melléklet terhére elszámolt költség nem lehet nagyobb az I. ütemre tervezett tényleges költségnél!",IF($AD20&gt;$N20,"Többlet forrást jelölt meg az I. ütemnél! A forrás ne legyen több a költségnél.",IF($AR20&gt;$O20,"Többlet forrást jelölt meg a II. ütemnél! A forrás ne legyen több a költségnél.","Kitöltés rendben!"))))))))))))))</f>
        <v>Kitöltés rendben!</v>
      </c>
      <c r="CH20" s="5">
        <f t="shared" ref="CH20" si="90">IF(A20="Kitöltés rendben!",1,0)</f>
        <v>1</v>
      </c>
      <c r="CI20" s="5">
        <f t="shared" si="39"/>
        <v>0</v>
      </c>
      <c r="CJ20" s="5">
        <f t="shared" si="40"/>
        <v>1</v>
      </c>
    </row>
    <row r="21" spans="1:88" s="2" customFormat="1" ht="75">
      <c r="A21" s="1" t="str">
        <f t="shared" ref="A21" si="91">IF($G21="","Nincs VKR kiválasztva!",CG21)</f>
        <v>Kitöltés rendben!</v>
      </c>
      <c r="B21" s="217">
        <v>2</v>
      </c>
      <c r="C21" s="212" t="s">
        <v>113</v>
      </c>
      <c r="D21" s="222" t="s">
        <v>341</v>
      </c>
      <c r="E21" s="218" t="s">
        <v>330</v>
      </c>
      <c r="F21" s="216" t="str">
        <f>VLOOKUP($G21,Összesítő!$B:$F,2,FALSE)</f>
        <v>21-11004-1-001-00-01</v>
      </c>
      <c r="G21" s="215">
        <v>2606</v>
      </c>
      <c r="H21" s="216" t="str">
        <f>AZ21&amp;"_"&amp;AX21&amp;"_FIV_"&amp;LEFT(Előlap!$B$6,4)</f>
        <v>4255_19_FIV_2026</v>
      </c>
      <c r="I21" s="216" t="str">
        <f>VLOOKUP($G21,Összesítő!$B:$F,5,FALSE)</f>
        <v>Jászkarajenő</v>
      </c>
      <c r="J21" s="216" t="str">
        <f>VLOOKUP($G21,Összesítő!$B:$F,4,FALSE)</f>
        <v>Jászkarajenő Község Önkormányzata</v>
      </c>
      <c r="K21" s="224">
        <f t="shared" si="41"/>
        <v>3000</v>
      </c>
      <c r="L21" s="221">
        <v>2027</v>
      </c>
      <c r="M21" s="221">
        <v>2027</v>
      </c>
      <c r="N21" s="225">
        <v>3000</v>
      </c>
      <c r="O21" s="226">
        <v>0</v>
      </c>
      <c r="P21" s="226">
        <v>3000</v>
      </c>
      <c r="Q21" s="226" t="s">
        <v>41</v>
      </c>
      <c r="S21" s="226">
        <v>0</v>
      </c>
      <c r="T21" s="226">
        <v>0</v>
      </c>
      <c r="U21" s="226">
        <v>0</v>
      </c>
      <c r="V21" s="226">
        <v>0</v>
      </c>
      <c r="W21" s="226">
        <v>0</v>
      </c>
      <c r="X21" s="226">
        <v>3000</v>
      </c>
      <c r="Y21" s="226">
        <v>0</v>
      </c>
      <c r="Z21" s="226">
        <v>0</v>
      </c>
      <c r="AA21" s="226">
        <v>0</v>
      </c>
      <c r="AB21" s="226">
        <v>0</v>
      </c>
      <c r="AC21" s="226">
        <v>0</v>
      </c>
      <c r="AD21" s="224">
        <f t="shared" ref="AD21" si="92">SUM(S21:AC21)</f>
        <v>3000</v>
      </c>
      <c r="AE21" s="3" t="str">
        <f t="shared" ref="AE21" si="93">IF($G21="","Nincs VKR kiválasztva!",IF(BB21=0,"Hiányos kitöltés!",BG21))</f>
        <v>A forrás egyenlő a költséggel (I.ütem).</v>
      </c>
      <c r="AF21" s="227"/>
      <c r="AG21" s="226">
        <v>0</v>
      </c>
      <c r="AH21" s="226">
        <v>0</v>
      </c>
      <c r="AI21" s="226">
        <v>0</v>
      </c>
      <c r="AJ21" s="226">
        <v>0</v>
      </c>
      <c r="AK21" s="226">
        <v>0</v>
      </c>
      <c r="AL21" s="226">
        <v>0</v>
      </c>
      <c r="AM21" s="226">
        <v>0</v>
      </c>
      <c r="AN21" s="226">
        <v>0</v>
      </c>
      <c r="AO21" s="226">
        <v>0</v>
      </c>
      <c r="AP21" s="226">
        <v>0</v>
      </c>
      <c r="AQ21" s="226">
        <v>0</v>
      </c>
      <c r="AR21" s="224">
        <f t="shared" ref="AR21" si="94">SUM(AG21:AQ21)</f>
        <v>0</v>
      </c>
      <c r="AS21" s="212" t="s">
        <v>211</v>
      </c>
      <c r="AT21" s="3" t="str">
        <f t="shared" si="4"/>
        <v>Nem hosszútávú a feladat.</v>
      </c>
      <c r="AV21" s="202" t="s">
        <v>342</v>
      </c>
      <c r="AW21" s="222" t="s">
        <v>145</v>
      </c>
      <c r="AX21" s="220">
        <f>COUNTA($G$3:G21)</f>
        <v>19</v>
      </c>
      <c r="AZ21" s="6">
        <f>VLOOKUP($G21,Összesítő!$B:$F,3,FALSE)</f>
        <v>4255</v>
      </c>
      <c r="BA21" s="6">
        <f t="shared" si="5"/>
        <v>195</v>
      </c>
      <c r="BB21" s="5">
        <f t="shared" si="6"/>
        <v>1</v>
      </c>
      <c r="BC21" s="5" t="str">
        <f t="shared" si="7"/>
        <v>R</v>
      </c>
      <c r="BD21" s="5">
        <f t="shared" si="8"/>
        <v>1</v>
      </c>
      <c r="BE21" s="5">
        <f t="shared" si="9"/>
        <v>0</v>
      </c>
      <c r="BF21" s="5">
        <f t="shared" si="10"/>
        <v>0</v>
      </c>
      <c r="BG21" s="6" t="str">
        <f t="shared" si="11"/>
        <v>A forrás egyenlő a költséggel (I.ütem).</v>
      </c>
      <c r="BH21" s="5">
        <f t="shared" si="12"/>
        <v>1</v>
      </c>
      <c r="BI21" s="5">
        <f t="shared" si="13"/>
        <v>1</v>
      </c>
      <c r="BJ21" s="5">
        <f t="shared" si="14"/>
        <v>0</v>
      </c>
      <c r="BK21" s="5">
        <f t="shared" si="15"/>
        <v>1</v>
      </c>
      <c r="BL21" s="5">
        <f t="shared" ref="BL21" si="95">IF(AND($BK21=1,$O21=$AR21),1,IF(AND($BK21=1,$O21&gt;$AR21,AS21="igen"),1,0))</f>
        <v>1</v>
      </c>
      <c r="BM21" s="4" t="str">
        <f t="shared" si="17"/>
        <v>Nem hosszútávú a feladat.</v>
      </c>
      <c r="BN21" s="5">
        <f t="shared" si="18"/>
        <v>1</v>
      </c>
      <c r="BO21" s="5">
        <f t="shared" si="19"/>
        <v>0</v>
      </c>
      <c r="BP21" s="5">
        <f t="shared" si="20"/>
        <v>0</v>
      </c>
      <c r="BQ21" s="5">
        <f t="shared" si="21"/>
        <v>0</v>
      </c>
      <c r="BR21" s="5">
        <f t="shared" si="22"/>
        <v>0</v>
      </c>
      <c r="BS21" s="6" t="str">
        <f t="shared" si="23"/>
        <v>Nincs hosszútávú terv!</v>
      </c>
      <c r="BT21" s="5">
        <f t="shared" si="24"/>
        <v>0</v>
      </c>
      <c r="BU21" s="5">
        <f t="shared" si="25"/>
        <v>0</v>
      </c>
      <c r="BV21" s="5">
        <f t="shared" si="26"/>
        <v>1</v>
      </c>
      <c r="BW21" s="5">
        <f t="shared" si="27"/>
        <v>1</v>
      </c>
      <c r="BX21" s="5">
        <f t="shared" si="28"/>
        <v>1</v>
      </c>
      <c r="BY21" s="5">
        <f t="shared" si="29"/>
        <v>1</v>
      </c>
      <c r="BZ21" s="5">
        <f t="shared" si="30"/>
        <v>1</v>
      </c>
      <c r="CA21" s="5">
        <f t="shared" si="31"/>
        <v>1</v>
      </c>
      <c r="CB21" s="5">
        <f t="shared" si="32"/>
        <v>1</v>
      </c>
      <c r="CC21" s="5">
        <f t="shared" si="33"/>
        <v>1</v>
      </c>
      <c r="CD21" s="5">
        <f t="shared" si="34"/>
        <v>1</v>
      </c>
      <c r="CE21" s="5">
        <f t="shared" si="35"/>
        <v>1</v>
      </c>
      <c r="CF21" s="5" t="str">
        <f t="shared" si="36"/>
        <v>?</v>
      </c>
      <c r="CG21" s="4" t="str">
        <f t="shared" ref="CG21" si="96">IF($BB21=0,$CF21,IF($BH21=0,"I. ütem forrása nincs kitöltve!",IF($BK21=0,"II. ütem forrása nincs kitöltve!",IF($BE21=1,"Költségek üteme nem megfelelő (az időtartam és a költség üteme eltér)!",IF(AND(BI21=0,$BB21=1,$BK21=1,$BE21=1),"Kötelező cellák kitöltve, de az I. ütem forrása hibás!",IF(AND(BK21=0,$BB21=1,$BK21=1,$BE21=1),"Kötelező cellák kitöltve, de a II. ütem forrása hibás!",IF(AND($BP21=1,$BA21&lt;30),"Nullás a rövidtávú feladat és rövid (hiányzik) a hozzá tartozó indoklás!",IF(AND($BQ21=1,$BA21&lt;30),"Nullás a hosszútávú feladat és rövid (hiányzik) a hozzá tartozó indoklás!",IF(AND(BO21=1,C21="1811_RENDKÍVÜLI"),"II. ütemre nem tervezhet Rendkívüli feladatot!",IF(BI21=0,AE21,IF(BL21=0,AT21,IF(AND(BD21=1,$P21&gt;$N21),"EM rendelet 2. melléklet terhére elszámolt költség nem lehet nagyobb az I. ütemre tervezett tényleges költségnél!",IF($AD21&gt;$N21,"Többlet forrást jelölt meg az I. ütemnél! A forrás ne legyen több a költségnél.",IF($AR21&gt;$O21,"Többlet forrást jelölt meg a II. ütemnél! A forrás ne legyen több a költségnél.","Kitöltés rendben!"))))))))))))))</f>
        <v>Kitöltés rendben!</v>
      </c>
      <c r="CH21" s="5">
        <f t="shared" ref="CH21" si="97">IF(A21="Kitöltés rendben!",1,0)</f>
        <v>1</v>
      </c>
      <c r="CI21" s="5">
        <f t="shared" si="39"/>
        <v>1</v>
      </c>
      <c r="CJ21" s="5">
        <f t="shared" si="40"/>
        <v>0</v>
      </c>
    </row>
    <row r="22" spans="1:88" s="2" customFormat="1" ht="105">
      <c r="A22" s="1" t="str">
        <f t="shared" ref="A22" si="98">IF($G22="","Nincs VKR kiválasztva!",CG22)</f>
        <v>Kitöltés rendben!</v>
      </c>
      <c r="B22" s="217">
        <v>2</v>
      </c>
      <c r="C22" s="212" t="s">
        <v>121</v>
      </c>
      <c r="D22" s="222" t="s">
        <v>335</v>
      </c>
      <c r="E22" s="218" t="s">
        <v>330</v>
      </c>
      <c r="F22" s="216" t="str">
        <f>VLOOKUP($G22,Összesítő!$B:$F,2,FALSE)</f>
        <v>21-06202-1-001-00-14</v>
      </c>
      <c r="G22" s="215">
        <v>2602</v>
      </c>
      <c r="H22" s="216" t="str">
        <f>AZ22&amp;"_"&amp;AX22&amp;"_FIV_"&amp;LEFT(Előlap!$B$6,4)</f>
        <v>1786_20_FIV_2026</v>
      </c>
      <c r="I22" s="216" t="str">
        <f>VLOOKUP($G22,Összesítő!$B:$F,5,FALSE)</f>
        <v>Lakitelek</v>
      </c>
      <c r="J22" s="216" t="str">
        <f>VLOOKUP($G22,Összesítő!$B:$F,4,FALSE)</f>
        <v>Lakitelek Nagyközség Önkormányzata</v>
      </c>
      <c r="K22" s="224">
        <f t="shared" si="41"/>
        <v>9690</v>
      </c>
      <c r="L22" s="221">
        <v>2027</v>
      </c>
      <c r="M22" s="221">
        <v>2027</v>
      </c>
      <c r="N22" s="225">
        <v>9690</v>
      </c>
      <c r="O22" s="226">
        <v>0</v>
      </c>
      <c r="P22" s="226">
        <v>9690</v>
      </c>
      <c r="Q22" s="226" t="s">
        <v>41</v>
      </c>
      <c r="S22" s="226">
        <v>0</v>
      </c>
      <c r="T22" s="226">
        <v>0</v>
      </c>
      <c r="U22" s="226">
        <v>0</v>
      </c>
      <c r="V22" s="226">
        <v>0</v>
      </c>
      <c r="W22" s="226">
        <v>9690</v>
      </c>
      <c r="X22" s="226">
        <v>0</v>
      </c>
      <c r="Y22" s="226">
        <v>0</v>
      </c>
      <c r="Z22" s="226">
        <v>0</v>
      </c>
      <c r="AA22" s="226">
        <v>0</v>
      </c>
      <c r="AB22" s="226">
        <v>0</v>
      </c>
      <c r="AC22" s="226">
        <v>0</v>
      </c>
      <c r="AD22" s="224">
        <f t="shared" ref="AD22" si="99">SUM(S22:AC22)</f>
        <v>9690</v>
      </c>
      <c r="AE22" s="3" t="str">
        <f t="shared" ref="AE22" si="100">IF($G22="","Nincs VKR kiválasztva!",IF(BB22=0,"Hiányos kitöltés!",BG22))</f>
        <v>A forrás egyenlő a költséggel (I.ütem).</v>
      </c>
      <c r="AF22" s="227"/>
      <c r="AG22" s="226">
        <v>0</v>
      </c>
      <c r="AH22" s="226">
        <v>0</v>
      </c>
      <c r="AI22" s="226">
        <v>0</v>
      </c>
      <c r="AJ22" s="226">
        <v>0</v>
      </c>
      <c r="AK22" s="226">
        <v>0</v>
      </c>
      <c r="AL22" s="226">
        <v>0</v>
      </c>
      <c r="AM22" s="226">
        <v>0</v>
      </c>
      <c r="AN22" s="226">
        <v>0</v>
      </c>
      <c r="AO22" s="226">
        <v>0</v>
      </c>
      <c r="AP22" s="226">
        <v>0</v>
      </c>
      <c r="AQ22" s="226">
        <v>0</v>
      </c>
      <c r="AR22" s="224">
        <f t="shared" ref="AR22" si="101">SUM(AG22:AQ22)</f>
        <v>0</v>
      </c>
      <c r="AS22" s="212" t="s">
        <v>211</v>
      </c>
      <c r="AT22" s="3" t="str">
        <f t="shared" si="4"/>
        <v>Nem hosszútávú a feladat.</v>
      </c>
      <c r="AV22" s="204" t="s">
        <v>343</v>
      </c>
      <c r="AW22" s="222" t="s">
        <v>145</v>
      </c>
      <c r="AX22" s="220">
        <f>COUNTA($G$3:G22)</f>
        <v>20</v>
      </c>
      <c r="AZ22" s="6">
        <f>VLOOKUP($G22,Összesítő!$B:$F,3,FALSE)</f>
        <v>1786</v>
      </c>
      <c r="BA22" s="6">
        <f t="shared" si="5"/>
        <v>265</v>
      </c>
      <c r="BB22" s="5">
        <f t="shared" si="6"/>
        <v>1</v>
      </c>
      <c r="BC22" s="5" t="str">
        <f t="shared" si="7"/>
        <v>R</v>
      </c>
      <c r="BD22" s="5">
        <f t="shared" si="8"/>
        <v>1</v>
      </c>
      <c r="BE22" s="5">
        <f t="shared" si="9"/>
        <v>0</v>
      </c>
      <c r="BF22" s="5">
        <f t="shared" si="10"/>
        <v>0</v>
      </c>
      <c r="BG22" s="6" t="str">
        <f t="shared" si="11"/>
        <v>A forrás egyenlő a költséggel (I.ütem).</v>
      </c>
      <c r="BH22" s="5">
        <f t="shared" si="12"/>
        <v>1</v>
      </c>
      <c r="BI22" s="5">
        <f t="shared" si="13"/>
        <v>1</v>
      </c>
      <c r="BJ22" s="5">
        <f t="shared" si="14"/>
        <v>0</v>
      </c>
      <c r="BK22" s="5">
        <f t="shared" si="15"/>
        <v>1</v>
      </c>
      <c r="BL22" s="5">
        <f t="shared" ref="BL22" si="102">IF(AND($BK22=1,$O22=$AR22),1,IF(AND($BK22=1,$O22&gt;$AR22,AS22="igen"),1,0))</f>
        <v>1</v>
      </c>
      <c r="BM22" s="4" t="str">
        <f t="shared" si="17"/>
        <v>Nem hosszútávú a feladat.</v>
      </c>
      <c r="BN22" s="5">
        <f t="shared" si="18"/>
        <v>1</v>
      </c>
      <c r="BO22" s="5">
        <f t="shared" si="19"/>
        <v>0</v>
      </c>
      <c r="BP22" s="5">
        <f t="shared" si="20"/>
        <v>0</v>
      </c>
      <c r="BQ22" s="5">
        <f t="shared" si="21"/>
        <v>0</v>
      </c>
      <c r="BR22" s="5">
        <f t="shared" si="22"/>
        <v>0</v>
      </c>
      <c r="BS22" s="6" t="str">
        <f t="shared" si="23"/>
        <v>Nincs hosszútávú terv!</v>
      </c>
      <c r="BT22" s="5">
        <f t="shared" si="24"/>
        <v>0</v>
      </c>
      <c r="BU22" s="5">
        <f t="shared" si="25"/>
        <v>0</v>
      </c>
      <c r="BV22" s="5">
        <f t="shared" si="26"/>
        <v>1</v>
      </c>
      <c r="BW22" s="5">
        <f t="shared" si="27"/>
        <v>1</v>
      </c>
      <c r="BX22" s="5">
        <f t="shared" si="28"/>
        <v>1</v>
      </c>
      <c r="BY22" s="5">
        <f t="shared" si="29"/>
        <v>1</v>
      </c>
      <c r="BZ22" s="5">
        <f t="shared" si="30"/>
        <v>1</v>
      </c>
      <c r="CA22" s="5">
        <f t="shared" si="31"/>
        <v>1</v>
      </c>
      <c r="CB22" s="5">
        <f t="shared" si="32"/>
        <v>1</v>
      </c>
      <c r="CC22" s="5">
        <f t="shared" si="33"/>
        <v>1</v>
      </c>
      <c r="CD22" s="5">
        <f t="shared" si="34"/>
        <v>1</v>
      </c>
      <c r="CE22" s="5">
        <f t="shared" si="35"/>
        <v>1</v>
      </c>
      <c r="CF22" s="5" t="str">
        <f t="shared" si="36"/>
        <v>?</v>
      </c>
      <c r="CG22" s="4" t="str">
        <f t="shared" ref="CG22" si="103">IF($BB22=0,$CF22,IF($BH22=0,"I. ütem forrása nincs kitöltve!",IF($BK22=0,"II. ütem forrása nincs kitöltve!",IF($BE22=1,"Költségek üteme nem megfelelő (az időtartam és a költség üteme eltér)!",IF(AND(BI22=0,$BB22=1,$BK22=1,$BE22=1),"Kötelező cellák kitöltve, de az I. ütem forrása hibás!",IF(AND(BK22=0,$BB22=1,$BK22=1,$BE22=1),"Kötelező cellák kitöltve, de a II. ütem forrása hibás!",IF(AND($BP22=1,$BA22&lt;30),"Nullás a rövidtávú feladat és rövid (hiányzik) a hozzá tartozó indoklás!",IF(AND($BQ22=1,$BA22&lt;30),"Nullás a hosszútávú feladat és rövid (hiányzik) a hozzá tartozó indoklás!",IF(AND(BO22=1,C22="1811_RENDKÍVÜLI"),"II. ütemre nem tervezhet Rendkívüli feladatot!",IF(BI22=0,AE22,IF(BL22=0,AT22,IF(AND(BD22=1,$P22&gt;$N22),"EM rendelet 2. melléklet terhére elszámolt költség nem lehet nagyobb az I. ütemre tervezett tényleges költségnél!",IF($AD22&gt;$N22,"Többlet forrást jelölt meg az I. ütemnél! A forrás ne legyen több a költségnél.",IF($AR22&gt;$O22,"Többlet forrást jelölt meg a II. ütemnél! A forrás ne legyen több a költségnél.","Kitöltés rendben!"))))))))))))))</f>
        <v>Kitöltés rendben!</v>
      </c>
      <c r="CH22" s="5">
        <f t="shared" ref="CH22" si="104">IF(A22="Kitöltés rendben!",1,0)</f>
        <v>1</v>
      </c>
      <c r="CI22" s="5">
        <f t="shared" si="39"/>
        <v>1</v>
      </c>
      <c r="CJ22" s="5">
        <f t="shared" si="40"/>
        <v>0</v>
      </c>
    </row>
    <row r="23" spans="1:88" s="2" customFormat="1" ht="45">
      <c r="A23" s="1" t="str">
        <f t="shared" ref="A23" si="105">IF($G23="","Nincs VKR kiválasztva!",CG23)</f>
        <v>Kitöltés rendben!</v>
      </c>
      <c r="B23" s="217">
        <v>2</v>
      </c>
      <c r="C23" s="212" t="s">
        <v>33</v>
      </c>
      <c r="D23" s="222" t="s">
        <v>344</v>
      </c>
      <c r="E23" s="218" t="s">
        <v>330</v>
      </c>
      <c r="F23" s="216" t="str">
        <f>VLOOKUP($G23,Összesítő!$B:$F,2,FALSE)</f>
        <v>21-06202-1-001-00-14</v>
      </c>
      <c r="G23" s="215">
        <v>2602</v>
      </c>
      <c r="H23" s="216" t="str">
        <f>AZ23&amp;"_"&amp;AX23&amp;"_FIV_"&amp;LEFT(Előlap!$B$6,4)</f>
        <v>1786_21_FIV_2026</v>
      </c>
      <c r="I23" s="216" t="str">
        <f>VLOOKUP($G23,Összesítő!$B:$F,5,FALSE)</f>
        <v>Lakitelek</v>
      </c>
      <c r="J23" s="216" t="str">
        <f>VLOOKUP($G23,Összesítő!$B:$F,4,FALSE)</f>
        <v>Lakitelek Nagyközség Önkormányzata</v>
      </c>
      <c r="K23" s="224">
        <f t="shared" si="41"/>
        <v>25000</v>
      </c>
      <c r="L23" s="221">
        <v>2028</v>
      </c>
      <c r="M23" s="221">
        <v>2036</v>
      </c>
      <c r="N23" s="225">
        <v>0</v>
      </c>
      <c r="O23" s="226">
        <v>25000</v>
      </c>
      <c r="P23" s="226">
        <v>0</v>
      </c>
      <c r="Q23" s="226" t="s">
        <v>41</v>
      </c>
      <c r="S23" s="226">
        <v>0</v>
      </c>
      <c r="T23" s="226">
        <v>0</v>
      </c>
      <c r="U23" s="226">
        <v>0</v>
      </c>
      <c r="V23" s="226">
        <v>0</v>
      </c>
      <c r="W23" s="226">
        <v>0</v>
      </c>
      <c r="X23" s="226">
        <v>0</v>
      </c>
      <c r="Y23" s="226">
        <v>0</v>
      </c>
      <c r="Z23" s="226">
        <v>0</v>
      </c>
      <c r="AA23" s="226">
        <v>0</v>
      </c>
      <c r="AB23" s="226">
        <v>0</v>
      </c>
      <c r="AC23" s="226">
        <v>0</v>
      </c>
      <c r="AD23" s="224">
        <f t="shared" ref="AD23" si="106">SUM(S23:AC23)</f>
        <v>0</v>
      </c>
      <c r="AE23" s="3" t="str">
        <f t="shared" ref="AE23" si="107">IF($G23="","Nincs VKR kiválasztva!",IF(BB23=0,"Hiányos kitöltés!",BG23))</f>
        <v>Nem rövidtávú a feladat.</v>
      </c>
      <c r="AF23" s="227"/>
      <c r="AG23" s="226">
        <v>25000</v>
      </c>
      <c r="AH23" s="226">
        <v>0</v>
      </c>
      <c r="AI23" s="226">
        <v>0</v>
      </c>
      <c r="AJ23" s="226">
        <v>0</v>
      </c>
      <c r="AK23" s="226">
        <v>0</v>
      </c>
      <c r="AL23" s="226">
        <v>0</v>
      </c>
      <c r="AM23" s="226">
        <v>0</v>
      </c>
      <c r="AN23" s="226">
        <v>0</v>
      </c>
      <c r="AO23" s="226">
        <v>0</v>
      </c>
      <c r="AP23" s="226">
        <v>0</v>
      </c>
      <c r="AQ23" s="226">
        <v>0</v>
      </c>
      <c r="AR23" s="224">
        <f t="shared" ref="AR23" si="108">SUM(AG23:AQ23)</f>
        <v>25000</v>
      </c>
      <c r="AS23" s="212" t="s">
        <v>211</v>
      </c>
      <c r="AT23" s="3" t="str">
        <f t="shared" si="4"/>
        <v>A forrás egyenlő a költséggel (II.ütem).</v>
      </c>
      <c r="AV23" s="204" t="s">
        <v>345</v>
      </c>
      <c r="AW23" s="222" t="s">
        <v>145</v>
      </c>
      <c r="AX23" s="220">
        <f>COUNTA($G$3:G23)</f>
        <v>21</v>
      </c>
      <c r="AZ23" s="6">
        <f>VLOOKUP($G23,Összesítő!$B:$F,3,FALSE)</f>
        <v>1786</v>
      </c>
      <c r="BA23" s="6">
        <f t="shared" si="5"/>
        <v>59</v>
      </c>
      <c r="BB23" s="5">
        <f t="shared" si="6"/>
        <v>1</v>
      </c>
      <c r="BC23" s="5" t="str">
        <f t="shared" si="7"/>
        <v>H</v>
      </c>
      <c r="BD23" s="5">
        <f t="shared" si="8"/>
        <v>0</v>
      </c>
      <c r="BE23" s="5">
        <f t="shared" si="9"/>
        <v>0</v>
      </c>
      <c r="BF23" s="5">
        <f t="shared" si="10"/>
        <v>0</v>
      </c>
      <c r="BG23" s="6" t="str">
        <f t="shared" si="11"/>
        <v>Nem rövidtávú a feladat.</v>
      </c>
      <c r="BH23" s="5">
        <f t="shared" si="12"/>
        <v>1</v>
      </c>
      <c r="BI23" s="5">
        <f t="shared" si="13"/>
        <v>1</v>
      </c>
      <c r="BJ23" s="5">
        <f t="shared" si="14"/>
        <v>0</v>
      </c>
      <c r="BK23" s="5">
        <f t="shared" si="15"/>
        <v>1</v>
      </c>
      <c r="BL23" s="5">
        <f t="shared" ref="BL23" si="109">IF(AND($BK23=1,$O23=$AR23),1,IF(AND($BK23=1,$O23&gt;$AR23,AS23="igen"),1,0))</f>
        <v>1</v>
      </c>
      <c r="BM23" s="4" t="str">
        <f t="shared" si="17"/>
        <v>A forrás egyenlő a költséggel (II.ütem).</v>
      </c>
      <c r="BN23" s="5">
        <f t="shared" si="18"/>
        <v>0</v>
      </c>
      <c r="BO23" s="5">
        <f t="shared" si="19"/>
        <v>1</v>
      </c>
      <c r="BP23" s="5">
        <f t="shared" si="20"/>
        <v>0</v>
      </c>
      <c r="BQ23" s="5">
        <f t="shared" si="21"/>
        <v>0</v>
      </c>
      <c r="BR23" s="5">
        <f t="shared" si="22"/>
        <v>0</v>
      </c>
      <c r="BS23" s="6">
        <f t="shared" si="23"/>
        <v>0</v>
      </c>
      <c r="BT23" s="5">
        <f t="shared" si="24"/>
        <v>0</v>
      </c>
      <c r="BU23" s="5">
        <f t="shared" si="25"/>
        <v>0</v>
      </c>
      <c r="BV23" s="5">
        <f t="shared" si="26"/>
        <v>1</v>
      </c>
      <c r="BW23" s="5">
        <f t="shared" si="27"/>
        <v>1</v>
      </c>
      <c r="BX23" s="5">
        <f t="shared" si="28"/>
        <v>1</v>
      </c>
      <c r="BY23" s="5">
        <f t="shared" si="29"/>
        <v>1</v>
      </c>
      <c r="BZ23" s="5">
        <f t="shared" si="30"/>
        <v>1</v>
      </c>
      <c r="CA23" s="5">
        <f t="shared" si="31"/>
        <v>1</v>
      </c>
      <c r="CB23" s="5">
        <f t="shared" si="32"/>
        <v>1</v>
      </c>
      <c r="CC23" s="5">
        <f t="shared" si="33"/>
        <v>1</v>
      </c>
      <c r="CD23" s="5">
        <f t="shared" si="34"/>
        <v>1</v>
      </c>
      <c r="CE23" s="5">
        <f t="shared" si="35"/>
        <v>1</v>
      </c>
      <c r="CF23" s="5" t="str">
        <f t="shared" si="36"/>
        <v>?</v>
      </c>
      <c r="CG23" s="4" t="str">
        <f t="shared" ref="CG23" si="110">IF($BB23=0,$CF23,IF($BH23=0,"I. ütem forrása nincs kitöltve!",IF($BK23=0,"II. ütem forrása nincs kitöltve!",IF($BE23=1,"Költségek üteme nem megfelelő (az időtartam és a költség üteme eltér)!",IF(AND(BI23=0,$BB23=1,$BK23=1,$BE23=1),"Kötelező cellák kitöltve, de az I. ütem forrása hibás!",IF(AND(BK23=0,$BB23=1,$BK23=1,$BE23=1),"Kötelező cellák kitöltve, de a II. ütem forrása hibás!",IF(AND($BP23=1,$BA23&lt;30),"Nullás a rövidtávú feladat és rövid (hiányzik) a hozzá tartozó indoklás!",IF(AND($BQ23=1,$BA23&lt;30),"Nullás a hosszútávú feladat és rövid (hiányzik) a hozzá tartozó indoklás!",IF(AND(BO23=1,C23="1811_RENDKÍVÜLI"),"II. ütemre nem tervezhet Rendkívüli feladatot!",IF(BI23=0,AE23,IF(BL23=0,AT23,IF(AND(BD23=1,$P23&gt;$N23),"EM rendelet 2. melléklet terhére elszámolt költség nem lehet nagyobb az I. ütemre tervezett tényleges költségnél!",IF($AD23&gt;$N23,"Többlet forrást jelölt meg az I. ütemnél! A forrás ne legyen több a költségnél.",IF($AR23&gt;$O23,"Többlet forrást jelölt meg a II. ütemnél! A forrás ne legyen több a költségnél.","Kitöltés rendben!"))))))))))))))</f>
        <v>Kitöltés rendben!</v>
      </c>
      <c r="CH23" s="5">
        <f t="shared" ref="CH23" si="111">IF(A23="Kitöltés rendben!",1,0)</f>
        <v>1</v>
      </c>
      <c r="CI23" s="5">
        <f t="shared" si="39"/>
        <v>0</v>
      </c>
      <c r="CJ23" s="5">
        <f t="shared" si="40"/>
        <v>1</v>
      </c>
    </row>
    <row r="24" spans="1:88" s="2" customFormat="1" ht="31.5">
      <c r="A24" s="1" t="str">
        <f t="shared" ref="A24:A25" si="112">IF($G24="","Nincs VKR kiválasztva!",CG24)</f>
        <v>Kitöltés rendben!</v>
      </c>
      <c r="B24" s="217">
        <v>2</v>
      </c>
      <c r="C24" s="212" t="s">
        <v>33</v>
      </c>
      <c r="D24" s="222" t="s">
        <v>346</v>
      </c>
      <c r="E24" s="218" t="s">
        <v>330</v>
      </c>
      <c r="F24" s="216" t="str">
        <f>VLOOKUP($G24,Összesítő!$B:$F,2,FALSE)</f>
        <v>21-06202-1-001-00-14</v>
      </c>
      <c r="G24" s="215">
        <v>2602</v>
      </c>
      <c r="H24" s="216" t="str">
        <f>AZ24&amp;"_"&amp;AX24&amp;"_FIV_"&amp;LEFT(Előlap!$B$6,4)</f>
        <v>1786_22_FIV_2026</v>
      </c>
      <c r="I24" s="216" t="str">
        <f>VLOOKUP($G24,Összesítő!$B:$F,5,FALSE)</f>
        <v>Lakitelek</v>
      </c>
      <c r="J24" s="216" t="str">
        <f>VLOOKUP($G24,Összesítő!$B:$F,4,FALSE)</f>
        <v>Lakitelek Nagyközség Önkormányzata</v>
      </c>
      <c r="K24" s="224">
        <f t="shared" si="41"/>
        <v>20000</v>
      </c>
      <c r="L24" s="221">
        <v>2028</v>
      </c>
      <c r="M24" s="221">
        <v>2036</v>
      </c>
      <c r="N24" s="225">
        <v>0</v>
      </c>
      <c r="O24" s="226">
        <v>20000</v>
      </c>
      <c r="P24" s="226">
        <v>0</v>
      </c>
      <c r="Q24" s="226" t="s">
        <v>41</v>
      </c>
      <c r="S24" s="226">
        <v>0</v>
      </c>
      <c r="T24" s="226">
        <v>0</v>
      </c>
      <c r="U24" s="226">
        <v>0</v>
      </c>
      <c r="V24" s="226">
        <v>0</v>
      </c>
      <c r="W24" s="226">
        <v>0</v>
      </c>
      <c r="X24" s="226">
        <v>0</v>
      </c>
      <c r="Y24" s="226">
        <v>0</v>
      </c>
      <c r="Z24" s="226">
        <v>0</v>
      </c>
      <c r="AA24" s="226">
        <v>0</v>
      </c>
      <c r="AB24" s="226">
        <v>0</v>
      </c>
      <c r="AC24" s="226">
        <v>0</v>
      </c>
      <c r="AD24" s="224">
        <f t="shared" ref="AD24:AD25" si="113">SUM(S24:AC24)</f>
        <v>0</v>
      </c>
      <c r="AE24" s="3" t="str">
        <f t="shared" ref="AE24:AE25" si="114">IF($G24="","Nincs VKR kiválasztva!",IF(BB24=0,"Hiányos kitöltés!",BG24))</f>
        <v>Nem rövidtávú a feladat.</v>
      </c>
      <c r="AF24" s="227"/>
      <c r="AG24" s="226">
        <v>20000</v>
      </c>
      <c r="AH24" s="226">
        <v>0</v>
      </c>
      <c r="AI24" s="226">
        <v>0</v>
      </c>
      <c r="AJ24" s="226">
        <v>0</v>
      </c>
      <c r="AK24" s="226">
        <v>0</v>
      </c>
      <c r="AL24" s="226">
        <v>0</v>
      </c>
      <c r="AM24" s="226">
        <v>0</v>
      </c>
      <c r="AN24" s="226">
        <v>0</v>
      </c>
      <c r="AO24" s="226">
        <v>0</v>
      </c>
      <c r="AP24" s="226">
        <v>0</v>
      </c>
      <c r="AQ24" s="226">
        <v>0</v>
      </c>
      <c r="AR24" s="224">
        <f t="shared" ref="AR24:AR25" si="115">SUM(AG24:AQ24)</f>
        <v>20000</v>
      </c>
      <c r="AS24" s="212" t="s">
        <v>211</v>
      </c>
      <c r="AT24" s="3" t="str">
        <f t="shared" si="4"/>
        <v>A forrás egyenlő a költséggel (II.ütem).</v>
      </c>
      <c r="AV24" s="204" t="s">
        <v>345</v>
      </c>
      <c r="AW24" s="222" t="s">
        <v>145</v>
      </c>
      <c r="AX24" s="220">
        <f>COUNTA($G$3:G24)</f>
        <v>22</v>
      </c>
      <c r="AZ24" s="6">
        <f>VLOOKUP($G24,Összesítő!$B:$F,3,FALSE)</f>
        <v>1786</v>
      </c>
      <c r="BA24" s="6">
        <f t="shared" si="5"/>
        <v>59</v>
      </c>
      <c r="BB24" s="5">
        <f t="shared" si="6"/>
        <v>1</v>
      </c>
      <c r="BC24" s="5" t="str">
        <f t="shared" si="7"/>
        <v>H</v>
      </c>
      <c r="BD24" s="5">
        <f t="shared" si="8"/>
        <v>0</v>
      </c>
      <c r="BE24" s="5">
        <f t="shared" si="9"/>
        <v>0</v>
      </c>
      <c r="BF24" s="5">
        <f t="shared" si="10"/>
        <v>0</v>
      </c>
      <c r="BG24" s="6" t="str">
        <f t="shared" si="11"/>
        <v>Nem rövidtávú a feladat.</v>
      </c>
      <c r="BH24" s="5">
        <f t="shared" si="12"/>
        <v>1</v>
      </c>
      <c r="BI24" s="5">
        <f t="shared" si="13"/>
        <v>1</v>
      </c>
      <c r="BJ24" s="5">
        <f t="shared" si="14"/>
        <v>0</v>
      </c>
      <c r="BK24" s="5">
        <f t="shared" si="15"/>
        <v>1</v>
      </c>
      <c r="BL24" s="5">
        <f t="shared" ref="BL24:BL25" si="116">IF(AND($BK24=1,$O24=$AR24),1,IF(AND($BK24=1,$O24&gt;$AR24,AS24="igen"),1,0))</f>
        <v>1</v>
      </c>
      <c r="BM24" s="4" t="str">
        <f t="shared" si="17"/>
        <v>A forrás egyenlő a költséggel (II.ütem).</v>
      </c>
      <c r="BN24" s="5">
        <f t="shared" si="18"/>
        <v>0</v>
      </c>
      <c r="BO24" s="5">
        <f t="shared" si="19"/>
        <v>1</v>
      </c>
      <c r="BP24" s="5">
        <f t="shared" si="20"/>
        <v>0</v>
      </c>
      <c r="BQ24" s="5">
        <f t="shared" si="21"/>
        <v>0</v>
      </c>
      <c r="BR24" s="5">
        <f t="shared" si="22"/>
        <v>0</v>
      </c>
      <c r="BS24" s="6">
        <f t="shared" si="23"/>
        <v>0</v>
      </c>
      <c r="BT24" s="5">
        <f t="shared" si="24"/>
        <v>0</v>
      </c>
      <c r="BU24" s="5">
        <f t="shared" si="25"/>
        <v>0</v>
      </c>
      <c r="BV24" s="5">
        <f t="shared" si="26"/>
        <v>1</v>
      </c>
      <c r="BW24" s="5">
        <f t="shared" si="27"/>
        <v>1</v>
      </c>
      <c r="BX24" s="5">
        <f t="shared" si="28"/>
        <v>1</v>
      </c>
      <c r="BY24" s="5">
        <f t="shared" si="29"/>
        <v>1</v>
      </c>
      <c r="BZ24" s="5">
        <f t="shared" si="30"/>
        <v>1</v>
      </c>
      <c r="CA24" s="5">
        <f t="shared" si="31"/>
        <v>1</v>
      </c>
      <c r="CB24" s="5">
        <f t="shared" si="32"/>
        <v>1</v>
      </c>
      <c r="CC24" s="5">
        <f t="shared" si="33"/>
        <v>1</v>
      </c>
      <c r="CD24" s="5">
        <f t="shared" si="34"/>
        <v>1</v>
      </c>
      <c r="CE24" s="5">
        <f t="shared" si="35"/>
        <v>1</v>
      </c>
      <c r="CF24" s="5" t="str">
        <f t="shared" si="36"/>
        <v>?</v>
      </c>
      <c r="CG24" s="4" t="str">
        <f t="shared" ref="CG24:CG25" si="117">IF($BB24=0,$CF24,IF($BH24=0,"I. ütem forrása nincs kitöltve!",IF($BK24=0,"II. ütem forrása nincs kitöltve!",IF($BE24=1,"Költségek üteme nem megfelelő (az időtartam és a költség üteme eltér)!",IF(AND(BI24=0,$BB24=1,$BK24=1,$BE24=1),"Kötelező cellák kitöltve, de az I. ütem forrása hibás!",IF(AND(BK24=0,$BB24=1,$BK24=1,$BE24=1),"Kötelező cellák kitöltve, de a II. ütem forrása hibás!",IF(AND($BP24=1,$BA24&lt;30),"Nullás a rövidtávú feladat és rövid (hiányzik) a hozzá tartozó indoklás!",IF(AND($BQ24=1,$BA24&lt;30),"Nullás a hosszútávú feladat és rövid (hiányzik) a hozzá tartozó indoklás!",IF(AND(BO24=1,C24="1811_RENDKÍVÜLI"),"II. ütemre nem tervezhet Rendkívüli feladatot!",IF(BI24=0,AE24,IF(BL24=0,AT24,IF(AND(BD24=1,$P24&gt;$N24),"EM rendelet 2. melléklet terhére elszámolt költség nem lehet nagyobb az I. ütemre tervezett tényleges költségnél!",IF($AD24&gt;$N24,"Többlet forrást jelölt meg az I. ütemnél! A forrás ne legyen több a költségnél.",IF($AR24&gt;$O24,"Többlet forrást jelölt meg a II. ütemnél! A forrás ne legyen több a költségnél.","Kitöltés rendben!"))))))))))))))</f>
        <v>Kitöltés rendben!</v>
      </c>
      <c r="CH24" s="5">
        <f t="shared" ref="CH24:CH25" si="118">IF(A24="Kitöltés rendben!",1,0)</f>
        <v>1</v>
      </c>
      <c r="CI24" s="5">
        <f t="shared" si="39"/>
        <v>0</v>
      </c>
      <c r="CJ24" s="5">
        <f t="shared" si="40"/>
        <v>1</v>
      </c>
    </row>
    <row r="25" spans="1:88" s="2" customFormat="1" ht="75">
      <c r="A25" s="1" t="str">
        <f t="shared" si="112"/>
        <v>Kitöltés rendben!</v>
      </c>
      <c r="B25" s="217">
        <v>2</v>
      </c>
      <c r="C25" s="212" t="s">
        <v>126</v>
      </c>
      <c r="D25" s="222" t="s">
        <v>330</v>
      </c>
      <c r="E25" s="218" t="s">
        <v>330</v>
      </c>
      <c r="F25" s="216" t="str">
        <f>VLOOKUP($G25,Összesítő!$B:$F,2,FALSE)</f>
        <v>21-23056-1-001-00-06</v>
      </c>
      <c r="G25" s="215">
        <v>2604</v>
      </c>
      <c r="H25" s="216" t="str">
        <f>AZ25&amp;"_"&amp;AX25&amp;"_FIV_"&amp;LEFT(Előlap!$B$6,4)</f>
        <v>1799_23_FIV_2026</v>
      </c>
      <c r="I25" s="216" t="str">
        <f>VLOOKUP($G25,Összesítő!$B:$F,5,FALSE)</f>
        <v>Nyárlőrinc</v>
      </c>
      <c r="J25" s="216" t="str">
        <f>VLOOKUP($G25,Összesítő!$B:$F,4,FALSE)</f>
        <v>Nyárlőrinc Községi Önkormányzat</v>
      </c>
      <c r="K25" s="224">
        <f t="shared" si="41"/>
        <v>0</v>
      </c>
      <c r="L25" s="221">
        <v>2028</v>
      </c>
      <c r="M25" s="221">
        <v>2036</v>
      </c>
      <c r="N25" s="225">
        <v>0</v>
      </c>
      <c r="O25" s="226">
        <v>0</v>
      </c>
      <c r="P25" s="226">
        <v>0</v>
      </c>
      <c r="Q25" s="226" t="s">
        <v>41</v>
      </c>
      <c r="S25" s="226">
        <v>0</v>
      </c>
      <c r="T25" s="226">
        <v>0</v>
      </c>
      <c r="U25" s="226">
        <v>0</v>
      </c>
      <c r="V25" s="226">
        <v>0</v>
      </c>
      <c r="W25" s="226">
        <v>0</v>
      </c>
      <c r="X25" s="226">
        <v>0</v>
      </c>
      <c r="Y25" s="226">
        <v>0</v>
      </c>
      <c r="Z25" s="226">
        <v>0</v>
      </c>
      <c r="AA25" s="226">
        <v>0</v>
      </c>
      <c r="AB25" s="226">
        <v>0</v>
      </c>
      <c r="AC25" s="226">
        <v>0</v>
      </c>
      <c r="AD25" s="224">
        <f t="shared" si="113"/>
        <v>0</v>
      </c>
      <c r="AE25" s="3" t="str">
        <f t="shared" si="114"/>
        <v>Nem rövidtávú a feladat.</v>
      </c>
      <c r="AF25" s="227"/>
      <c r="AG25" s="226">
        <v>0</v>
      </c>
      <c r="AH25" s="226">
        <v>0</v>
      </c>
      <c r="AI25" s="226">
        <v>0</v>
      </c>
      <c r="AJ25" s="226">
        <v>0</v>
      </c>
      <c r="AK25" s="226">
        <v>0</v>
      </c>
      <c r="AL25" s="226">
        <v>0</v>
      </c>
      <c r="AM25" s="226">
        <v>0</v>
      </c>
      <c r="AN25" s="226">
        <v>0</v>
      </c>
      <c r="AO25" s="226">
        <v>0</v>
      </c>
      <c r="AP25" s="226">
        <v>0</v>
      </c>
      <c r="AQ25" s="226">
        <v>0</v>
      </c>
      <c r="AR25" s="224">
        <f t="shared" si="115"/>
        <v>0</v>
      </c>
      <c r="AS25" s="212" t="s">
        <v>211</v>
      </c>
      <c r="AT25" s="3" t="str">
        <f t="shared" si="4"/>
        <v>A forrás egyenlő a költséggel (II.ütem).</v>
      </c>
      <c r="AV25" s="202" t="s">
        <v>334</v>
      </c>
      <c r="AW25" s="222" t="s">
        <v>145</v>
      </c>
      <c r="AX25" s="220">
        <f>COUNTA($G$3:G25)</f>
        <v>23</v>
      </c>
      <c r="AZ25" s="6">
        <f>VLOOKUP($G25,Összesítő!$B:$F,3,FALSE)</f>
        <v>1799</v>
      </c>
      <c r="BA25" s="6">
        <f t="shared" si="5"/>
        <v>208</v>
      </c>
      <c r="BB25" s="5">
        <f t="shared" si="6"/>
        <v>1</v>
      </c>
      <c r="BC25" s="5" t="str">
        <f t="shared" si="7"/>
        <v>H</v>
      </c>
      <c r="BD25" s="5">
        <f t="shared" si="8"/>
        <v>0</v>
      </c>
      <c r="BE25" s="5">
        <f t="shared" si="9"/>
        <v>0</v>
      </c>
      <c r="BF25" s="5">
        <f t="shared" si="10"/>
        <v>0</v>
      </c>
      <c r="BG25" s="6" t="str">
        <f t="shared" si="11"/>
        <v>Nem rövidtávú a feladat.</v>
      </c>
      <c r="BH25" s="5">
        <f t="shared" si="12"/>
        <v>1</v>
      </c>
      <c r="BI25" s="5">
        <f t="shared" si="13"/>
        <v>1</v>
      </c>
      <c r="BJ25" s="5">
        <f t="shared" si="14"/>
        <v>0</v>
      </c>
      <c r="BK25" s="5">
        <f t="shared" si="15"/>
        <v>1</v>
      </c>
      <c r="BL25" s="5">
        <f t="shared" si="116"/>
        <v>1</v>
      </c>
      <c r="BM25" s="4" t="str">
        <f t="shared" si="17"/>
        <v>A forrás egyenlő a költséggel (II.ütem).</v>
      </c>
      <c r="BN25" s="5">
        <f t="shared" si="18"/>
        <v>0</v>
      </c>
      <c r="BO25" s="5">
        <f t="shared" si="19"/>
        <v>1</v>
      </c>
      <c r="BP25" s="5">
        <f t="shared" si="20"/>
        <v>0</v>
      </c>
      <c r="BQ25" s="5">
        <f t="shared" si="21"/>
        <v>1</v>
      </c>
      <c r="BR25" s="5">
        <f t="shared" si="22"/>
        <v>0</v>
      </c>
      <c r="BS25" s="6">
        <f t="shared" si="23"/>
        <v>0</v>
      </c>
      <c r="BT25" s="5">
        <f t="shared" si="24"/>
        <v>0</v>
      </c>
      <c r="BU25" s="5">
        <f t="shared" si="25"/>
        <v>1</v>
      </c>
      <c r="BV25" s="5">
        <f t="shared" si="26"/>
        <v>1</v>
      </c>
      <c r="BW25" s="5">
        <f t="shared" si="27"/>
        <v>1</v>
      </c>
      <c r="BX25" s="5">
        <f t="shared" si="28"/>
        <v>1</v>
      </c>
      <c r="BY25" s="5">
        <f t="shared" si="29"/>
        <v>1</v>
      </c>
      <c r="BZ25" s="5">
        <f t="shared" si="30"/>
        <v>1</v>
      </c>
      <c r="CA25" s="5">
        <f t="shared" si="31"/>
        <v>1</v>
      </c>
      <c r="CB25" s="5">
        <f t="shared" si="32"/>
        <v>1</v>
      </c>
      <c r="CC25" s="5">
        <f t="shared" si="33"/>
        <v>1</v>
      </c>
      <c r="CD25" s="5">
        <f t="shared" si="34"/>
        <v>1</v>
      </c>
      <c r="CE25" s="5">
        <f t="shared" si="35"/>
        <v>1</v>
      </c>
      <c r="CF25" s="5" t="str">
        <f t="shared" si="36"/>
        <v>?</v>
      </c>
      <c r="CG25" s="4" t="str">
        <f t="shared" si="117"/>
        <v>Kitöltés rendben!</v>
      </c>
      <c r="CH25" s="5">
        <f t="shared" si="118"/>
        <v>1</v>
      </c>
      <c r="CI25" s="5">
        <f t="shared" si="39"/>
        <v>0</v>
      </c>
      <c r="CJ25" s="5">
        <f t="shared" si="40"/>
        <v>1</v>
      </c>
    </row>
    <row r="26" spans="1:88" s="2" customFormat="1" ht="45">
      <c r="A26" s="1" t="str">
        <f t="shared" ref="A26:A27" si="119">IF($G26="","Nincs VKR kiválasztva!",CG26)</f>
        <v>Kitöltés rendben!</v>
      </c>
      <c r="B26" s="217">
        <v>1</v>
      </c>
      <c r="C26" s="212" t="s">
        <v>109</v>
      </c>
      <c r="D26" s="222" t="s">
        <v>347</v>
      </c>
      <c r="E26" s="218" t="s">
        <v>330</v>
      </c>
      <c r="F26" s="216" t="str">
        <f>VLOOKUP($G26,Összesítő!$B:$F,2,FALSE)</f>
        <v>21-23056-1-001-00-06</v>
      </c>
      <c r="G26" s="215">
        <v>2604</v>
      </c>
      <c r="H26" s="216" t="str">
        <f>AZ26&amp;"_"&amp;AX26&amp;"_FIV_"&amp;LEFT(Előlap!$B$6,4)</f>
        <v>1799_24_FIV_2026</v>
      </c>
      <c r="I26" s="216" t="str">
        <f>VLOOKUP($G26,Összesítő!$B:$F,5,FALSE)</f>
        <v>Nyárlőrinc</v>
      </c>
      <c r="J26" s="216" t="str">
        <f>VLOOKUP($G26,Összesítő!$B:$F,4,FALSE)</f>
        <v>Nyárlőrinc Községi Önkormányzat</v>
      </c>
      <c r="K26" s="224">
        <f t="shared" si="41"/>
        <v>1000</v>
      </c>
      <c r="L26" s="221">
        <v>2027</v>
      </c>
      <c r="M26" s="221">
        <v>2027</v>
      </c>
      <c r="N26" s="225">
        <v>1000</v>
      </c>
      <c r="O26" s="226">
        <v>0</v>
      </c>
      <c r="P26" s="226">
        <v>1000</v>
      </c>
      <c r="Q26" s="226" t="s">
        <v>41</v>
      </c>
      <c r="S26" s="226">
        <v>0</v>
      </c>
      <c r="T26" s="226">
        <v>0</v>
      </c>
      <c r="U26" s="226">
        <v>0</v>
      </c>
      <c r="V26" s="226">
        <v>0</v>
      </c>
      <c r="W26" s="226">
        <v>0</v>
      </c>
      <c r="X26" s="226">
        <v>1000</v>
      </c>
      <c r="Y26" s="226">
        <v>0</v>
      </c>
      <c r="Z26" s="226">
        <v>0</v>
      </c>
      <c r="AA26" s="226">
        <v>0</v>
      </c>
      <c r="AB26" s="226">
        <v>0</v>
      </c>
      <c r="AC26" s="226">
        <v>0</v>
      </c>
      <c r="AD26" s="224">
        <f t="shared" ref="AD26:AD27" si="120">SUM(S26:AC26)</f>
        <v>1000</v>
      </c>
      <c r="AE26" s="3" t="str">
        <f t="shared" ref="AE26:AE27" si="121">IF($G26="","Nincs VKR kiválasztva!",IF(BB26=0,"Hiányos kitöltés!",BG26))</f>
        <v>A forrás egyenlő a költséggel (I.ütem).</v>
      </c>
      <c r="AF26" s="227"/>
      <c r="AG26" s="226">
        <v>0</v>
      </c>
      <c r="AH26" s="226">
        <v>0</v>
      </c>
      <c r="AI26" s="226">
        <v>0</v>
      </c>
      <c r="AJ26" s="226">
        <v>0</v>
      </c>
      <c r="AK26" s="226">
        <v>0</v>
      </c>
      <c r="AL26" s="226">
        <v>0</v>
      </c>
      <c r="AM26" s="226">
        <v>0</v>
      </c>
      <c r="AN26" s="226">
        <v>0</v>
      </c>
      <c r="AO26" s="226">
        <v>0</v>
      </c>
      <c r="AP26" s="226">
        <v>0</v>
      </c>
      <c r="AQ26" s="226">
        <v>0</v>
      </c>
      <c r="AR26" s="224">
        <f t="shared" ref="AR26:AR27" si="122">SUM(AG26:AQ26)</f>
        <v>0</v>
      </c>
      <c r="AS26" s="212" t="s">
        <v>211</v>
      </c>
      <c r="AT26" s="3" t="str">
        <f t="shared" si="4"/>
        <v>Nem hosszútávú a feladat.</v>
      </c>
      <c r="AV26" s="205" t="s">
        <v>348</v>
      </c>
      <c r="AW26" s="222" t="s">
        <v>145</v>
      </c>
      <c r="AX26" s="220">
        <f>COUNTA($G$3:G26)</f>
        <v>24</v>
      </c>
      <c r="AZ26" s="6">
        <f>VLOOKUP($G26,Összesítő!$B:$F,3,FALSE)</f>
        <v>1799</v>
      </c>
      <c r="BA26" s="6">
        <f t="shared" si="5"/>
        <v>124</v>
      </c>
      <c r="BB26" s="5">
        <f t="shared" si="6"/>
        <v>1</v>
      </c>
      <c r="BC26" s="5" t="str">
        <f t="shared" si="7"/>
        <v>R</v>
      </c>
      <c r="BD26" s="5">
        <f t="shared" si="8"/>
        <v>1</v>
      </c>
      <c r="BE26" s="5">
        <f t="shared" si="9"/>
        <v>0</v>
      </c>
      <c r="BF26" s="5">
        <f t="shared" si="10"/>
        <v>0</v>
      </c>
      <c r="BG26" s="6" t="str">
        <f t="shared" si="11"/>
        <v>A forrás egyenlő a költséggel (I.ütem).</v>
      </c>
      <c r="BH26" s="5">
        <f t="shared" si="12"/>
        <v>1</v>
      </c>
      <c r="BI26" s="5">
        <f t="shared" si="13"/>
        <v>1</v>
      </c>
      <c r="BJ26" s="5">
        <f t="shared" si="14"/>
        <v>0</v>
      </c>
      <c r="BK26" s="5">
        <f t="shared" si="15"/>
        <v>1</v>
      </c>
      <c r="BL26" s="5">
        <f t="shared" ref="BL26:BL27" si="123">IF(AND($BK26=1,$O26=$AR26),1,IF(AND($BK26=1,$O26&gt;$AR26,AS26="igen"),1,0))</f>
        <v>1</v>
      </c>
      <c r="BM26" s="4" t="str">
        <f t="shared" si="17"/>
        <v>Nem hosszútávú a feladat.</v>
      </c>
      <c r="BN26" s="5">
        <f t="shared" si="18"/>
        <v>1</v>
      </c>
      <c r="BO26" s="5">
        <f t="shared" si="19"/>
        <v>0</v>
      </c>
      <c r="BP26" s="5">
        <f t="shared" si="20"/>
        <v>0</v>
      </c>
      <c r="BQ26" s="5">
        <f t="shared" si="21"/>
        <v>0</v>
      </c>
      <c r="BR26" s="5">
        <f t="shared" si="22"/>
        <v>0</v>
      </c>
      <c r="BS26" s="6" t="str">
        <f t="shared" si="23"/>
        <v>Nincs hosszútávú terv!</v>
      </c>
      <c r="BT26" s="5">
        <f t="shared" si="24"/>
        <v>0</v>
      </c>
      <c r="BU26" s="5">
        <f t="shared" si="25"/>
        <v>0</v>
      </c>
      <c r="BV26" s="5">
        <f t="shared" si="26"/>
        <v>1</v>
      </c>
      <c r="BW26" s="5">
        <f t="shared" si="27"/>
        <v>1</v>
      </c>
      <c r="BX26" s="5">
        <f t="shared" si="28"/>
        <v>1</v>
      </c>
      <c r="BY26" s="5">
        <f t="shared" si="29"/>
        <v>1</v>
      </c>
      <c r="BZ26" s="5">
        <f t="shared" si="30"/>
        <v>1</v>
      </c>
      <c r="CA26" s="5">
        <f t="shared" si="31"/>
        <v>1</v>
      </c>
      <c r="CB26" s="5">
        <f t="shared" si="32"/>
        <v>1</v>
      </c>
      <c r="CC26" s="5">
        <f t="shared" si="33"/>
        <v>1</v>
      </c>
      <c r="CD26" s="5">
        <f t="shared" si="34"/>
        <v>1</v>
      </c>
      <c r="CE26" s="5">
        <f t="shared" si="35"/>
        <v>1</v>
      </c>
      <c r="CF26" s="5" t="str">
        <f t="shared" si="36"/>
        <v>?</v>
      </c>
      <c r="CG26" s="4" t="str">
        <f t="shared" ref="CG26:CG27" si="124">IF($BB26=0,$CF26,IF($BH26=0,"I. ütem forrása nincs kitöltve!",IF($BK26=0,"II. ütem forrása nincs kitöltve!",IF($BE26=1,"Költségek üteme nem megfelelő (az időtartam és a költség üteme eltér)!",IF(AND(BI26=0,$BB26=1,$BK26=1,$BE26=1),"Kötelező cellák kitöltve, de az I. ütem forrása hibás!",IF(AND(BK26=0,$BB26=1,$BK26=1,$BE26=1),"Kötelező cellák kitöltve, de a II. ütem forrása hibás!",IF(AND($BP26=1,$BA26&lt;30),"Nullás a rövidtávú feladat és rövid (hiányzik) a hozzá tartozó indoklás!",IF(AND($BQ26=1,$BA26&lt;30),"Nullás a hosszútávú feladat és rövid (hiányzik) a hozzá tartozó indoklás!",IF(AND(BO26=1,C26="1811_RENDKÍVÜLI"),"II. ütemre nem tervezhet Rendkívüli feladatot!",IF(BI26=0,AE26,IF(BL26=0,AT26,IF(AND(BD26=1,$P26&gt;$N26),"EM rendelet 2. melléklet terhére elszámolt költség nem lehet nagyobb az I. ütemre tervezett tényleges költségnél!",IF($AD26&gt;$N26,"Többlet forrást jelölt meg az I. ütemnél! A forrás ne legyen több a költségnél.",IF($AR26&gt;$O26,"Többlet forrást jelölt meg a II. ütemnél! A forrás ne legyen több a költségnél.","Kitöltés rendben!"))))))))))))))</f>
        <v>Kitöltés rendben!</v>
      </c>
      <c r="CH26" s="5">
        <f t="shared" ref="CH26:CH27" si="125">IF(A26="Kitöltés rendben!",1,0)</f>
        <v>1</v>
      </c>
      <c r="CI26" s="5">
        <f t="shared" si="39"/>
        <v>1</v>
      </c>
      <c r="CJ26" s="5">
        <f t="shared" si="40"/>
        <v>0</v>
      </c>
    </row>
    <row r="27" spans="1:88" s="2" customFormat="1" ht="75">
      <c r="A27" s="1" t="str">
        <f t="shared" si="119"/>
        <v>Kitöltés rendben!</v>
      </c>
      <c r="B27" s="217">
        <v>2</v>
      </c>
      <c r="C27" s="212" t="s">
        <v>126</v>
      </c>
      <c r="D27" s="222" t="s">
        <v>330</v>
      </c>
      <c r="E27" s="218" t="s">
        <v>330</v>
      </c>
      <c r="F27" s="216" t="str">
        <f>VLOOKUP($G27,Összesítő!$B:$F,2,FALSE)</f>
        <v>21-21120-1-001-00-11</v>
      </c>
      <c r="G27" s="215">
        <v>2603</v>
      </c>
      <c r="H27" s="216" t="str">
        <f>AZ27&amp;"_"&amp;AX27&amp;"_FIV_"&amp;LEFT(Előlap!$B$6,4)</f>
        <v>1794_25_FIV_2026</v>
      </c>
      <c r="I27" s="216" t="str">
        <f>VLOOKUP($G27,Összesítő!$B:$F,5,FALSE)</f>
        <v>Szentkirály</v>
      </c>
      <c r="J27" s="216" t="str">
        <f>VLOOKUP($G27,Összesítő!$B:$F,4,FALSE)</f>
        <v>Szentkirály Község Önkormányzata</v>
      </c>
      <c r="K27" s="224">
        <f t="shared" si="41"/>
        <v>0</v>
      </c>
      <c r="L27" s="221">
        <v>2028</v>
      </c>
      <c r="M27" s="221">
        <v>2036</v>
      </c>
      <c r="N27" s="225">
        <v>0</v>
      </c>
      <c r="O27" s="226">
        <v>0</v>
      </c>
      <c r="P27" s="226">
        <v>0</v>
      </c>
      <c r="Q27" s="226" t="s">
        <v>41</v>
      </c>
      <c r="S27" s="226">
        <v>0</v>
      </c>
      <c r="T27" s="226">
        <v>0</v>
      </c>
      <c r="U27" s="226">
        <v>0</v>
      </c>
      <c r="V27" s="226">
        <v>0</v>
      </c>
      <c r="W27" s="226">
        <v>0</v>
      </c>
      <c r="X27" s="226">
        <v>0</v>
      </c>
      <c r="Y27" s="226">
        <v>0</v>
      </c>
      <c r="Z27" s="226">
        <v>0</v>
      </c>
      <c r="AA27" s="226">
        <v>0</v>
      </c>
      <c r="AB27" s="226">
        <v>0</v>
      </c>
      <c r="AC27" s="226">
        <v>0</v>
      </c>
      <c r="AD27" s="224">
        <f t="shared" si="120"/>
        <v>0</v>
      </c>
      <c r="AE27" s="3" t="str">
        <f t="shared" si="121"/>
        <v>Nem rövidtávú a feladat.</v>
      </c>
      <c r="AF27" s="227"/>
      <c r="AG27" s="226">
        <v>0</v>
      </c>
      <c r="AH27" s="226">
        <v>0</v>
      </c>
      <c r="AI27" s="226">
        <v>0</v>
      </c>
      <c r="AJ27" s="226">
        <v>0</v>
      </c>
      <c r="AK27" s="226">
        <v>0</v>
      </c>
      <c r="AL27" s="226">
        <v>0</v>
      </c>
      <c r="AM27" s="226">
        <v>0</v>
      </c>
      <c r="AN27" s="226">
        <v>0</v>
      </c>
      <c r="AO27" s="226">
        <v>0</v>
      </c>
      <c r="AP27" s="226">
        <v>0</v>
      </c>
      <c r="AQ27" s="226">
        <v>0</v>
      </c>
      <c r="AR27" s="224">
        <f t="shared" si="122"/>
        <v>0</v>
      </c>
      <c r="AS27" s="212" t="s">
        <v>211</v>
      </c>
      <c r="AT27" s="3" t="str">
        <f t="shared" si="4"/>
        <v>A forrás egyenlő a költséggel (II.ütem).</v>
      </c>
      <c r="AV27" s="202" t="s">
        <v>334</v>
      </c>
      <c r="AW27" s="222" t="s">
        <v>145</v>
      </c>
      <c r="AX27" s="220">
        <f>COUNTA($G$3:G27)</f>
        <v>25</v>
      </c>
      <c r="AZ27" s="6">
        <f>VLOOKUP($G27,Összesítő!$B:$F,3,FALSE)</f>
        <v>1794</v>
      </c>
      <c r="BA27" s="6">
        <f t="shared" si="5"/>
        <v>208</v>
      </c>
      <c r="BB27" s="5">
        <f t="shared" si="6"/>
        <v>1</v>
      </c>
      <c r="BC27" s="5" t="str">
        <f t="shared" si="7"/>
        <v>H</v>
      </c>
      <c r="BD27" s="5">
        <f t="shared" ref="BD27" si="126">IF(OR(BC27="R",BC27="RH"),1,0)</f>
        <v>0</v>
      </c>
      <c r="BE27" s="5">
        <f t="shared" si="9"/>
        <v>0</v>
      </c>
      <c r="BF27" s="5">
        <f t="shared" si="10"/>
        <v>0</v>
      </c>
      <c r="BG27" s="6" t="str">
        <f t="shared" si="11"/>
        <v>Nem rövidtávú a feladat.</v>
      </c>
      <c r="BH27" s="5">
        <f t="shared" si="12"/>
        <v>1</v>
      </c>
      <c r="BI27" s="5">
        <f t="shared" si="13"/>
        <v>1</v>
      </c>
      <c r="BJ27" s="5">
        <f t="shared" si="14"/>
        <v>0</v>
      </c>
      <c r="BK27" s="5">
        <f t="shared" si="15"/>
        <v>1</v>
      </c>
      <c r="BL27" s="5">
        <f t="shared" si="123"/>
        <v>1</v>
      </c>
      <c r="BM27" s="4" t="str">
        <f t="shared" si="17"/>
        <v>A forrás egyenlő a költséggel (II.ütem).</v>
      </c>
      <c r="BN27" s="5">
        <f t="shared" si="18"/>
        <v>0</v>
      </c>
      <c r="BO27" s="5">
        <f t="shared" si="19"/>
        <v>1</v>
      </c>
      <c r="BP27" s="5">
        <f t="shared" si="20"/>
        <v>0</v>
      </c>
      <c r="BQ27" s="5">
        <f t="shared" si="21"/>
        <v>1</v>
      </c>
      <c r="BR27" s="5">
        <f t="shared" si="22"/>
        <v>0</v>
      </c>
      <c r="BS27" s="6">
        <f t="shared" si="23"/>
        <v>0</v>
      </c>
      <c r="BT27" s="5">
        <f t="shared" si="24"/>
        <v>0</v>
      </c>
      <c r="BU27" s="5">
        <f t="shared" si="25"/>
        <v>1</v>
      </c>
      <c r="BV27" s="5">
        <f t="shared" si="26"/>
        <v>1</v>
      </c>
      <c r="BW27" s="5">
        <f t="shared" si="27"/>
        <v>1</v>
      </c>
      <c r="BX27" s="5">
        <f t="shared" si="28"/>
        <v>1</v>
      </c>
      <c r="BY27" s="5">
        <f t="shared" si="29"/>
        <v>1</v>
      </c>
      <c r="BZ27" s="5">
        <f t="shared" si="30"/>
        <v>1</v>
      </c>
      <c r="CA27" s="5">
        <f t="shared" si="31"/>
        <v>1</v>
      </c>
      <c r="CB27" s="5">
        <f t="shared" si="32"/>
        <v>1</v>
      </c>
      <c r="CC27" s="5">
        <f t="shared" si="33"/>
        <v>1</v>
      </c>
      <c r="CD27" s="5">
        <f t="shared" si="34"/>
        <v>1</v>
      </c>
      <c r="CE27" s="5">
        <f t="shared" si="35"/>
        <v>1</v>
      </c>
      <c r="CF27" s="5" t="str">
        <f t="shared" si="36"/>
        <v>?</v>
      </c>
      <c r="CG27" s="4" t="str">
        <f t="shared" si="124"/>
        <v>Kitöltés rendben!</v>
      </c>
      <c r="CH27" s="5">
        <f t="shared" si="125"/>
        <v>1</v>
      </c>
      <c r="CI27" s="5">
        <f t="shared" si="39"/>
        <v>0</v>
      </c>
      <c r="CJ27" s="5">
        <f t="shared" si="40"/>
        <v>1</v>
      </c>
    </row>
    <row r="28" spans="1:88" s="2" customFormat="1" ht="45">
      <c r="A28" s="1" t="str">
        <f t="shared" ref="A28:A29" si="127">IF($G28="","Nincs VKR kiválasztva!",CG28)</f>
        <v>Kitöltés rendben!</v>
      </c>
      <c r="B28" s="217">
        <v>2</v>
      </c>
      <c r="C28" s="212" t="s">
        <v>109</v>
      </c>
      <c r="D28" s="222" t="s">
        <v>349</v>
      </c>
      <c r="E28" s="218" t="s">
        <v>330</v>
      </c>
      <c r="F28" s="216" t="str">
        <f>VLOOKUP($G28,Összesítő!$B:$F,2,FALSE)</f>
        <v>21-21120-1-001-00-11</v>
      </c>
      <c r="G28" s="215">
        <v>2603</v>
      </c>
      <c r="H28" s="216" t="str">
        <f>AZ28&amp;"_"&amp;AX28&amp;"_FIV_"&amp;LEFT(Előlap!$B$6,4)</f>
        <v>1794_26_FIV_2026</v>
      </c>
      <c r="I28" s="216" t="str">
        <f>VLOOKUP($G28,Összesítő!$B:$F,5,FALSE)</f>
        <v>Szentkirály</v>
      </c>
      <c r="J28" s="216" t="str">
        <f>VLOOKUP($G28,Összesítő!$B:$F,4,FALSE)</f>
        <v>Szentkirály Község Önkormányzata</v>
      </c>
      <c r="K28" s="224">
        <f t="shared" si="41"/>
        <v>1000</v>
      </c>
      <c r="L28" s="221">
        <v>2027</v>
      </c>
      <c r="M28" s="221">
        <v>2027</v>
      </c>
      <c r="N28" s="225">
        <v>1000</v>
      </c>
      <c r="O28" s="226">
        <v>0</v>
      </c>
      <c r="P28" s="226">
        <v>1000</v>
      </c>
      <c r="Q28" s="226" t="s">
        <v>41</v>
      </c>
      <c r="S28" s="226">
        <v>0</v>
      </c>
      <c r="T28" s="226">
        <v>0</v>
      </c>
      <c r="U28" s="226">
        <v>0</v>
      </c>
      <c r="V28" s="226">
        <v>0</v>
      </c>
      <c r="W28" s="226">
        <v>0</v>
      </c>
      <c r="X28" s="226">
        <v>1000</v>
      </c>
      <c r="Y28" s="226">
        <v>0</v>
      </c>
      <c r="Z28" s="226">
        <v>0</v>
      </c>
      <c r="AA28" s="226">
        <v>0</v>
      </c>
      <c r="AB28" s="226">
        <v>0</v>
      </c>
      <c r="AC28" s="226">
        <v>0</v>
      </c>
      <c r="AD28" s="224">
        <f t="shared" ref="AD28:AD29" si="128">SUM(S28:AC28)</f>
        <v>1000</v>
      </c>
      <c r="AE28" s="3" t="str">
        <f t="shared" ref="AE28:AE29" si="129">IF($G28="","Nincs VKR kiválasztva!",IF(BB28=0,"Hiányos kitöltés!",BG28))</f>
        <v>A forrás egyenlő a költséggel (I.ütem).</v>
      </c>
      <c r="AF28" s="227"/>
      <c r="AG28" s="226">
        <v>0</v>
      </c>
      <c r="AH28" s="226">
        <v>0</v>
      </c>
      <c r="AI28" s="226">
        <v>0</v>
      </c>
      <c r="AJ28" s="226">
        <v>0</v>
      </c>
      <c r="AK28" s="226">
        <v>0</v>
      </c>
      <c r="AL28" s="226">
        <v>0</v>
      </c>
      <c r="AM28" s="226">
        <v>0</v>
      </c>
      <c r="AN28" s="226">
        <v>0</v>
      </c>
      <c r="AO28" s="226">
        <v>0</v>
      </c>
      <c r="AP28" s="226">
        <v>0</v>
      </c>
      <c r="AQ28" s="226">
        <v>0</v>
      </c>
      <c r="AR28" s="224">
        <f t="shared" ref="AR28:AR29" si="130">SUM(AG28:AQ28)</f>
        <v>0</v>
      </c>
      <c r="AS28" s="212" t="s">
        <v>211</v>
      </c>
      <c r="AT28" s="3" t="str">
        <f t="shared" si="4"/>
        <v>Nem hosszútávú a feladat.</v>
      </c>
      <c r="AV28" s="205" t="s">
        <v>348</v>
      </c>
      <c r="AW28" s="222" t="s">
        <v>145</v>
      </c>
      <c r="AX28" s="220">
        <f>COUNTA($G$3:G28)</f>
        <v>26</v>
      </c>
      <c r="AZ28" s="6">
        <f>VLOOKUP($G28,Összesítő!$B:$F,3,FALSE)</f>
        <v>1794</v>
      </c>
      <c r="BA28" s="6">
        <f t="shared" si="5"/>
        <v>124</v>
      </c>
      <c r="BB28" s="5">
        <f t="shared" si="6"/>
        <v>1</v>
      </c>
      <c r="BC28" s="5" t="str">
        <f t="shared" si="7"/>
        <v>R</v>
      </c>
      <c r="BD28" s="5">
        <f t="shared" ref="BD28:BD29" si="131">IF(OR(BC28="R",BC28="RH"),1,0)</f>
        <v>1</v>
      </c>
      <c r="BE28" s="5">
        <f t="shared" si="9"/>
        <v>0</v>
      </c>
      <c r="BF28" s="5">
        <f t="shared" si="10"/>
        <v>0</v>
      </c>
      <c r="BG28" s="6" t="str">
        <f t="shared" si="11"/>
        <v>A forrás egyenlő a költséggel (I.ütem).</v>
      </c>
      <c r="BH28" s="5">
        <f t="shared" si="12"/>
        <v>1</v>
      </c>
      <c r="BI28" s="5">
        <f t="shared" si="13"/>
        <v>1</v>
      </c>
      <c r="BJ28" s="5">
        <f t="shared" si="14"/>
        <v>0</v>
      </c>
      <c r="BK28" s="5">
        <f t="shared" si="15"/>
        <v>1</v>
      </c>
      <c r="BL28" s="5">
        <f t="shared" ref="BL28:BL29" si="132">IF(AND($BK28=1,$O28=$AR28),1,IF(AND($BK28=1,$O28&gt;$AR28,AS28="igen"),1,0))</f>
        <v>1</v>
      </c>
      <c r="BM28" s="4" t="str">
        <f t="shared" si="17"/>
        <v>Nem hosszútávú a feladat.</v>
      </c>
      <c r="BN28" s="5">
        <f t="shared" si="18"/>
        <v>1</v>
      </c>
      <c r="BO28" s="5">
        <f t="shared" si="19"/>
        <v>0</v>
      </c>
      <c r="BP28" s="5">
        <f t="shared" si="20"/>
        <v>0</v>
      </c>
      <c r="BQ28" s="5">
        <f t="shared" si="21"/>
        <v>0</v>
      </c>
      <c r="BR28" s="5">
        <f t="shared" si="22"/>
        <v>0</v>
      </c>
      <c r="BS28" s="6" t="str">
        <f t="shared" si="23"/>
        <v>Nincs hosszútávú terv!</v>
      </c>
      <c r="BT28" s="5">
        <f t="shared" si="24"/>
        <v>0</v>
      </c>
      <c r="BU28" s="5">
        <f t="shared" si="25"/>
        <v>0</v>
      </c>
      <c r="BV28" s="5">
        <f t="shared" si="26"/>
        <v>1</v>
      </c>
      <c r="BW28" s="5">
        <f t="shared" si="27"/>
        <v>1</v>
      </c>
      <c r="BX28" s="5">
        <f t="shared" si="28"/>
        <v>1</v>
      </c>
      <c r="BY28" s="5">
        <f t="shared" si="29"/>
        <v>1</v>
      </c>
      <c r="BZ28" s="5">
        <f t="shared" si="30"/>
        <v>1</v>
      </c>
      <c r="CA28" s="5">
        <f t="shared" si="31"/>
        <v>1</v>
      </c>
      <c r="CB28" s="5">
        <f t="shared" si="32"/>
        <v>1</v>
      </c>
      <c r="CC28" s="5">
        <f t="shared" si="33"/>
        <v>1</v>
      </c>
      <c r="CD28" s="5">
        <f t="shared" si="34"/>
        <v>1</v>
      </c>
      <c r="CE28" s="5">
        <f t="shared" si="35"/>
        <v>1</v>
      </c>
      <c r="CF28" s="5" t="str">
        <f t="shared" si="36"/>
        <v>?</v>
      </c>
      <c r="CG28" s="4" t="str">
        <f t="shared" ref="CG28:CG29" si="133">IF($BB28=0,$CF28,IF($BH28=0,"I. ütem forrása nincs kitöltve!",IF($BK28=0,"II. ütem forrása nincs kitöltve!",IF($BE28=1,"Költségek üteme nem megfelelő (az időtartam és a költség üteme eltér)!",IF(AND(BI28=0,$BB28=1,$BK28=1,$BE28=1),"Kötelező cellák kitöltve, de az I. ütem forrása hibás!",IF(AND(BK28=0,$BB28=1,$BK28=1,$BE28=1),"Kötelező cellák kitöltve, de a II. ütem forrása hibás!",IF(AND($BP28=1,$BA28&lt;30),"Nullás a rövidtávú feladat és rövid (hiányzik) a hozzá tartozó indoklás!",IF(AND($BQ28=1,$BA28&lt;30),"Nullás a hosszútávú feladat és rövid (hiányzik) a hozzá tartozó indoklás!",IF(AND(BO28=1,C28="1811_RENDKÍVÜLI"),"II. ütemre nem tervezhet Rendkívüli feladatot!",IF(BI28=0,AE28,IF(BL28=0,AT28,IF(AND(BD28=1,$P28&gt;$N28),"EM rendelet 2. melléklet terhére elszámolt költség nem lehet nagyobb az I. ütemre tervezett tényleges költségnél!",IF($AD28&gt;$N28,"Többlet forrást jelölt meg az I. ütemnél! A forrás ne legyen több a költségnél.",IF($AR28&gt;$O28,"Többlet forrást jelölt meg a II. ütemnél! A forrás ne legyen több a költségnél.","Kitöltés rendben!"))))))))))))))</f>
        <v>Kitöltés rendben!</v>
      </c>
      <c r="CH28" s="5">
        <f t="shared" ref="CH28:CH29" si="134">IF(A28="Kitöltés rendben!",1,0)</f>
        <v>1</v>
      </c>
      <c r="CI28" s="5">
        <f t="shared" si="39"/>
        <v>1</v>
      </c>
      <c r="CJ28" s="5">
        <f t="shared" si="40"/>
        <v>0</v>
      </c>
    </row>
    <row r="29" spans="1:88" s="2" customFormat="1" ht="75">
      <c r="A29" s="1" t="str">
        <f t="shared" si="127"/>
        <v>Kitöltés rendben!</v>
      </c>
      <c r="B29" s="217">
        <v>1</v>
      </c>
      <c r="C29" s="212" t="s">
        <v>126</v>
      </c>
      <c r="D29" s="222" t="s">
        <v>330</v>
      </c>
      <c r="E29" s="218" t="s">
        <v>330</v>
      </c>
      <c r="F29" s="216" t="str">
        <f>VLOOKUP($G29,Összesítő!$B:$F,2,FALSE)</f>
        <v>21-24545-1-001-00-00</v>
      </c>
      <c r="G29" s="215">
        <v>2605</v>
      </c>
      <c r="H29" s="216" t="str">
        <f>AZ29&amp;"_"&amp;AX29&amp;"_FIV_"&amp;LEFT(Előlap!$B$6,4)</f>
        <v>1800_27_FIV_2026</v>
      </c>
      <c r="I29" s="216" t="str">
        <f>VLOOKUP($G29,Összesítő!$B:$F,5,FALSE)</f>
        <v>Tiszaalpár</v>
      </c>
      <c r="J29" s="216" t="str">
        <f>VLOOKUP($G29,Összesítő!$B:$F,4,FALSE)</f>
        <v>Tiszaalpár Nagyközségi Önkormányzat</v>
      </c>
      <c r="K29" s="224">
        <f t="shared" si="41"/>
        <v>0</v>
      </c>
      <c r="L29" s="221">
        <v>2027</v>
      </c>
      <c r="M29" s="221">
        <v>2036</v>
      </c>
      <c r="N29" s="225">
        <v>0</v>
      </c>
      <c r="O29" s="226">
        <v>0</v>
      </c>
      <c r="P29" s="226">
        <v>0</v>
      </c>
      <c r="Q29" s="226" t="s">
        <v>41</v>
      </c>
      <c r="S29" s="226">
        <v>0</v>
      </c>
      <c r="T29" s="226">
        <v>0</v>
      </c>
      <c r="U29" s="226">
        <v>0</v>
      </c>
      <c r="V29" s="226">
        <v>0</v>
      </c>
      <c r="W29" s="226">
        <v>0</v>
      </c>
      <c r="X29" s="226">
        <v>0</v>
      </c>
      <c r="Y29" s="226">
        <v>0</v>
      </c>
      <c r="Z29" s="226">
        <v>0</v>
      </c>
      <c r="AA29" s="226">
        <v>0</v>
      </c>
      <c r="AB29" s="226">
        <v>0</v>
      </c>
      <c r="AC29" s="226">
        <v>0</v>
      </c>
      <c r="AD29" s="224">
        <f t="shared" si="128"/>
        <v>0</v>
      </c>
      <c r="AE29" s="3" t="str">
        <f t="shared" si="129"/>
        <v>A forrás egyenlő a költséggel (I.ütem).</v>
      </c>
      <c r="AF29" s="227"/>
      <c r="AG29" s="226">
        <v>0</v>
      </c>
      <c r="AH29" s="226">
        <v>0</v>
      </c>
      <c r="AI29" s="226">
        <v>0</v>
      </c>
      <c r="AJ29" s="226">
        <v>0</v>
      </c>
      <c r="AK29" s="226">
        <v>0</v>
      </c>
      <c r="AL29" s="226">
        <v>0</v>
      </c>
      <c r="AM29" s="226">
        <v>0</v>
      </c>
      <c r="AN29" s="226">
        <v>0</v>
      </c>
      <c r="AO29" s="226">
        <v>0</v>
      </c>
      <c r="AP29" s="226">
        <v>0</v>
      </c>
      <c r="AQ29" s="226">
        <v>0</v>
      </c>
      <c r="AR29" s="224">
        <f t="shared" si="130"/>
        <v>0</v>
      </c>
      <c r="AS29" s="212" t="s">
        <v>211</v>
      </c>
      <c r="AT29" s="3" t="str">
        <f t="shared" si="4"/>
        <v>A forrás egyenlő a költséggel (II.ütem).</v>
      </c>
      <c r="AV29" s="202" t="s">
        <v>334</v>
      </c>
      <c r="AW29" s="222" t="s">
        <v>145</v>
      </c>
      <c r="AX29" s="220">
        <f>COUNTA($G$3:G29)</f>
        <v>27</v>
      </c>
      <c r="AZ29" s="6">
        <f>VLOOKUP($G29,Összesítő!$B:$F,3,FALSE)</f>
        <v>1800</v>
      </c>
      <c r="BA29" s="6">
        <f t="shared" si="5"/>
        <v>208</v>
      </c>
      <c r="BB29" s="5">
        <f t="shared" si="6"/>
        <v>1</v>
      </c>
      <c r="BC29" s="5" t="str">
        <f t="shared" si="7"/>
        <v>RH</v>
      </c>
      <c r="BD29" s="5">
        <f t="shared" si="131"/>
        <v>1</v>
      </c>
      <c r="BE29" s="5">
        <f t="shared" si="9"/>
        <v>0</v>
      </c>
      <c r="BF29" s="5">
        <f t="shared" si="10"/>
        <v>0</v>
      </c>
      <c r="BG29" s="6" t="str">
        <f t="shared" si="11"/>
        <v>A forrás egyenlő a költséggel (I.ütem).</v>
      </c>
      <c r="BH29" s="5">
        <f t="shared" si="12"/>
        <v>1</v>
      </c>
      <c r="BI29" s="5">
        <f t="shared" si="13"/>
        <v>1</v>
      </c>
      <c r="BJ29" s="5">
        <f t="shared" si="14"/>
        <v>0</v>
      </c>
      <c r="BK29" s="5">
        <f t="shared" si="15"/>
        <v>1</v>
      </c>
      <c r="BL29" s="5">
        <f t="shared" si="132"/>
        <v>1</v>
      </c>
      <c r="BM29" s="4" t="str">
        <f t="shared" si="17"/>
        <v>A forrás egyenlő a költséggel (II.ütem).</v>
      </c>
      <c r="BN29" s="5">
        <f t="shared" si="18"/>
        <v>0</v>
      </c>
      <c r="BO29" s="5">
        <f t="shared" si="19"/>
        <v>1</v>
      </c>
      <c r="BP29" s="5">
        <f t="shared" si="20"/>
        <v>0</v>
      </c>
      <c r="BQ29" s="5">
        <f t="shared" si="21"/>
        <v>1</v>
      </c>
      <c r="BR29" s="5">
        <f t="shared" si="22"/>
        <v>1</v>
      </c>
      <c r="BS29" s="6" t="str">
        <f t="shared" si="23"/>
        <v>Nullás a hosszútávú feladat és rövid hozzá az indoklás!</v>
      </c>
      <c r="BT29" s="5">
        <f t="shared" si="24"/>
        <v>1</v>
      </c>
      <c r="BU29" s="5">
        <f t="shared" si="25"/>
        <v>1</v>
      </c>
      <c r="BV29" s="5">
        <f t="shared" si="26"/>
        <v>1</v>
      </c>
      <c r="BW29" s="5">
        <f t="shared" si="27"/>
        <v>1</v>
      </c>
      <c r="BX29" s="5">
        <f t="shared" si="28"/>
        <v>1</v>
      </c>
      <c r="BY29" s="5">
        <f t="shared" si="29"/>
        <v>1</v>
      </c>
      <c r="BZ29" s="5">
        <f t="shared" si="30"/>
        <v>1</v>
      </c>
      <c r="CA29" s="5">
        <f t="shared" si="31"/>
        <v>1</v>
      </c>
      <c r="CB29" s="5">
        <f t="shared" si="32"/>
        <v>1</v>
      </c>
      <c r="CC29" s="5">
        <f t="shared" si="33"/>
        <v>1</v>
      </c>
      <c r="CD29" s="5">
        <f t="shared" si="34"/>
        <v>1</v>
      </c>
      <c r="CE29" s="5">
        <f t="shared" si="35"/>
        <v>1</v>
      </c>
      <c r="CF29" s="5" t="str">
        <f t="shared" si="36"/>
        <v>?</v>
      </c>
      <c r="CG29" s="4" t="str">
        <f t="shared" si="133"/>
        <v>Kitöltés rendben!</v>
      </c>
      <c r="CH29" s="5">
        <f t="shared" si="134"/>
        <v>1</v>
      </c>
      <c r="CI29" s="5">
        <f t="shared" si="39"/>
        <v>1</v>
      </c>
      <c r="CJ29" s="5">
        <f t="shared" si="40"/>
        <v>1</v>
      </c>
    </row>
    <row r="30" spans="1:88" s="2" customFormat="1" ht="165">
      <c r="A30" s="1" t="str">
        <f t="shared" ref="A30:A31" si="135">IF($G30="","Nincs VKR kiválasztva!",CG30)</f>
        <v>Kitöltés rendben!</v>
      </c>
      <c r="B30" s="217">
        <v>2</v>
      </c>
      <c r="C30" s="212" t="s">
        <v>104</v>
      </c>
      <c r="D30" s="222" t="s">
        <v>350</v>
      </c>
      <c r="E30" s="218" t="s">
        <v>330</v>
      </c>
      <c r="F30" s="216" t="str">
        <f>VLOOKUP($G30,Összesítő!$B:$F,2,FALSE)</f>
        <v>21-30623-1-001-00-14</v>
      </c>
      <c r="G30" s="215">
        <v>2601</v>
      </c>
      <c r="H30" s="216" t="str">
        <f>AZ30&amp;"_"&amp;AX30&amp;"_FIV_"&amp;LEFT(Előlap!$B$6,4)</f>
        <v>1805_28_FIV_2026</v>
      </c>
      <c r="I30" s="216" t="str">
        <f>VLOOKUP($G30,Összesítő!$B:$F,5,FALSE)</f>
        <v>Tiszakécske</v>
      </c>
      <c r="J30" s="216" t="str">
        <f>VLOOKUP($G30,Összesítő!$B:$F,4,FALSE)</f>
        <v>Tiszakécske Város Önkormányzata</v>
      </c>
      <c r="K30" s="224">
        <f t="shared" si="41"/>
        <v>120000</v>
      </c>
      <c r="L30" s="221">
        <v>2027</v>
      </c>
      <c r="M30" s="221">
        <v>2028</v>
      </c>
      <c r="N30" s="225">
        <v>40000</v>
      </c>
      <c r="O30" s="226">
        <v>80000</v>
      </c>
      <c r="P30" s="226">
        <v>40000</v>
      </c>
      <c r="Q30" s="226" t="s">
        <v>41</v>
      </c>
      <c r="S30" s="226">
        <v>0</v>
      </c>
      <c r="T30" s="226">
        <v>0</v>
      </c>
      <c r="U30" s="226">
        <v>0</v>
      </c>
      <c r="V30" s="226">
        <v>0</v>
      </c>
      <c r="W30" s="226">
        <v>40000</v>
      </c>
      <c r="X30" s="226">
        <v>0</v>
      </c>
      <c r="Y30" s="226">
        <v>0</v>
      </c>
      <c r="Z30" s="226">
        <v>0</v>
      </c>
      <c r="AA30" s="226">
        <v>0</v>
      </c>
      <c r="AB30" s="226">
        <v>0</v>
      </c>
      <c r="AC30" s="226">
        <v>0</v>
      </c>
      <c r="AD30" s="224">
        <f t="shared" ref="AD30:AD31" si="136">SUM(S30:AC30)</f>
        <v>40000</v>
      </c>
      <c r="AE30" s="3" t="str">
        <f t="shared" ref="AE30:AE31" si="137">IF($G30="","Nincs VKR kiválasztva!",IF(BB30=0,"Hiányos kitöltés!",BG30))</f>
        <v>A forrás egyenlő a költséggel (I.ütem).</v>
      </c>
      <c r="AF30" s="227"/>
      <c r="AG30" s="226">
        <v>0</v>
      </c>
      <c r="AH30" s="226">
        <v>0</v>
      </c>
      <c r="AI30" s="226">
        <v>0</v>
      </c>
      <c r="AJ30" s="226">
        <v>0</v>
      </c>
      <c r="AK30" s="226">
        <v>80000</v>
      </c>
      <c r="AL30" s="226">
        <v>0</v>
      </c>
      <c r="AM30" s="226">
        <v>0</v>
      </c>
      <c r="AN30" s="226">
        <v>0</v>
      </c>
      <c r="AO30" s="226">
        <v>0</v>
      </c>
      <c r="AP30" s="226">
        <v>0</v>
      </c>
      <c r="AQ30" s="226">
        <v>0</v>
      </c>
      <c r="AR30" s="224">
        <f t="shared" ref="AR30:AR31" si="138">SUM(AG30:AQ30)</f>
        <v>80000</v>
      </c>
      <c r="AS30" s="212" t="s">
        <v>211</v>
      </c>
      <c r="AT30" s="3" t="str">
        <f t="shared" si="4"/>
        <v>A forrás egyenlő a költséggel (II.ütem).</v>
      </c>
      <c r="AV30" s="204" t="s">
        <v>351</v>
      </c>
      <c r="AW30" s="222" t="s">
        <v>145</v>
      </c>
      <c r="AX30" s="220">
        <f>COUNTA($G$3:G30)</f>
        <v>28</v>
      </c>
      <c r="AZ30" s="6">
        <f>VLOOKUP($G30,Összesítő!$B:$F,3,FALSE)</f>
        <v>1805</v>
      </c>
      <c r="BA30" s="6">
        <f t="shared" si="5"/>
        <v>413</v>
      </c>
      <c r="BB30" s="5">
        <f t="shared" si="6"/>
        <v>1</v>
      </c>
      <c r="BC30" s="5" t="str">
        <f t="shared" si="7"/>
        <v>RH</v>
      </c>
      <c r="BD30" s="5">
        <f t="shared" ref="BD30:BD31" si="139">IF(OR(BC30="R",BC30="RH"),1,0)</f>
        <v>1</v>
      </c>
      <c r="BE30" s="5">
        <f t="shared" si="9"/>
        <v>0</v>
      </c>
      <c r="BF30" s="5">
        <f t="shared" si="10"/>
        <v>0</v>
      </c>
      <c r="BG30" s="6" t="str">
        <f t="shared" si="11"/>
        <v>A forrás egyenlő a költséggel (I.ütem).</v>
      </c>
      <c r="BH30" s="5">
        <f t="shared" si="12"/>
        <v>1</v>
      </c>
      <c r="BI30" s="5">
        <f t="shared" si="13"/>
        <v>1</v>
      </c>
      <c r="BJ30" s="5">
        <f t="shared" si="14"/>
        <v>0</v>
      </c>
      <c r="BK30" s="5">
        <f t="shared" si="15"/>
        <v>1</v>
      </c>
      <c r="BL30" s="5">
        <f t="shared" ref="BL30:BL31" si="140">IF(AND($BK30=1,$O30=$AR30),1,IF(AND($BK30=1,$O30&gt;$AR30,AS30="igen"),1,0))</f>
        <v>1</v>
      </c>
      <c r="BM30" s="4" t="str">
        <f t="shared" si="17"/>
        <v>A forrás egyenlő a költséggel (II.ütem).</v>
      </c>
      <c r="BN30" s="5">
        <f t="shared" si="18"/>
        <v>0</v>
      </c>
      <c r="BO30" s="5">
        <f t="shared" si="19"/>
        <v>1</v>
      </c>
      <c r="BP30" s="5">
        <f t="shared" si="20"/>
        <v>0</v>
      </c>
      <c r="BQ30" s="5">
        <f t="shared" si="21"/>
        <v>0</v>
      </c>
      <c r="BR30" s="5">
        <f t="shared" si="22"/>
        <v>0</v>
      </c>
      <c r="BS30" s="6">
        <f t="shared" si="23"/>
        <v>0</v>
      </c>
      <c r="BT30" s="5">
        <f t="shared" si="24"/>
        <v>0</v>
      </c>
      <c r="BU30" s="5">
        <f t="shared" si="25"/>
        <v>0</v>
      </c>
      <c r="BV30" s="5">
        <f t="shared" si="26"/>
        <v>1</v>
      </c>
      <c r="BW30" s="5">
        <f t="shared" si="27"/>
        <v>1</v>
      </c>
      <c r="BX30" s="5">
        <f t="shared" si="28"/>
        <v>1</v>
      </c>
      <c r="BY30" s="5">
        <f t="shared" si="29"/>
        <v>1</v>
      </c>
      <c r="BZ30" s="5">
        <f t="shared" si="30"/>
        <v>1</v>
      </c>
      <c r="CA30" s="5">
        <f t="shared" si="31"/>
        <v>1</v>
      </c>
      <c r="CB30" s="5">
        <f t="shared" si="32"/>
        <v>1</v>
      </c>
      <c r="CC30" s="5">
        <f t="shared" si="33"/>
        <v>1</v>
      </c>
      <c r="CD30" s="5">
        <f t="shared" si="34"/>
        <v>1</v>
      </c>
      <c r="CE30" s="5">
        <f t="shared" si="35"/>
        <v>1</v>
      </c>
      <c r="CF30" s="5" t="str">
        <f t="shared" si="36"/>
        <v>?</v>
      </c>
      <c r="CG30" s="4" t="str">
        <f t="shared" ref="CG30:CG31" si="141">IF($BB30=0,$CF30,IF($BH30=0,"I. ütem forrása nincs kitöltve!",IF($BK30=0,"II. ütem forrása nincs kitöltve!",IF($BE30=1,"Költségek üteme nem megfelelő (az időtartam és a költség üteme eltér)!",IF(AND(BI30=0,$BB30=1,$BK30=1,$BE30=1),"Kötelező cellák kitöltve, de az I. ütem forrása hibás!",IF(AND(BK30=0,$BB30=1,$BK30=1,$BE30=1),"Kötelező cellák kitöltve, de a II. ütem forrása hibás!",IF(AND($BP30=1,$BA30&lt;30),"Nullás a rövidtávú feladat és rövid (hiányzik) a hozzá tartozó indoklás!",IF(AND($BQ30=1,$BA30&lt;30),"Nullás a hosszútávú feladat és rövid (hiányzik) a hozzá tartozó indoklás!",IF(AND(BO30=1,C30="1811_RENDKÍVÜLI"),"II. ütemre nem tervezhet Rendkívüli feladatot!",IF(BI30=0,AE30,IF(BL30=0,AT30,IF(AND(BD30=1,$P30&gt;$N30),"EM rendelet 2. melléklet terhére elszámolt költség nem lehet nagyobb az I. ütemre tervezett tényleges költségnél!",IF($AD30&gt;$N30,"Többlet forrást jelölt meg az I. ütemnél! A forrás ne legyen több a költségnél.",IF($AR30&gt;$O30,"Többlet forrást jelölt meg a II. ütemnél! A forrás ne legyen több a költségnél.","Kitöltés rendben!"))))))))))))))</f>
        <v>Kitöltés rendben!</v>
      </c>
      <c r="CH30" s="5">
        <f t="shared" ref="CH30:CH31" si="142">IF(A30="Kitöltés rendben!",1,0)</f>
        <v>1</v>
      </c>
      <c r="CI30" s="5">
        <f t="shared" si="39"/>
        <v>1</v>
      </c>
      <c r="CJ30" s="5">
        <f t="shared" si="40"/>
        <v>1</v>
      </c>
    </row>
    <row r="31" spans="1:88" s="2" customFormat="1" ht="75">
      <c r="A31" s="1" t="str">
        <f t="shared" si="135"/>
        <v>Kitöltés rendben!</v>
      </c>
      <c r="B31" s="217">
        <v>1</v>
      </c>
      <c r="C31" s="212" t="s">
        <v>126</v>
      </c>
      <c r="D31" s="222" t="s">
        <v>330</v>
      </c>
      <c r="E31" s="218" t="s">
        <v>330</v>
      </c>
      <c r="F31" s="216" t="str">
        <f>VLOOKUP($G31,Összesítő!$B:$F,2,FALSE)</f>
        <v>22-33561-1-001-00-02</v>
      </c>
      <c r="G31" s="215">
        <v>2404</v>
      </c>
      <c r="H31" s="216" t="str">
        <f>AZ31&amp;"_"&amp;AX31&amp;"_FIV_"&amp;LEFT(Előlap!$B$6,4)</f>
        <v>1810_29_FIV_2026</v>
      </c>
      <c r="I31" s="216" t="str">
        <f>VLOOKUP($G31,Összesítő!$B:$F,5,FALSE)</f>
        <v>Apaj</v>
      </c>
      <c r="J31" s="216" t="str">
        <f>VLOOKUP($G31,Összesítő!$B:$F,4,FALSE)</f>
        <v>Apaj Község Önkormányzata</v>
      </c>
      <c r="K31" s="224">
        <f t="shared" si="41"/>
        <v>0</v>
      </c>
      <c r="L31" s="221">
        <v>2027</v>
      </c>
      <c r="M31" s="221">
        <v>2036</v>
      </c>
      <c r="N31" s="225">
        <v>0</v>
      </c>
      <c r="O31" s="226">
        <v>0</v>
      </c>
      <c r="P31" s="226">
        <v>0</v>
      </c>
      <c r="Q31" s="226" t="s">
        <v>41</v>
      </c>
      <c r="S31" s="226">
        <v>0</v>
      </c>
      <c r="T31" s="226">
        <v>0</v>
      </c>
      <c r="U31" s="226">
        <v>0</v>
      </c>
      <c r="V31" s="226">
        <v>0</v>
      </c>
      <c r="W31" s="226">
        <v>0</v>
      </c>
      <c r="X31" s="226">
        <v>0</v>
      </c>
      <c r="Y31" s="226">
        <v>0</v>
      </c>
      <c r="Z31" s="226">
        <v>0</v>
      </c>
      <c r="AA31" s="226">
        <v>0</v>
      </c>
      <c r="AB31" s="226">
        <v>0</v>
      </c>
      <c r="AC31" s="226">
        <v>0</v>
      </c>
      <c r="AD31" s="224">
        <f t="shared" si="136"/>
        <v>0</v>
      </c>
      <c r="AE31" s="3" t="str">
        <f t="shared" si="137"/>
        <v>A forrás egyenlő a költséggel (I.ütem).</v>
      </c>
      <c r="AF31" s="227"/>
      <c r="AG31" s="226">
        <v>0</v>
      </c>
      <c r="AH31" s="226">
        <v>0</v>
      </c>
      <c r="AI31" s="226">
        <v>0</v>
      </c>
      <c r="AJ31" s="226">
        <v>0</v>
      </c>
      <c r="AK31" s="226">
        <v>0</v>
      </c>
      <c r="AL31" s="226">
        <v>0</v>
      </c>
      <c r="AM31" s="226">
        <v>0</v>
      </c>
      <c r="AN31" s="226">
        <v>0</v>
      </c>
      <c r="AO31" s="226">
        <v>0</v>
      </c>
      <c r="AP31" s="226">
        <v>0</v>
      </c>
      <c r="AQ31" s="226">
        <v>0</v>
      </c>
      <c r="AR31" s="224">
        <f t="shared" si="138"/>
        <v>0</v>
      </c>
      <c r="AS31" s="212" t="s">
        <v>211</v>
      </c>
      <c r="AT31" s="3" t="str">
        <f t="shared" si="4"/>
        <v>A forrás egyenlő a költséggel (II.ütem).</v>
      </c>
      <c r="AV31" s="202" t="s">
        <v>334</v>
      </c>
      <c r="AW31" s="222" t="s">
        <v>145</v>
      </c>
      <c r="AX31" s="220">
        <f>COUNTA($G$3:G31)</f>
        <v>29</v>
      </c>
      <c r="AZ31" s="6">
        <f>VLOOKUP($G31,Összesítő!$B:$F,3,FALSE)</f>
        <v>1810</v>
      </c>
      <c r="BA31" s="6">
        <f t="shared" si="5"/>
        <v>208</v>
      </c>
      <c r="BB31" s="5">
        <f t="shared" si="6"/>
        <v>1</v>
      </c>
      <c r="BC31" s="5" t="str">
        <f t="shared" si="7"/>
        <v>RH</v>
      </c>
      <c r="BD31" s="5">
        <f t="shared" si="139"/>
        <v>1</v>
      </c>
      <c r="BE31" s="5">
        <f t="shared" si="9"/>
        <v>0</v>
      </c>
      <c r="BF31" s="5">
        <f t="shared" si="10"/>
        <v>0</v>
      </c>
      <c r="BG31" s="6" t="str">
        <f t="shared" si="11"/>
        <v>A forrás egyenlő a költséggel (I.ütem).</v>
      </c>
      <c r="BH31" s="5">
        <f t="shared" si="12"/>
        <v>1</v>
      </c>
      <c r="BI31" s="5">
        <f t="shared" si="13"/>
        <v>1</v>
      </c>
      <c r="BJ31" s="5">
        <f t="shared" si="14"/>
        <v>0</v>
      </c>
      <c r="BK31" s="5">
        <f t="shared" si="15"/>
        <v>1</v>
      </c>
      <c r="BL31" s="5">
        <f t="shared" si="140"/>
        <v>1</v>
      </c>
      <c r="BM31" s="4" t="str">
        <f t="shared" si="17"/>
        <v>A forrás egyenlő a költséggel (II.ütem).</v>
      </c>
      <c r="BN31" s="5">
        <f t="shared" si="18"/>
        <v>0</v>
      </c>
      <c r="BO31" s="5">
        <f t="shared" si="19"/>
        <v>1</v>
      </c>
      <c r="BP31" s="5">
        <f t="shared" si="20"/>
        <v>0</v>
      </c>
      <c r="BQ31" s="5">
        <f t="shared" si="21"/>
        <v>1</v>
      </c>
      <c r="BR31" s="5">
        <f t="shared" si="22"/>
        <v>1</v>
      </c>
      <c r="BS31" s="6" t="str">
        <f t="shared" si="23"/>
        <v>Nullás a hosszútávú feladat és rövid hozzá az indoklás!</v>
      </c>
      <c r="BT31" s="5">
        <f t="shared" si="24"/>
        <v>1</v>
      </c>
      <c r="BU31" s="5">
        <f t="shared" si="25"/>
        <v>1</v>
      </c>
      <c r="BV31" s="5">
        <f t="shared" si="26"/>
        <v>1</v>
      </c>
      <c r="BW31" s="5">
        <f t="shared" si="27"/>
        <v>1</v>
      </c>
      <c r="BX31" s="5">
        <f t="shared" si="28"/>
        <v>1</v>
      </c>
      <c r="BY31" s="5">
        <f t="shared" si="29"/>
        <v>1</v>
      </c>
      <c r="BZ31" s="5">
        <f t="shared" si="30"/>
        <v>1</v>
      </c>
      <c r="CA31" s="5">
        <f t="shared" si="31"/>
        <v>1</v>
      </c>
      <c r="CB31" s="5">
        <f t="shared" si="32"/>
        <v>1</v>
      </c>
      <c r="CC31" s="5">
        <f t="shared" si="33"/>
        <v>1</v>
      </c>
      <c r="CD31" s="5">
        <f t="shared" si="34"/>
        <v>1</v>
      </c>
      <c r="CE31" s="5">
        <f t="shared" si="35"/>
        <v>1</v>
      </c>
      <c r="CF31" s="5" t="str">
        <f t="shared" si="36"/>
        <v>?</v>
      </c>
      <c r="CG31" s="4" t="str">
        <f t="shared" si="141"/>
        <v>Kitöltés rendben!</v>
      </c>
      <c r="CH31" s="5">
        <f t="shared" si="142"/>
        <v>1</v>
      </c>
      <c r="CI31" s="5">
        <f t="shared" si="39"/>
        <v>1</v>
      </c>
      <c r="CJ31" s="5">
        <f t="shared" si="40"/>
        <v>1</v>
      </c>
    </row>
    <row r="32" spans="1:88" s="2" customFormat="1" ht="75">
      <c r="A32" s="1" t="str">
        <f t="shared" ref="A32" si="143">IF($G32="","Nincs VKR kiválasztva!",CG32)</f>
        <v>Kitöltés rendben!</v>
      </c>
      <c r="B32" s="217">
        <v>1</v>
      </c>
      <c r="C32" s="212" t="s">
        <v>126</v>
      </c>
      <c r="D32" s="222" t="s">
        <v>330</v>
      </c>
      <c r="E32" s="218" t="s">
        <v>330</v>
      </c>
      <c r="F32" s="216" t="str">
        <f>VLOOKUP($G32,Összesítő!$B:$F,2,FALSE)</f>
        <v>21-21148-1-002-00-03</v>
      </c>
      <c r="G32" s="215">
        <v>2403</v>
      </c>
      <c r="H32" s="216" t="str">
        <f>AZ32&amp;"_"&amp;AX32&amp;"_FIV_"&amp;LEFT(Előlap!$B$6,4)</f>
        <v>1795_30_FIV_2026</v>
      </c>
      <c r="I32" s="216" t="str">
        <f>VLOOKUP($G32,Összesítő!$B:$F,5,FALSE)</f>
        <v>Apostag, Dunavecse</v>
      </c>
      <c r="J32" s="216" t="str">
        <f>VLOOKUP($G32,Összesítő!$B:$F,4,FALSE)</f>
        <v>Apostag Község Önkormányzata, Dunavecse Város Önkormányzata</v>
      </c>
      <c r="K32" s="224">
        <f t="shared" si="41"/>
        <v>0</v>
      </c>
      <c r="L32" s="221">
        <v>2027</v>
      </c>
      <c r="M32" s="221">
        <v>2036</v>
      </c>
      <c r="N32" s="225">
        <v>0</v>
      </c>
      <c r="O32" s="226">
        <v>0</v>
      </c>
      <c r="P32" s="226">
        <v>0</v>
      </c>
      <c r="Q32" s="226" t="s">
        <v>41</v>
      </c>
      <c r="S32" s="226">
        <v>0</v>
      </c>
      <c r="T32" s="226">
        <v>0</v>
      </c>
      <c r="U32" s="226">
        <v>0</v>
      </c>
      <c r="V32" s="226">
        <v>0</v>
      </c>
      <c r="W32" s="226">
        <v>0</v>
      </c>
      <c r="X32" s="226">
        <v>0</v>
      </c>
      <c r="Y32" s="226">
        <v>0</v>
      </c>
      <c r="Z32" s="226">
        <v>0</v>
      </c>
      <c r="AA32" s="226">
        <v>0</v>
      </c>
      <c r="AB32" s="226">
        <v>0</v>
      </c>
      <c r="AC32" s="226">
        <v>0</v>
      </c>
      <c r="AD32" s="224">
        <f t="shared" ref="AD32" si="144">SUM(S32:AC32)</f>
        <v>0</v>
      </c>
      <c r="AE32" s="3" t="str">
        <f t="shared" ref="AE32" si="145">IF($G32="","Nincs VKR kiválasztva!",IF(BB32=0,"Hiányos kitöltés!",BG32))</f>
        <v>A forrás egyenlő a költséggel (I.ütem).</v>
      </c>
      <c r="AF32" s="227"/>
      <c r="AG32" s="226">
        <v>0</v>
      </c>
      <c r="AH32" s="226">
        <v>0</v>
      </c>
      <c r="AI32" s="226">
        <v>0</v>
      </c>
      <c r="AJ32" s="226">
        <v>0</v>
      </c>
      <c r="AK32" s="226">
        <v>0</v>
      </c>
      <c r="AL32" s="226">
        <v>0</v>
      </c>
      <c r="AM32" s="226">
        <v>0</v>
      </c>
      <c r="AN32" s="226">
        <v>0</v>
      </c>
      <c r="AO32" s="226">
        <v>0</v>
      </c>
      <c r="AP32" s="226">
        <v>0</v>
      </c>
      <c r="AQ32" s="226">
        <v>0</v>
      </c>
      <c r="AR32" s="224">
        <f t="shared" ref="AR32" si="146">SUM(AG32:AQ32)</f>
        <v>0</v>
      </c>
      <c r="AS32" s="212" t="s">
        <v>211</v>
      </c>
      <c r="AT32" s="3" t="str">
        <f t="shared" si="4"/>
        <v>A forrás egyenlő a költséggel (II.ütem).</v>
      </c>
      <c r="AV32" s="202" t="s">
        <v>334</v>
      </c>
      <c r="AW32" s="222" t="s">
        <v>145</v>
      </c>
      <c r="AX32" s="220">
        <f>COUNTA($G$3:G32)</f>
        <v>30</v>
      </c>
      <c r="AZ32" s="6">
        <f>VLOOKUP($G32,Összesítő!$B:$F,3,FALSE)</f>
        <v>1795</v>
      </c>
      <c r="BA32" s="6">
        <f t="shared" si="5"/>
        <v>208</v>
      </c>
      <c r="BB32" s="5">
        <f t="shared" si="6"/>
        <v>1</v>
      </c>
      <c r="BC32" s="5" t="str">
        <f t="shared" si="7"/>
        <v>RH</v>
      </c>
      <c r="BD32" s="5">
        <f t="shared" ref="BD32" si="147">IF(OR(BC32="R",BC32="RH"),1,0)</f>
        <v>1</v>
      </c>
      <c r="BE32" s="5">
        <f t="shared" si="9"/>
        <v>0</v>
      </c>
      <c r="BF32" s="5">
        <f t="shared" si="10"/>
        <v>0</v>
      </c>
      <c r="BG32" s="6" t="str">
        <f t="shared" si="11"/>
        <v>A forrás egyenlő a költséggel (I.ütem).</v>
      </c>
      <c r="BH32" s="5">
        <f t="shared" si="12"/>
        <v>1</v>
      </c>
      <c r="BI32" s="5">
        <f t="shared" si="13"/>
        <v>1</v>
      </c>
      <c r="BJ32" s="5">
        <f t="shared" si="14"/>
        <v>0</v>
      </c>
      <c r="BK32" s="5">
        <f t="shared" si="15"/>
        <v>1</v>
      </c>
      <c r="BL32" s="5">
        <f t="shared" ref="BL32" si="148">IF(AND($BK32=1,$O32=$AR32),1,IF(AND($BK32=1,$O32&gt;$AR32,AS32="igen"),1,0))</f>
        <v>1</v>
      </c>
      <c r="BM32" s="4" t="str">
        <f t="shared" si="17"/>
        <v>A forrás egyenlő a költséggel (II.ütem).</v>
      </c>
      <c r="BN32" s="5">
        <f t="shared" si="18"/>
        <v>0</v>
      </c>
      <c r="BO32" s="5">
        <f t="shared" si="19"/>
        <v>1</v>
      </c>
      <c r="BP32" s="5">
        <f t="shared" si="20"/>
        <v>0</v>
      </c>
      <c r="BQ32" s="5">
        <f t="shared" si="21"/>
        <v>1</v>
      </c>
      <c r="BR32" s="5">
        <f t="shared" si="22"/>
        <v>1</v>
      </c>
      <c r="BS32" s="6" t="str">
        <f t="shared" si="23"/>
        <v>Nullás a hosszútávú feladat és rövid hozzá az indoklás!</v>
      </c>
      <c r="BT32" s="5">
        <f t="shared" si="24"/>
        <v>1</v>
      </c>
      <c r="BU32" s="5">
        <f t="shared" si="25"/>
        <v>1</v>
      </c>
      <c r="BV32" s="5">
        <f t="shared" si="26"/>
        <v>1</v>
      </c>
      <c r="BW32" s="5">
        <f t="shared" si="27"/>
        <v>1</v>
      </c>
      <c r="BX32" s="5">
        <f t="shared" si="28"/>
        <v>1</v>
      </c>
      <c r="BY32" s="5">
        <f t="shared" si="29"/>
        <v>1</v>
      </c>
      <c r="BZ32" s="5">
        <f t="shared" si="30"/>
        <v>1</v>
      </c>
      <c r="CA32" s="5">
        <f t="shared" si="31"/>
        <v>1</v>
      </c>
      <c r="CB32" s="5">
        <f t="shared" si="32"/>
        <v>1</v>
      </c>
      <c r="CC32" s="5">
        <f t="shared" si="33"/>
        <v>1</v>
      </c>
      <c r="CD32" s="5">
        <f t="shared" si="34"/>
        <v>1</v>
      </c>
      <c r="CE32" s="5">
        <f t="shared" si="35"/>
        <v>1</v>
      </c>
      <c r="CF32" s="5" t="str">
        <f t="shared" si="36"/>
        <v>?</v>
      </c>
      <c r="CG32" s="4" t="str">
        <f t="shared" ref="CG32" si="149">IF($BB32=0,$CF32,IF($BH32=0,"I. ütem forrása nincs kitöltve!",IF($BK32=0,"II. ütem forrása nincs kitöltve!",IF($BE32=1,"Költségek üteme nem megfelelő (az időtartam és a költség üteme eltér)!",IF(AND(BI32=0,$BB32=1,$BK32=1,$BE32=1),"Kötelező cellák kitöltve, de az I. ütem forrása hibás!",IF(AND(BK32=0,$BB32=1,$BK32=1,$BE32=1),"Kötelező cellák kitöltve, de a II. ütem forrása hibás!",IF(AND($BP32=1,$BA32&lt;30),"Nullás a rövidtávú feladat és rövid (hiányzik) a hozzá tartozó indoklás!",IF(AND($BQ32=1,$BA32&lt;30),"Nullás a hosszútávú feladat és rövid (hiányzik) a hozzá tartozó indoklás!",IF(AND(BO32=1,C32="1811_RENDKÍVÜLI"),"II. ütemre nem tervezhet Rendkívüli feladatot!",IF(BI32=0,AE32,IF(BL32=0,AT32,IF(AND(BD32=1,$P32&gt;$N32),"EM rendelet 2. melléklet terhére elszámolt költség nem lehet nagyobb az I. ütemre tervezett tényleges költségnél!",IF($AD32&gt;$N32,"Többlet forrást jelölt meg az I. ütemnél! A forrás ne legyen több a költségnél.",IF($AR32&gt;$O32,"Többlet forrást jelölt meg a II. ütemnél! A forrás ne legyen több a költségnél.","Kitöltés rendben!"))))))))))))))</f>
        <v>Kitöltés rendben!</v>
      </c>
      <c r="CH32" s="5">
        <f t="shared" ref="CH32" si="150">IF(A32="Kitöltés rendben!",1,0)</f>
        <v>1</v>
      </c>
      <c r="CI32" s="5">
        <f t="shared" si="39"/>
        <v>1</v>
      </c>
      <c r="CJ32" s="5">
        <f t="shared" si="40"/>
        <v>1</v>
      </c>
    </row>
    <row r="33" spans="1:88" s="2" customFormat="1" ht="75">
      <c r="A33" s="1" t="str">
        <f t="shared" ref="A33" si="151">IF($G33="","Nincs VKR kiválasztva!",CG33)</f>
        <v>Kitöltés rendben!</v>
      </c>
      <c r="B33" s="217">
        <v>1</v>
      </c>
      <c r="C33" s="212" t="s">
        <v>126</v>
      </c>
      <c r="D33" s="222" t="s">
        <v>330</v>
      </c>
      <c r="E33" s="218" t="s">
        <v>330</v>
      </c>
      <c r="F33" s="216" t="str">
        <f>VLOOKUP($G33,Összesítő!$B:$F,2,FALSE)</f>
        <v>21-05856-1-001-00-14</v>
      </c>
      <c r="G33" s="215">
        <v>2407</v>
      </c>
      <c r="H33" s="216" t="str">
        <f>AZ33&amp;"_"&amp;AX33&amp;"_FIV_"&amp;LEFT(Előlap!$B$6,4)</f>
        <v>1785_31_FIV_2026</v>
      </c>
      <c r="I33" s="216" t="str">
        <f>VLOOKUP($G33,Összesítő!$B:$F,5,FALSE)</f>
        <v>Kunadacs</v>
      </c>
      <c r="J33" s="216" t="str">
        <f>VLOOKUP($G33,Összesítő!$B:$F,4,FALSE)</f>
        <v>Kunadacs Község Önkormányzata</v>
      </c>
      <c r="K33" s="224">
        <f t="shared" si="41"/>
        <v>0</v>
      </c>
      <c r="L33" s="221">
        <v>2027</v>
      </c>
      <c r="M33" s="221">
        <v>2036</v>
      </c>
      <c r="N33" s="225">
        <v>0</v>
      </c>
      <c r="O33" s="226">
        <v>0</v>
      </c>
      <c r="P33" s="226">
        <v>0</v>
      </c>
      <c r="Q33" s="226" t="s">
        <v>41</v>
      </c>
      <c r="S33" s="226">
        <v>0</v>
      </c>
      <c r="T33" s="226">
        <v>0</v>
      </c>
      <c r="U33" s="226">
        <v>0</v>
      </c>
      <c r="V33" s="226">
        <v>0</v>
      </c>
      <c r="W33" s="226">
        <v>0</v>
      </c>
      <c r="X33" s="226">
        <v>0</v>
      </c>
      <c r="Y33" s="226">
        <v>0</v>
      </c>
      <c r="Z33" s="226">
        <v>0</v>
      </c>
      <c r="AA33" s="226">
        <v>0</v>
      </c>
      <c r="AB33" s="226">
        <v>0</v>
      </c>
      <c r="AC33" s="226">
        <v>0</v>
      </c>
      <c r="AD33" s="224">
        <f t="shared" ref="AD33" si="152">SUM(S33:AC33)</f>
        <v>0</v>
      </c>
      <c r="AE33" s="3" t="str">
        <f t="shared" ref="AE33" si="153">IF($G33="","Nincs VKR kiválasztva!",IF(BB33=0,"Hiányos kitöltés!",BG33))</f>
        <v>A forrás egyenlő a költséggel (I.ütem).</v>
      </c>
      <c r="AF33" s="227"/>
      <c r="AG33" s="226">
        <v>0</v>
      </c>
      <c r="AH33" s="226">
        <v>0</v>
      </c>
      <c r="AI33" s="226">
        <v>0</v>
      </c>
      <c r="AJ33" s="226">
        <v>0</v>
      </c>
      <c r="AK33" s="226">
        <v>0</v>
      </c>
      <c r="AL33" s="226">
        <v>0</v>
      </c>
      <c r="AM33" s="226">
        <v>0</v>
      </c>
      <c r="AN33" s="226">
        <v>0</v>
      </c>
      <c r="AO33" s="226">
        <v>0</v>
      </c>
      <c r="AP33" s="226">
        <v>0</v>
      </c>
      <c r="AQ33" s="226">
        <v>0</v>
      </c>
      <c r="AR33" s="224">
        <f t="shared" ref="AR33" si="154">SUM(AG33:AQ33)</f>
        <v>0</v>
      </c>
      <c r="AS33" s="212" t="s">
        <v>211</v>
      </c>
      <c r="AT33" s="3" t="str">
        <f t="shared" si="4"/>
        <v>A forrás egyenlő a költséggel (II.ütem).</v>
      </c>
      <c r="AV33" s="202" t="s">
        <v>334</v>
      </c>
      <c r="AW33" s="222" t="s">
        <v>145</v>
      </c>
      <c r="AX33" s="220">
        <f>COUNTA($G$3:G33)</f>
        <v>31</v>
      </c>
      <c r="AZ33" s="6">
        <f>VLOOKUP($G33,Összesítő!$B:$F,3,FALSE)</f>
        <v>1785</v>
      </c>
      <c r="BA33" s="6">
        <f t="shared" si="5"/>
        <v>208</v>
      </c>
      <c r="BB33" s="5">
        <f t="shared" si="6"/>
        <v>1</v>
      </c>
      <c r="BC33" s="5" t="str">
        <f t="shared" si="7"/>
        <v>RH</v>
      </c>
      <c r="BD33" s="5">
        <f t="shared" ref="BD33" si="155">IF(OR(BC33="R",BC33="RH"),1,0)</f>
        <v>1</v>
      </c>
      <c r="BE33" s="5">
        <f t="shared" si="9"/>
        <v>0</v>
      </c>
      <c r="BF33" s="5">
        <f t="shared" si="10"/>
        <v>0</v>
      </c>
      <c r="BG33" s="6" t="str">
        <f t="shared" si="11"/>
        <v>A forrás egyenlő a költséggel (I.ütem).</v>
      </c>
      <c r="BH33" s="5">
        <f t="shared" si="12"/>
        <v>1</v>
      </c>
      <c r="BI33" s="5">
        <f t="shared" si="13"/>
        <v>1</v>
      </c>
      <c r="BJ33" s="5">
        <f t="shared" si="14"/>
        <v>0</v>
      </c>
      <c r="BK33" s="5">
        <f t="shared" si="15"/>
        <v>1</v>
      </c>
      <c r="BL33" s="5">
        <f t="shared" ref="BL33" si="156">IF(AND($BK33=1,$O33=$AR33),1,IF(AND($BK33=1,$O33&gt;$AR33,AS33="igen"),1,0))</f>
        <v>1</v>
      </c>
      <c r="BM33" s="4" t="str">
        <f t="shared" si="17"/>
        <v>A forrás egyenlő a költséggel (II.ütem).</v>
      </c>
      <c r="BN33" s="5">
        <f t="shared" si="18"/>
        <v>0</v>
      </c>
      <c r="BO33" s="5">
        <f t="shared" si="19"/>
        <v>1</v>
      </c>
      <c r="BP33" s="5">
        <f t="shared" si="20"/>
        <v>0</v>
      </c>
      <c r="BQ33" s="5">
        <f t="shared" si="21"/>
        <v>1</v>
      </c>
      <c r="BR33" s="5">
        <f t="shared" si="22"/>
        <v>1</v>
      </c>
      <c r="BS33" s="6" t="str">
        <f t="shared" si="23"/>
        <v>Nullás a hosszútávú feladat és rövid hozzá az indoklás!</v>
      </c>
      <c r="BT33" s="5">
        <f t="shared" si="24"/>
        <v>1</v>
      </c>
      <c r="BU33" s="5">
        <f t="shared" si="25"/>
        <v>1</v>
      </c>
      <c r="BV33" s="5">
        <f t="shared" si="26"/>
        <v>1</v>
      </c>
      <c r="BW33" s="5">
        <f t="shared" si="27"/>
        <v>1</v>
      </c>
      <c r="BX33" s="5">
        <f t="shared" si="28"/>
        <v>1</v>
      </c>
      <c r="BY33" s="5">
        <f t="shared" si="29"/>
        <v>1</v>
      </c>
      <c r="BZ33" s="5">
        <f t="shared" si="30"/>
        <v>1</v>
      </c>
      <c r="CA33" s="5">
        <f t="shared" si="31"/>
        <v>1</v>
      </c>
      <c r="CB33" s="5">
        <f t="shared" si="32"/>
        <v>1</v>
      </c>
      <c r="CC33" s="5">
        <f t="shared" si="33"/>
        <v>1</v>
      </c>
      <c r="CD33" s="5">
        <f t="shared" si="34"/>
        <v>1</v>
      </c>
      <c r="CE33" s="5">
        <f t="shared" si="35"/>
        <v>1</v>
      </c>
      <c r="CF33" s="5" t="str">
        <f t="shared" si="36"/>
        <v>?</v>
      </c>
      <c r="CG33" s="4" t="str">
        <f t="shared" ref="CG33" si="157">IF($BB33=0,$CF33,IF($BH33=0,"I. ütem forrása nincs kitöltve!",IF($BK33=0,"II. ütem forrása nincs kitöltve!",IF($BE33=1,"Költségek üteme nem megfelelő (az időtartam és a költség üteme eltér)!",IF(AND(BI33=0,$BB33=1,$BK33=1,$BE33=1),"Kötelező cellák kitöltve, de az I. ütem forrása hibás!",IF(AND(BK33=0,$BB33=1,$BK33=1,$BE33=1),"Kötelező cellák kitöltve, de a II. ütem forrása hibás!",IF(AND($BP33=1,$BA33&lt;30),"Nullás a rövidtávú feladat és rövid (hiányzik) a hozzá tartozó indoklás!",IF(AND($BQ33=1,$BA33&lt;30),"Nullás a hosszútávú feladat és rövid (hiányzik) a hozzá tartozó indoklás!",IF(AND(BO33=1,C33="1811_RENDKÍVÜLI"),"II. ütemre nem tervezhet Rendkívüli feladatot!",IF(BI33=0,AE33,IF(BL33=0,AT33,IF(AND(BD33=1,$P33&gt;$N33),"EM rendelet 2. melléklet terhére elszámolt költség nem lehet nagyobb az I. ütemre tervezett tényleges költségnél!",IF($AD33&gt;$N33,"Többlet forrást jelölt meg az I. ütemnél! A forrás ne legyen több a költségnél.",IF($AR33&gt;$O33,"Többlet forrást jelölt meg a II. ütemnél! A forrás ne legyen több a költségnél.","Kitöltés rendben!"))))))))))))))</f>
        <v>Kitöltés rendben!</v>
      </c>
      <c r="CH33" s="5">
        <f t="shared" ref="CH33" si="158">IF(A33="Kitöltés rendben!",1,0)</f>
        <v>1</v>
      </c>
      <c r="CI33" s="5">
        <f t="shared" si="39"/>
        <v>1</v>
      </c>
      <c r="CJ33" s="5">
        <f t="shared" si="40"/>
        <v>1</v>
      </c>
    </row>
    <row r="34" spans="1:88" s="2" customFormat="1" ht="75">
      <c r="A34" s="1" t="str">
        <f t="shared" ref="A34" si="159">IF($G34="","Nincs VKR kiválasztva!",CG34)</f>
        <v>Kitöltés rendben!</v>
      </c>
      <c r="B34" s="217">
        <v>1</v>
      </c>
      <c r="C34" s="212" t="s">
        <v>126</v>
      </c>
      <c r="D34" s="222" t="s">
        <v>330</v>
      </c>
      <c r="E34" s="218" t="s">
        <v>330</v>
      </c>
      <c r="F34" s="216" t="str">
        <f>VLOOKUP($G34,Összesítő!$B:$F,2,FALSE)</f>
        <v>21-31918-1-001-00-14</v>
      </c>
      <c r="G34" s="215">
        <v>2405</v>
      </c>
      <c r="H34" s="216" t="str">
        <f>AZ34&amp;"_"&amp;AX34&amp;"_FIV_"&amp;LEFT(Előlap!$B$6,4)</f>
        <v>1806_32_FIV_2026</v>
      </c>
      <c r="I34" s="216" t="str">
        <f>VLOOKUP($G34,Összesítő!$B:$F,5,FALSE)</f>
        <v>Kunpeszér</v>
      </c>
      <c r="J34" s="216" t="str">
        <f>VLOOKUP($G34,Összesítő!$B:$F,4,FALSE)</f>
        <v>Kunpeszér Község Önkormányzata</v>
      </c>
      <c r="K34" s="224">
        <f t="shared" si="41"/>
        <v>0</v>
      </c>
      <c r="L34" s="221">
        <v>2027</v>
      </c>
      <c r="M34" s="221">
        <v>2036</v>
      </c>
      <c r="N34" s="225">
        <v>0</v>
      </c>
      <c r="O34" s="226">
        <v>0</v>
      </c>
      <c r="P34" s="226">
        <v>0</v>
      </c>
      <c r="Q34" s="226" t="s">
        <v>41</v>
      </c>
      <c r="S34" s="226">
        <v>0</v>
      </c>
      <c r="T34" s="226">
        <v>0</v>
      </c>
      <c r="U34" s="226">
        <v>0</v>
      </c>
      <c r="V34" s="226">
        <v>0</v>
      </c>
      <c r="W34" s="226">
        <v>0</v>
      </c>
      <c r="X34" s="226">
        <v>0</v>
      </c>
      <c r="Y34" s="226">
        <v>0</v>
      </c>
      <c r="Z34" s="226">
        <v>0</v>
      </c>
      <c r="AA34" s="226">
        <v>0</v>
      </c>
      <c r="AB34" s="226">
        <v>0</v>
      </c>
      <c r="AC34" s="226">
        <v>0</v>
      </c>
      <c r="AD34" s="224">
        <f t="shared" ref="AD34" si="160">SUM(S34:AC34)</f>
        <v>0</v>
      </c>
      <c r="AE34" s="3" t="str">
        <f t="shared" ref="AE34" si="161">IF($G34="","Nincs VKR kiválasztva!",IF(BB34=0,"Hiányos kitöltés!",BG34))</f>
        <v>A forrás egyenlő a költséggel (I.ütem).</v>
      </c>
      <c r="AF34" s="227"/>
      <c r="AG34" s="226">
        <v>0</v>
      </c>
      <c r="AH34" s="226">
        <v>0</v>
      </c>
      <c r="AI34" s="226">
        <v>0</v>
      </c>
      <c r="AJ34" s="226">
        <v>0</v>
      </c>
      <c r="AK34" s="226">
        <v>0</v>
      </c>
      <c r="AL34" s="226">
        <v>0</v>
      </c>
      <c r="AM34" s="226">
        <v>0</v>
      </c>
      <c r="AN34" s="226">
        <v>0</v>
      </c>
      <c r="AO34" s="226">
        <v>0</v>
      </c>
      <c r="AP34" s="226">
        <v>0</v>
      </c>
      <c r="AQ34" s="226">
        <v>0</v>
      </c>
      <c r="AR34" s="224">
        <f t="shared" ref="AR34" si="162">SUM(AG34:AQ34)</f>
        <v>0</v>
      </c>
      <c r="AS34" s="212" t="s">
        <v>211</v>
      </c>
      <c r="AT34" s="3" t="str">
        <f t="shared" si="4"/>
        <v>A forrás egyenlő a költséggel (II.ütem).</v>
      </c>
      <c r="AV34" s="202" t="s">
        <v>334</v>
      </c>
      <c r="AW34" s="222" t="s">
        <v>145</v>
      </c>
      <c r="AX34" s="220">
        <f>COUNTA($G$3:G34)</f>
        <v>32</v>
      </c>
      <c r="AZ34" s="6">
        <f>VLOOKUP($G34,Összesítő!$B:$F,3,FALSE)</f>
        <v>1806</v>
      </c>
      <c r="BA34" s="6">
        <f t="shared" si="5"/>
        <v>208</v>
      </c>
      <c r="BB34" s="5">
        <f t="shared" si="6"/>
        <v>1</v>
      </c>
      <c r="BC34" s="5" t="str">
        <f t="shared" si="7"/>
        <v>RH</v>
      </c>
      <c r="BD34" s="5">
        <f t="shared" ref="BD34" si="163">IF(OR(BC34="R",BC34="RH"),1,0)</f>
        <v>1</v>
      </c>
      <c r="BE34" s="5">
        <f t="shared" si="9"/>
        <v>0</v>
      </c>
      <c r="BF34" s="5">
        <f t="shared" si="10"/>
        <v>0</v>
      </c>
      <c r="BG34" s="6" t="str">
        <f t="shared" si="11"/>
        <v>A forrás egyenlő a költséggel (I.ütem).</v>
      </c>
      <c r="BH34" s="5">
        <f t="shared" si="12"/>
        <v>1</v>
      </c>
      <c r="BI34" s="5">
        <f t="shared" si="13"/>
        <v>1</v>
      </c>
      <c r="BJ34" s="5">
        <f t="shared" si="14"/>
        <v>0</v>
      </c>
      <c r="BK34" s="5">
        <f t="shared" si="15"/>
        <v>1</v>
      </c>
      <c r="BL34" s="5">
        <f t="shared" ref="BL34" si="164">IF(AND($BK34=1,$O34=$AR34),1,IF(AND($BK34=1,$O34&gt;$AR34,AS34="igen"),1,0))</f>
        <v>1</v>
      </c>
      <c r="BM34" s="4" t="str">
        <f t="shared" si="17"/>
        <v>A forrás egyenlő a költséggel (II.ütem).</v>
      </c>
      <c r="BN34" s="5">
        <f t="shared" si="18"/>
        <v>0</v>
      </c>
      <c r="BO34" s="5">
        <f t="shared" si="19"/>
        <v>1</v>
      </c>
      <c r="BP34" s="5">
        <f t="shared" si="20"/>
        <v>0</v>
      </c>
      <c r="BQ34" s="5">
        <f t="shared" si="21"/>
        <v>1</v>
      </c>
      <c r="BR34" s="5">
        <f t="shared" si="22"/>
        <v>1</v>
      </c>
      <c r="BS34" s="6" t="str">
        <f t="shared" si="23"/>
        <v>Nullás a hosszútávú feladat és rövid hozzá az indoklás!</v>
      </c>
      <c r="BT34" s="5">
        <f t="shared" si="24"/>
        <v>1</v>
      </c>
      <c r="BU34" s="5">
        <f t="shared" si="25"/>
        <v>1</v>
      </c>
      <c r="BV34" s="5">
        <f t="shared" si="26"/>
        <v>1</v>
      </c>
      <c r="BW34" s="5">
        <f t="shared" si="27"/>
        <v>1</v>
      </c>
      <c r="BX34" s="5">
        <f t="shared" si="28"/>
        <v>1</v>
      </c>
      <c r="BY34" s="5">
        <f t="shared" si="29"/>
        <v>1</v>
      </c>
      <c r="BZ34" s="5">
        <f t="shared" si="30"/>
        <v>1</v>
      </c>
      <c r="CA34" s="5">
        <f t="shared" si="31"/>
        <v>1</v>
      </c>
      <c r="CB34" s="5">
        <f t="shared" si="32"/>
        <v>1</v>
      </c>
      <c r="CC34" s="5">
        <f t="shared" si="33"/>
        <v>1</v>
      </c>
      <c r="CD34" s="5">
        <f t="shared" si="34"/>
        <v>1</v>
      </c>
      <c r="CE34" s="5">
        <f t="shared" si="35"/>
        <v>1</v>
      </c>
      <c r="CF34" s="5" t="str">
        <f t="shared" si="36"/>
        <v>?</v>
      </c>
      <c r="CG34" s="4" t="str">
        <f t="shared" ref="CG34" si="165">IF($BB34=0,$CF34,IF($BH34=0,"I. ütem forrása nincs kitöltve!",IF($BK34=0,"II. ütem forrása nincs kitöltve!",IF($BE34=1,"Költségek üteme nem megfelelő (az időtartam és a költség üteme eltér)!",IF(AND(BI34=0,$BB34=1,$BK34=1,$BE34=1),"Kötelező cellák kitöltve, de az I. ütem forrása hibás!",IF(AND(BK34=0,$BB34=1,$BK34=1,$BE34=1),"Kötelező cellák kitöltve, de a II. ütem forrása hibás!",IF(AND($BP34=1,$BA34&lt;30),"Nullás a rövidtávú feladat és rövid (hiányzik) a hozzá tartozó indoklás!",IF(AND($BQ34=1,$BA34&lt;30),"Nullás a hosszútávú feladat és rövid (hiányzik) a hozzá tartozó indoklás!",IF(AND(BO34=1,C34="1811_RENDKÍVÜLI"),"II. ütemre nem tervezhet Rendkívüli feladatot!",IF(BI34=0,AE34,IF(BL34=0,AT34,IF(AND(BD34=1,$P34&gt;$N34),"EM rendelet 2. melléklet terhére elszámolt költség nem lehet nagyobb az I. ütemre tervezett tényleges költségnél!",IF($AD34&gt;$N34,"Többlet forrást jelölt meg az I. ütemnél! A forrás ne legyen több a költségnél.",IF($AR34&gt;$O34,"Többlet forrást jelölt meg a II. ütemnél! A forrás ne legyen több a költségnél.","Kitöltés rendben!"))))))))))))))</f>
        <v>Kitöltés rendben!</v>
      </c>
      <c r="CH34" s="5">
        <f t="shared" ref="CH34" si="166">IF(A34="Kitöltés rendben!",1,0)</f>
        <v>1</v>
      </c>
      <c r="CI34" s="5">
        <f t="shared" si="39"/>
        <v>1</v>
      </c>
      <c r="CJ34" s="5">
        <f t="shared" si="40"/>
        <v>1</v>
      </c>
    </row>
    <row r="35" spans="1:88" s="2" customFormat="1" ht="75">
      <c r="A35" s="1" t="str">
        <f t="shared" ref="A35" si="167">IF($G35="","Nincs VKR kiválasztva!",CG35)</f>
        <v>Kitöltés rendben!</v>
      </c>
      <c r="B35" s="217">
        <v>1</v>
      </c>
      <c r="C35" s="212" t="s">
        <v>126</v>
      </c>
      <c r="D35" s="222" t="s">
        <v>330</v>
      </c>
      <c r="E35" s="218" t="s">
        <v>330</v>
      </c>
      <c r="F35" s="216" t="str">
        <f>VLOOKUP($G35,Összesítő!$B:$F,2,FALSE)</f>
        <v>21-28130-1-001-00-11</v>
      </c>
      <c r="G35" s="215">
        <v>2401</v>
      </c>
      <c r="H35" s="216" t="str">
        <f>AZ35&amp;"_"&amp;AX35&amp;"_FIV_"&amp;LEFT(Előlap!$B$6,4)</f>
        <v>1804_33_FIV_2026</v>
      </c>
      <c r="I35" s="216" t="str">
        <f>VLOOKUP($G35,Összesítő!$B:$F,5,FALSE)</f>
        <v>Kunszentmiklós</v>
      </c>
      <c r="J35" s="216" t="str">
        <f>VLOOKUP($G35,Összesítő!$B:$F,4,FALSE)</f>
        <v>Kunszentmiklós Város Önkormányzata</v>
      </c>
      <c r="K35" s="224">
        <f t="shared" si="41"/>
        <v>0</v>
      </c>
      <c r="L35" s="221">
        <v>2027</v>
      </c>
      <c r="M35" s="221">
        <v>2036</v>
      </c>
      <c r="N35" s="225">
        <v>0</v>
      </c>
      <c r="O35" s="226">
        <v>0</v>
      </c>
      <c r="P35" s="226">
        <v>0</v>
      </c>
      <c r="Q35" s="226" t="s">
        <v>41</v>
      </c>
      <c r="S35" s="226">
        <v>0</v>
      </c>
      <c r="T35" s="226">
        <v>0</v>
      </c>
      <c r="U35" s="226">
        <v>0</v>
      </c>
      <c r="V35" s="226">
        <v>0</v>
      </c>
      <c r="W35" s="226">
        <v>0</v>
      </c>
      <c r="X35" s="226">
        <v>0</v>
      </c>
      <c r="Y35" s="226">
        <v>0</v>
      </c>
      <c r="Z35" s="226">
        <v>0</v>
      </c>
      <c r="AA35" s="226">
        <v>0</v>
      </c>
      <c r="AB35" s="226">
        <v>0</v>
      </c>
      <c r="AC35" s="226">
        <v>0</v>
      </c>
      <c r="AD35" s="224">
        <f t="shared" ref="AD35" si="168">SUM(S35:AC35)</f>
        <v>0</v>
      </c>
      <c r="AE35" s="3" t="str">
        <f t="shared" ref="AE35" si="169">IF($G35="","Nincs VKR kiválasztva!",IF(BB35=0,"Hiányos kitöltés!",BG35))</f>
        <v>A forrás egyenlő a költséggel (I.ütem).</v>
      </c>
      <c r="AF35" s="227"/>
      <c r="AG35" s="226">
        <v>0</v>
      </c>
      <c r="AH35" s="226">
        <v>0</v>
      </c>
      <c r="AI35" s="226">
        <v>0</v>
      </c>
      <c r="AJ35" s="226">
        <v>0</v>
      </c>
      <c r="AK35" s="226">
        <v>0</v>
      </c>
      <c r="AL35" s="226">
        <v>0</v>
      </c>
      <c r="AM35" s="226">
        <v>0</v>
      </c>
      <c r="AN35" s="226">
        <v>0</v>
      </c>
      <c r="AO35" s="226">
        <v>0</v>
      </c>
      <c r="AP35" s="226">
        <v>0</v>
      </c>
      <c r="AQ35" s="226">
        <v>0</v>
      </c>
      <c r="AR35" s="224">
        <f t="shared" ref="AR35" si="170">SUM(AG35:AQ35)</f>
        <v>0</v>
      </c>
      <c r="AS35" s="212" t="s">
        <v>211</v>
      </c>
      <c r="AT35" s="3" t="str">
        <f t="shared" si="4"/>
        <v>A forrás egyenlő a költséggel (II.ütem).</v>
      </c>
      <c r="AV35" s="202" t="s">
        <v>334</v>
      </c>
      <c r="AW35" s="222" t="s">
        <v>145</v>
      </c>
      <c r="AX35" s="220">
        <f>COUNTA($G$3:G35)</f>
        <v>33</v>
      </c>
      <c r="AZ35" s="6">
        <f>VLOOKUP($G35,Összesítő!$B:$F,3,FALSE)</f>
        <v>1804</v>
      </c>
      <c r="BA35" s="6">
        <f t="shared" si="5"/>
        <v>208</v>
      </c>
      <c r="BB35" s="5">
        <f t="shared" si="6"/>
        <v>1</v>
      </c>
      <c r="BC35" s="5" t="str">
        <f t="shared" si="7"/>
        <v>RH</v>
      </c>
      <c r="BD35" s="5">
        <f t="shared" ref="BD35" si="171">IF(OR(BC35="R",BC35="RH"),1,0)</f>
        <v>1</v>
      </c>
      <c r="BE35" s="5">
        <f t="shared" si="9"/>
        <v>0</v>
      </c>
      <c r="BF35" s="5">
        <f t="shared" si="10"/>
        <v>0</v>
      </c>
      <c r="BG35" s="6" t="str">
        <f t="shared" si="11"/>
        <v>A forrás egyenlő a költséggel (I.ütem).</v>
      </c>
      <c r="BH35" s="5">
        <f t="shared" si="12"/>
        <v>1</v>
      </c>
      <c r="BI35" s="5">
        <f t="shared" si="13"/>
        <v>1</v>
      </c>
      <c r="BJ35" s="5">
        <f t="shared" si="14"/>
        <v>0</v>
      </c>
      <c r="BK35" s="5">
        <f t="shared" si="15"/>
        <v>1</v>
      </c>
      <c r="BL35" s="5">
        <f t="shared" ref="BL35" si="172">IF(AND($BK35=1,$O35=$AR35),1,IF(AND($BK35=1,$O35&gt;$AR35,AS35="igen"),1,0))</f>
        <v>1</v>
      </c>
      <c r="BM35" s="4" t="str">
        <f t="shared" si="17"/>
        <v>A forrás egyenlő a költséggel (II.ütem).</v>
      </c>
      <c r="BN35" s="5">
        <f t="shared" si="18"/>
        <v>0</v>
      </c>
      <c r="BO35" s="5">
        <f t="shared" si="19"/>
        <v>1</v>
      </c>
      <c r="BP35" s="5">
        <f t="shared" si="20"/>
        <v>0</v>
      </c>
      <c r="BQ35" s="5">
        <f t="shared" si="21"/>
        <v>1</v>
      </c>
      <c r="BR35" s="5">
        <f t="shared" si="22"/>
        <v>1</v>
      </c>
      <c r="BS35" s="6" t="str">
        <f t="shared" si="23"/>
        <v>Nullás a hosszútávú feladat és rövid hozzá az indoklás!</v>
      </c>
      <c r="BT35" s="5">
        <f t="shared" si="24"/>
        <v>1</v>
      </c>
      <c r="BU35" s="5">
        <f t="shared" si="25"/>
        <v>1</v>
      </c>
      <c r="BV35" s="5">
        <f t="shared" si="26"/>
        <v>1</v>
      </c>
      <c r="BW35" s="5">
        <f t="shared" si="27"/>
        <v>1</v>
      </c>
      <c r="BX35" s="5">
        <f t="shared" si="28"/>
        <v>1</v>
      </c>
      <c r="BY35" s="5">
        <f t="shared" si="29"/>
        <v>1</v>
      </c>
      <c r="BZ35" s="5">
        <f t="shared" si="30"/>
        <v>1</v>
      </c>
      <c r="CA35" s="5">
        <f t="shared" si="31"/>
        <v>1</v>
      </c>
      <c r="CB35" s="5">
        <f t="shared" si="32"/>
        <v>1</v>
      </c>
      <c r="CC35" s="5">
        <f t="shared" si="33"/>
        <v>1</v>
      </c>
      <c r="CD35" s="5">
        <f t="shared" si="34"/>
        <v>1</v>
      </c>
      <c r="CE35" s="5">
        <f t="shared" si="35"/>
        <v>1</v>
      </c>
      <c r="CF35" s="5" t="str">
        <f t="shared" si="36"/>
        <v>?</v>
      </c>
      <c r="CG35" s="4" t="str">
        <f t="shared" ref="CG35" si="173">IF($BB35=0,$CF35,IF($BH35=0,"I. ütem forrása nincs kitöltve!",IF($BK35=0,"II. ütem forrása nincs kitöltve!",IF($BE35=1,"Költségek üteme nem megfelelő (az időtartam és a költség üteme eltér)!",IF(AND(BI35=0,$BB35=1,$BK35=1,$BE35=1),"Kötelező cellák kitöltve, de az I. ütem forrása hibás!",IF(AND(BK35=0,$BB35=1,$BK35=1,$BE35=1),"Kötelező cellák kitöltve, de a II. ütem forrása hibás!",IF(AND($BP35=1,$BA35&lt;30),"Nullás a rövidtávú feladat és rövid (hiányzik) a hozzá tartozó indoklás!",IF(AND($BQ35=1,$BA35&lt;30),"Nullás a hosszútávú feladat és rövid (hiányzik) a hozzá tartozó indoklás!",IF(AND(BO35=1,C35="1811_RENDKÍVÜLI"),"II. ütemre nem tervezhet Rendkívüli feladatot!",IF(BI35=0,AE35,IF(BL35=0,AT35,IF(AND(BD35=1,$P35&gt;$N35),"EM rendelet 2. melléklet terhére elszámolt költség nem lehet nagyobb az I. ütemre tervezett tényleges költségnél!",IF($AD35&gt;$N35,"Többlet forrást jelölt meg az I. ütemnél! A forrás ne legyen több a költségnél.",IF($AR35&gt;$O35,"Többlet forrást jelölt meg a II. ütemnél! A forrás ne legyen több a költségnél.","Kitöltés rendben!"))))))))))))))</f>
        <v>Kitöltés rendben!</v>
      </c>
      <c r="CH35" s="5">
        <f t="shared" ref="CH35" si="174">IF(A35="Kitöltés rendben!",1,0)</f>
        <v>1</v>
      </c>
      <c r="CI35" s="5">
        <f t="shared" si="39"/>
        <v>1</v>
      </c>
      <c r="CJ35" s="5">
        <f t="shared" si="40"/>
        <v>1</v>
      </c>
    </row>
    <row r="36" spans="1:88" s="2" customFormat="1" ht="75">
      <c r="A36" s="1" t="str">
        <f t="shared" ref="A36" si="175">IF($G36="","Nincs VKR kiválasztva!",CG36)</f>
        <v>Kitöltés rendben!</v>
      </c>
      <c r="B36" s="217">
        <v>2</v>
      </c>
      <c r="C36" s="212" t="s">
        <v>126</v>
      </c>
      <c r="D36" s="222" t="s">
        <v>330</v>
      </c>
      <c r="E36" s="218" t="s">
        <v>330</v>
      </c>
      <c r="F36" s="216" t="str">
        <f>VLOOKUP($G36,Összesítő!$B:$F,2,FALSE)</f>
        <v>21-25061-1-001-00-01</v>
      </c>
      <c r="G36" s="215">
        <v>2406</v>
      </c>
      <c r="H36" s="216" t="str">
        <f>AZ36&amp;"_"&amp;AX36&amp;"_FIV_"&amp;LEFT(Előlap!$B$6,4)</f>
        <v>1801_34_FIV_2026</v>
      </c>
      <c r="I36" s="216" t="str">
        <f>VLOOKUP($G36,Összesítő!$B:$F,5,FALSE)</f>
        <v>Szabadszállás</v>
      </c>
      <c r="J36" s="216" t="str">
        <f>VLOOKUP($G36,Összesítő!$B:$F,4,FALSE)</f>
        <v>Szabadszállás Város Önkormányzata</v>
      </c>
      <c r="K36" s="224">
        <f t="shared" si="41"/>
        <v>0</v>
      </c>
      <c r="L36" s="221">
        <v>2028</v>
      </c>
      <c r="M36" s="221">
        <v>2036</v>
      </c>
      <c r="N36" s="225">
        <v>0</v>
      </c>
      <c r="O36" s="226">
        <v>0</v>
      </c>
      <c r="P36" s="226">
        <v>0</v>
      </c>
      <c r="Q36" s="226" t="s">
        <v>41</v>
      </c>
      <c r="S36" s="226">
        <v>0</v>
      </c>
      <c r="T36" s="226">
        <v>0</v>
      </c>
      <c r="U36" s="226">
        <v>0</v>
      </c>
      <c r="V36" s="226">
        <v>0</v>
      </c>
      <c r="W36" s="226">
        <v>0</v>
      </c>
      <c r="X36" s="226">
        <v>0</v>
      </c>
      <c r="Y36" s="226">
        <v>0</v>
      </c>
      <c r="Z36" s="226">
        <v>0</v>
      </c>
      <c r="AA36" s="226">
        <v>0</v>
      </c>
      <c r="AB36" s="226">
        <v>0</v>
      </c>
      <c r="AC36" s="226">
        <v>0</v>
      </c>
      <c r="AD36" s="224">
        <f t="shared" ref="AD36" si="176">SUM(S36:AC36)</f>
        <v>0</v>
      </c>
      <c r="AE36" s="3" t="str">
        <f t="shared" ref="AE36" si="177">IF($G36="","Nincs VKR kiválasztva!",IF(BB36=0,"Hiányos kitöltés!",BG36))</f>
        <v>Nem rövidtávú a feladat.</v>
      </c>
      <c r="AF36" s="227"/>
      <c r="AG36" s="226">
        <v>0</v>
      </c>
      <c r="AH36" s="226">
        <v>0</v>
      </c>
      <c r="AI36" s="226">
        <v>0</v>
      </c>
      <c r="AJ36" s="226">
        <v>0</v>
      </c>
      <c r="AK36" s="226">
        <v>0</v>
      </c>
      <c r="AL36" s="226">
        <v>0</v>
      </c>
      <c r="AM36" s="226">
        <v>0</v>
      </c>
      <c r="AN36" s="226">
        <v>0</v>
      </c>
      <c r="AO36" s="226">
        <v>0</v>
      </c>
      <c r="AP36" s="226">
        <v>0</v>
      </c>
      <c r="AQ36" s="226">
        <v>0</v>
      </c>
      <c r="AR36" s="224">
        <f t="shared" ref="AR36" si="178">SUM(AG36:AQ36)</f>
        <v>0</v>
      </c>
      <c r="AS36" s="212" t="s">
        <v>211</v>
      </c>
      <c r="AT36" s="3" t="str">
        <f t="shared" si="4"/>
        <v>A forrás egyenlő a költséggel (II.ütem).</v>
      </c>
      <c r="AV36" s="202" t="s">
        <v>334</v>
      </c>
      <c r="AW36" s="222" t="s">
        <v>145</v>
      </c>
      <c r="AX36" s="220">
        <f>COUNTA($G$3:G36)</f>
        <v>34</v>
      </c>
      <c r="AZ36" s="6">
        <f>VLOOKUP($G36,Összesítő!$B:$F,3,FALSE)</f>
        <v>1801</v>
      </c>
      <c r="BA36" s="6">
        <f t="shared" si="5"/>
        <v>208</v>
      </c>
      <c r="BB36" s="5">
        <f t="shared" si="6"/>
        <v>1</v>
      </c>
      <c r="BC36" s="5" t="str">
        <f t="shared" si="7"/>
        <v>H</v>
      </c>
      <c r="BD36" s="5">
        <f t="shared" ref="BD36" si="179">IF(OR(BC36="R",BC36="RH"),1,0)</f>
        <v>0</v>
      </c>
      <c r="BE36" s="5">
        <f t="shared" si="9"/>
        <v>0</v>
      </c>
      <c r="BF36" s="5">
        <f t="shared" si="10"/>
        <v>0</v>
      </c>
      <c r="BG36" s="6" t="str">
        <f t="shared" si="11"/>
        <v>Nem rövidtávú a feladat.</v>
      </c>
      <c r="BH36" s="5">
        <f t="shared" si="12"/>
        <v>1</v>
      </c>
      <c r="BI36" s="5">
        <f t="shared" si="13"/>
        <v>1</v>
      </c>
      <c r="BJ36" s="5">
        <f t="shared" si="14"/>
        <v>0</v>
      </c>
      <c r="BK36" s="5">
        <f t="shared" si="15"/>
        <v>1</v>
      </c>
      <c r="BL36" s="5">
        <f t="shared" ref="BL36" si="180">IF(AND($BK36=1,$O36=$AR36),1,IF(AND($BK36=1,$O36&gt;$AR36,AS36="igen"),1,0))</f>
        <v>1</v>
      </c>
      <c r="BM36" s="4" t="str">
        <f t="shared" si="17"/>
        <v>A forrás egyenlő a költséggel (II.ütem).</v>
      </c>
      <c r="BN36" s="5">
        <f t="shared" si="18"/>
        <v>0</v>
      </c>
      <c r="BO36" s="5">
        <f t="shared" si="19"/>
        <v>1</v>
      </c>
      <c r="BP36" s="5">
        <f t="shared" si="20"/>
        <v>0</v>
      </c>
      <c r="BQ36" s="5">
        <f t="shared" si="21"/>
        <v>1</v>
      </c>
      <c r="BR36" s="5">
        <f t="shared" si="22"/>
        <v>0</v>
      </c>
      <c r="BS36" s="6">
        <f t="shared" si="23"/>
        <v>0</v>
      </c>
      <c r="BT36" s="5">
        <f t="shared" si="24"/>
        <v>0</v>
      </c>
      <c r="BU36" s="5">
        <f t="shared" si="25"/>
        <v>1</v>
      </c>
      <c r="BV36" s="5">
        <f t="shared" si="26"/>
        <v>1</v>
      </c>
      <c r="BW36" s="5">
        <f t="shared" si="27"/>
        <v>1</v>
      </c>
      <c r="BX36" s="5">
        <f t="shared" si="28"/>
        <v>1</v>
      </c>
      <c r="BY36" s="5">
        <f t="shared" si="29"/>
        <v>1</v>
      </c>
      <c r="BZ36" s="5">
        <f t="shared" si="30"/>
        <v>1</v>
      </c>
      <c r="CA36" s="5">
        <f t="shared" si="31"/>
        <v>1</v>
      </c>
      <c r="CB36" s="5">
        <f t="shared" si="32"/>
        <v>1</v>
      </c>
      <c r="CC36" s="5">
        <f t="shared" si="33"/>
        <v>1</v>
      </c>
      <c r="CD36" s="5">
        <f t="shared" si="34"/>
        <v>1</v>
      </c>
      <c r="CE36" s="5">
        <f t="shared" si="35"/>
        <v>1</v>
      </c>
      <c r="CF36" s="5" t="str">
        <f t="shared" si="36"/>
        <v>?</v>
      </c>
      <c r="CG36" s="4" t="str">
        <f t="shared" ref="CG36" si="181">IF($BB36=0,$CF36,IF($BH36=0,"I. ütem forrása nincs kitöltve!",IF($BK36=0,"II. ütem forrása nincs kitöltve!",IF($BE36=1,"Költségek üteme nem megfelelő (az időtartam és a költség üteme eltér)!",IF(AND(BI36=0,$BB36=1,$BK36=1,$BE36=1),"Kötelező cellák kitöltve, de az I. ütem forrása hibás!",IF(AND(BK36=0,$BB36=1,$BK36=1,$BE36=1),"Kötelező cellák kitöltve, de a II. ütem forrása hibás!",IF(AND($BP36=1,$BA36&lt;30),"Nullás a rövidtávú feladat és rövid (hiányzik) a hozzá tartozó indoklás!",IF(AND($BQ36=1,$BA36&lt;30),"Nullás a hosszútávú feladat és rövid (hiányzik) a hozzá tartozó indoklás!",IF(AND(BO36=1,C36="1811_RENDKÍVÜLI"),"II. ütemre nem tervezhet Rendkívüli feladatot!",IF(BI36=0,AE36,IF(BL36=0,AT36,IF(AND(BD36=1,$P36&gt;$N36),"EM rendelet 2. melléklet terhére elszámolt költség nem lehet nagyobb az I. ütemre tervezett tényleges költségnél!",IF($AD36&gt;$N36,"Többlet forrást jelölt meg az I. ütemnél! A forrás ne legyen több a költségnél.",IF($AR36&gt;$O36,"Többlet forrást jelölt meg a II. ütemnél! A forrás ne legyen több a költségnél.","Kitöltés rendben!"))))))))))))))</f>
        <v>Kitöltés rendben!</v>
      </c>
      <c r="CH36" s="5">
        <f t="shared" ref="CH36" si="182">IF(A36="Kitöltés rendben!",1,0)</f>
        <v>1</v>
      </c>
      <c r="CI36" s="5">
        <f t="shared" si="39"/>
        <v>0</v>
      </c>
      <c r="CJ36" s="5">
        <f t="shared" si="40"/>
        <v>1</v>
      </c>
    </row>
    <row r="37" spans="1:88" s="2" customFormat="1" ht="105">
      <c r="A37" s="1" t="str">
        <f t="shared" ref="A37:A39" si="183">IF($G37="","Nincs VKR kiválasztva!",CG37)</f>
        <v>Kitöltés rendben!</v>
      </c>
      <c r="B37" s="217">
        <v>1</v>
      </c>
      <c r="C37" s="212" t="s">
        <v>113</v>
      </c>
      <c r="D37" s="222" t="s">
        <v>352</v>
      </c>
      <c r="E37" s="218" t="s">
        <v>330</v>
      </c>
      <c r="F37" s="216" t="str">
        <f>VLOOKUP($G37,Összesítő!$B:$F,2,FALSE)</f>
        <v>21-25061-1-001-00-01</v>
      </c>
      <c r="G37" s="215">
        <v>2406</v>
      </c>
      <c r="H37" s="216" t="str">
        <f>AZ37&amp;"_"&amp;AX37&amp;"_FIV_"&amp;LEFT(Előlap!$B$6,4)</f>
        <v>1801_35_FIV_2026</v>
      </c>
      <c r="I37" s="216" t="str">
        <f>VLOOKUP($G37,Összesítő!$B:$F,5,FALSE)</f>
        <v>Szabadszállás</v>
      </c>
      <c r="J37" s="216" t="str">
        <f>VLOOKUP($G37,Összesítő!$B:$F,4,FALSE)</f>
        <v>Szabadszállás Város Önkormányzata</v>
      </c>
      <c r="K37" s="224">
        <f t="shared" si="41"/>
        <v>10000</v>
      </c>
      <c r="L37" s="221">
        <v>2027</v>
      </c>
      <c r="M37" s="221">
        <v>2027</v>
      </c>
      <c r="N37" s="225">
        <v>10000</v>
      </c>
      <c r="O37" s="226">
        <v>0</v>
      </c>
      <c r="P37" s="226">
        <v>10000</v>
      </c>
      <c r="Q37" s="226" t="s">
        <v>41</v>
      </c>
      <c r="S37" s="226">
        <v>0</v>
      </c>
      <c r="T37" s="226">
        <v>0</v>
      </c>
      <c r="U37" s="226">
        <v>0</v>
      </c>
      <c r="V37" s="226">
        <v>0</v>
      </c>
      <c r="W37" s="226">
        <v>0</v>
      </c>
      <c r="X37" s="226">
        <v>10000</v>
      </c>
      <c r="Y37" s="226">
        <v>0</v>
      </c>
      <c r="Z37" s="226">
        <v>0</v>
      </c>
      <c r="AA37" s="226">
        <v>0</v>
      </c>
      <c r="AB37" s="226">
        <v>0</v>
      </c>
      <c r="AC37" s="226">
        <v>0</v>
      </c>
      <c r="AD37" s="224">
        <f t="shared" ref="AD37:AD39" si="184">SUM(S37:AC37)</f>
        <v>10000</v>
      </c>
      <c r="AE37" s="3" t="str">
        <f t="shared" ref="AE37:AE39" si="185">IF($G37="","Nincs VKR kiválasztva!",IF(BB37=0,"Hiányos kitöltés!",BG37))</f>
        <v>A forrás egyenlő a költséggel (I.ütem).</v>
      </c>
      <c r="AF37" s="227"/>
      <c r="AG37" s="226">
        <v>0</v>
      </c>
      <c r="AH37" s="226">
        <v>0</v>
      </c>
      <c r="AI37" s="226">
        <v>0</v>
      </c>
      <c r="AJ37" s="226">
        <v>0</v>
      </c>
      <c r="AK37" s="226">
        <v>0</v>
      </c>
      <c r="AL37" s="226">
        <v>0</v>
      </c>
      <c r="AM37" s="226">
        <v>0</v>
      </c>
      <c r="AN37" s="226">
        <v>0</v>
      </c>
      <c r="AO37" s="226">
        <v>0</v>
      </c>
      <c r="AP37" s="226">
        <v>0</v>
      </c>
      <c r="AQ37" s="226">
        <v>0</v>
      </c>
      <c r="AR37" s="224">
        <f t="shared" ref="AR37:AR39" si="186">SUM(AG37:AQ37)</f>
        <v>0</v>
      </c>
      <c r="AS37" s="212" t="s">
        <v>211</v>
      </c>
      <c r="AT37" s="3" t="str">
        <f t="shared" si="4"/>
        <v>Nem hosszútávú a feladat.</v>
      </c>
      <c r="AV37" s="201" t="s">
        <v>353</v>
      </c>
      <c r="AW37" s="222" t="s">
        <v>145</v>
      </c>
      <c r="AX37" s="220">
        <f>COUNTA($G$3:G37)</f>
        <v>35</v>
      </c>
      <c r="AZ37" s="6">
        <f>VLOOKUP($G37,Összesítő!$B:$F,3,FALSE)</f>
        <v>1801</v>
      </c>
      <c r="BA37" s="6">
        <f t="shared" si="5"/>
        <v>268</v>
      </c>
      <c r="BB37" s="5">
        <f t="shared" si="6"/>
        <v>1</v>
      </c>
      <c r="BC37" s="5" t="str">
        <f t="shared" si="7"/>
        <v>R</v>
      </c>
      <c r="BD37" s="5">
        <f t="shared" ref="BD37:BD39" si="187">IF(OR(BC37="R",BC37="RH"),1,0)</f>
        <v>1</v>
      </c>
      <c r="BE37" s="5">
        <f t="shared" si="9"/>
        <v>0</v>
      </c>
      <c r="BF37" s="5">
        <f t="shared" si="10"/>
        <v>0</v>
      </c>
      <c r="BG37" s="6" t="str">
        <f t="shared" si="11"/>
        <v>A forrás egyenlő a költséggel (I.ütem).</v>
      </c>
      <c r="BH37" s="5">
        <f t="shared" si="12"/>
        <v>1</v>
      </c>
      <c r="BI37" s="5">
        <f t="shared" si="13"/>
        <v>1</v>
      </c>
      <c r="BJ37" s="5">
        <f t="shared" si="14"/>
        <v>0</v>
      </c>
      <c r="BK37" s="5">
        <f t="shared" si="15"/>
        <v>1</v>
      </c>
      <c r="BL37" s="5">
        <f t="shared" ref="BL37:BL39" si="188">IF(AND($BK37=1,$O37=$AR37),1,IF(AND($BK37=1,$O37&gt;$AR37,AS37="igen"),1,0))</f>
        <v>1</v>
      </c>
      <c r="BM37" s="4" t="str">
        <f t="shared" si="17"/>
        <v>Nem hosszútávú a feladat.</v>
      </c>
      <c r="BN37" s="5">
        <f t="shared" si="18"/>
        <v>1</v>
      </c>
      <c r="BO37" s="5">
        <f t="shared" si="19"/>
        <v>0</v>
      </c>
      <c r="BP37" s="5">
        <f t="shared" si="20"/>
        <v>0</v>
      </c>
      <c r="BQ37" s="5">
        <f t="shared" si="21"/>
        <v>0</v>
      </c>
      <c r="BR37" s="5">
        <f t="shared" si="22"/>
        <v>0</v>
      </c>
      <c r="BS37" s="6" t="str">
        <f t="shared" si="23"/>
        <v>Nincs hosszútávú terv!</v>
      </c>
      <c r="BT37" s="5">
        <f t="shared" si="24"/>
        <v>0</v>
      </c>
      <c r="BU37" s="5">
        <f t="shared" si="25"/>
        <v>0</v>
      </c>
      <c r="BV37" s="5">
        <f t="shared" si="26"/>
        <v>1</v>
      </c>
      <c r="BW37" s="5">
        <f t="shared" si="27"/>
        <v>1</v>
      </c>
      <c r="BX37" s="5">
        <f t="shared" si="28"/>
        <v>1</v>
      </c>
      <c r="BY37" s="5">
        <f t="shared" si="29"/>
        <v>1</v>
      </c>
      <c r="BZ37" s="5">
        <f t="shared" si="30"/>
        <v>1</v>
      </c>
      <c r="CA37" s="5">
        <f t="shared" si="31"/>
        <v>1</v>
      </c>
      <c r="CB37" s="5">
        <f t="shared" si="32"/>
        <v>1</v>
      </c>
      <c r="CC37" s="5">
        <f t="shared" si="33"/>
        <v>1</v>
      </c>
      <c r="CD37" s="5">
        <f t="shared" si="34"/>
        <v>1</v>
      </c>
      <c r="CE37" s="5">
        <f t="shared" si="35"/>
        <v>1</v>
      </c>
      <c r="CF37" s="5" t="str">
        <f t="shared" si="36"/>
        <v>?</v>
      </c>
      <c r="CG37" s="4" t="str">
        <f t="shared" ref="CG37:CG39" si="189">IF($BB37=0,$CF37,IF($BH37=0,"I. ütem forrása nincs kitöltve!",IF($BK37=0,"II. ütem forrása nincs kitöltve!",IF($BE37=1,"Költségek üteme nem megfelelő (az időtartam és a költség üteme eltér)!",IF(AND(BI37=0,$BB37=1,$BK37=1,$BE37=1),"Kötelező cellák kitöltve, de az I. ütem forrása hibás!",IF(AND(BK37=0,$BB37=1,$BK37=1,$BE37=1),"Kötelező cellák kitöltve, de a II. ütem forrása hibás!",IF(AND($BP37=1,$BA37&lt;30),"Nullás a rövidtávú feladat és rövid (hiányzik) a hozzá tartozó indoklás!",IF(AND($BQ37=1,$BA37&lt;30),"Nullás a hosszútávú feladat és rövid (hiányzik) a hozzá tartozó indoklás!",IF(AND(BO37=1,C37="1811_RENDKÍVÜLI"),"II. ütemre nem tervezhet Rendkívüli feladatot!",IF(BI37=0,AE37,IF(BL37=0,AT37,IF(AND(BD37=1,$P37&gt;$N37),"EM rendelet 2. melléklet terhére elszámolt költség nem lehet nagyobb az I. ütemre tervezett tényleges költségnél!",IF($AD37&gt;$N37,"Többlet forrást jelölt meg az I. ütemnél! A forrás ne legyen több a költségnél.",IF($AR37&gt;$O37,"Többlet forrást jelölt meg a II. ütemnél! A forrás ne legyen több a költségnél.","Kitöltés rendben!"))))))))))))))</f>
        <v>Kitöltés rendben!</v>
      </c>
      <c r="CH37" s="5">
        <f t="shared" ref="CH37:CH39" si="190">IF(A37="Kitöltés rendben!",1,0)</f>
        <v>1</v>
      </c>
      <c r="CI37" s="5">
        <f t="shared" si="39"/>
        <v>1</v>
      </c>
      <c r="CJ37" s="5">
        <f t="shared" si="40"/>
        <v>0</v>
      </c>
    </row>
    <row r="38" spans="1:88" s="2" customFormat="1" ht="75">
      <c r="A38" s="1" t="str">
        <f t="shared" si="183"/>
        <v>Kitöltés rendben!</v>
      </c>
      <c r="B38" s="217">
        <v>1</v>
      </c>
      <c r="C38" s="212" t="s">
        <v>126</v>
      </c>
      <c r="D38" s="222" t="s">
        <v>330</v>
      </c>
      <c r="E38" s="218" t="s">
        <v>330</v>
      </c>
      <c r="F38" s="216" t="str">
        <f>VLOOKUP($G38,Összesítő!$B:$F,2,FALSE)</f>
        <v>21-20525-1-002-00-10</v>
      </c>
      <c r="G38" s="215">
        <v>2402</v>
      </c>
      <c r="H38" s="216" t="str">
        <f>AZ38&amp;"_"&amp;AX38&amp;"_FIV_"&amp;LEFT(Előlap!$B$6,4)</f>
        <v>1792_36_FIV_2026</v>
      </c>
      <c r="I38" s="216" t="str">
        <f>VLOOKUP($G38,Összesítő!$B:$F,5,FALSE)</f>
        <v>Szalkszentmárton, Tass</v>
      </c>
      <c r="J38" s="216" t="str">
        <f>VLOOKUP($G38,Összesítő!$B:$F,4,FALSE)</f>
        <v>Szalkszentmárton Község Önkormányzata, Tass Község Önkormányzata</v>
      </c>
      <c r="K38" s="224">
        <f t="shared" si="41"/>
        <v>0</v>
      </c>
      <c r="L38" s="221">
        <v>2027</v>
      </c>
      <c r="M38" s="221">
        <v>2036</v>
      </c>
      <c r="N38" s="225">
        <v>0</v>
      </c>
      <c r="O38" s="226">
        <v>0</v>
      </c>
      <c r="P38" s="226">
        <v>0</v>
      </c>
      <c r="Q38" s="226" t="s">
        <v>41</v>
      </c>
      <c r="S38" s="226">
        <v>0</v>
      </c>
      <c r="T38" s="226">
        <v>0</v>
      </c>
      <c r="U38" s="226">
        <v>0</v>
      </c>
      <c r="V38" s="226">
        <v>0</v>
      </c>
      <c r="W38" s="226">
        <v>0</v>
      </c>
      <c r="X38" s="226">
        <v>0</v>
      </c>
      <c r="Y38" s="226">
        <v>0</v>
      </c>
      <c r="Z38" s="226">
        <v>0</v>
      </c>
      <c r="AA38" s="226">
        <v>0</v>
      </c>
      <c r="AB38" s="226">
        <v>0</v>
      </c>
      <c r="AC38" s="226">
        <v>0</v>
      </c>
      <c r="AD38" s="224">
        <f t="shared" si="184"/>
        <v>0</v>
      </c>
      <c r="AE38" s="3" t="str">
        <f t="shared" si="185"/>
        <v>A forrás egyenlő a költséggel (I.ütem).</v>
      </c>
      <c r="AF38" s="227"/>
      <c r="AG38" s="226">
        <v>0</v>
      </c>
      <c r="AH38" s="226">
        <v>0</v>
      </c>
      <c r="AI38" s="226">
        <v>0</v>
      </c>
      <c r="AJ38" s="226">
        <v>0</v>
      </c>
      <c r="AK38" s="226">
        <v>0</v>
      </c>
      <c r="AL38" s="226">
        <v>0</v>
      </c>
      <c r="AM38" s="226">
        <v>0</v>
      </c>
      <c r="AN38" s="226">
        <v>0</v>
      </c>
      <c r="AO38" s="226">
        <v>0</v>
      </c>
      <c r="AP38" s="226">
        <v>0</v>
      </c>
      <c r="AQ38" s="226">
        <v>0</v>
      </c>
      <c r="AR38" s="224">
        <f t="shared" si="186"/>
        <v>0</v>
      </c>
      <c r="AS38" s="212" t="s">
        <v>211</v>
      </c>
      <c r="AT38" s="3" t="str">
        <f t="shared" si="4"/>
        <v>A forrás egyenlő a költséggel (II.ütem).</v>
      </c>
      <c r="AV38" s="202" t="s">
        <v>334</v>
      </c>
      <c r="AW38" s="222" t="s">
        <v>145</v>
      </c>
      <c r="AX38" s="220">
        <f>COUNTA($G$3:G38)</f>
        <v>36</v>
      </c>
      <c r="AZ38" s="6">
        <f>VLOOKUP($G38,Összesítő!$B:$F,3,FALSE)</f>
        <v>1792</v>
      </c>
      <c r="BA38" s="6">
        <f t="shared" si="5"/>
        <v>208</v>
      </c>
      <c r="BB38" s="5">
        <f t="shared" si="6"/>
        <v>1</v>
      </c>
      <c r="BC38" s="5" t="str">
        <f t="shared" si="7"/>
        <v>RH</v>
      </c>
      <c r="BD38" s="5">
        <f t="shared" si="187"/>
        <v>1</v>
      </c>
      <c r="BE38" s="5">
        <f t="shared" si="9"/>
        <v>0</v>
      </c>
      <c r="BF38" s="5">
        <f t="shared" si="10"/>
        <v>0</v>
      </c>
      <c r="BG38" s="6" t="str">
        <f t="shared" si="11"/>
        <v>A forrás egyenlő a költséggel (I.ütem).</v>
      </c>
      <c r="BH38" s="5">
        <f t="shared" si="12"/>
        <v>1</v>
      </c>
      <c r="BI38" s="5">
        <f t="shared" si="13"/>
        <v>1</v>
      </c>
      <c r="BJ38" s="5">
        <f t="shared" si="14"/>
        <v>0</v>
      </c>
      <c r="BK38" s="5">
        <f t="shared" si="15"/>
        <v>1</v>
      </c>
      <c r="BL38" s="5">
        <f t="shared" si="188"/>
        <v>1</v>
      </c>
      <c r="BM38" s="4" t="str">
        <f t="shared" si="17"/>
        <v>A forrás egyenlő a költséggel (II.ütem).</v>
      </c>
      <c r="BN38" s="5">
        <f t="shared" si="18"/>
        <v>0</v>
      </c>
      <c r="BO38" s="5">
        <f t="shared" si="19"/>
        <v>1</v>
      </c>
      <c r="BP38" s="5">
        <f t="shared" si="20"/>
        <v>0</v>
      </c>
      <c r="BQ38" s="5">
        <f t="shared" si="21"/>
        <v>1</v>
      </c>
      <c r="BR38" s="5">
        <f t="shared" si="22"/>
        <v>1</v>
      </c>
      <c r="BS38" s="6" t="str">
        <f t="shared" si="23"/>
        <v>Nullás a hosszútávú feladat és rövid hozzá az indoklás!</v>
      </c>
      <c r="BT38" s="5">
        <f t="shared" si="24"/>
        <v>1</v>
      </c>
      <c r="BU38" s="5">
        <f t="shared" si="25"/>
        <v>1</v>
      </c>
      <c r="BV38" s="5">
        <f t="shared" si="26"/>
        <v>1</v>
      </c>
      <c r="BW38" s="5">
        <f t="shared" si="27"/>
        <v>1</v>
      </c>
      <c r="BX38" s="5">
        <f t="shared" si="28"/>
        <v>1</v>
      </c>
      <c r="BY38" s="5">
        <f t="shared" si="29"/>
        <v>1</v>
      </c>
      <c r="BZ38" s="5">
        <f t="shared" si="30"/>
        <v>1</v>
      </c>
      <c r="CA38" s="5">
        <f t="shared" si="31"/>
        <v>1</v>
      </c>
      <c r="CB38" s="5">
        <f t="shared" si="32"/>
        <v>1</v>
      </c>
      <c r="CC38" s="5">
        <f t="shared" si="33"/>
        <v>1</v>
      </c>
      <c r="CD38" s="5">
        <f t="shared" si="34"/>
        <v>1</v>
      </c>
      <c r="CE38" s="5">
        <f t="shared" si="35"/>
        <v>1</v>
      </c>
      <c r="CF38" s="5" t="str">
        <f t="shared" si="36"/>
        <v>?</v>
      </c>
      <c r="CG38" s="4" t="str">
        <f t="shared" si="189"/>
        <v>Kitöltés rendben!</v>
      </c>
      <c r="CH38" s="5">
        <f t="shared" si="190"/>
        <v>1</v>
      </c>
      <c r="CI38" s="5">
        <f t="shared" si="39"/>
        <v>1</v>
      </c>
      <c r="CJ38" s="5">
        <f t="shared" si="40"/>
        <v>1</v>
      </c>
    </row>
    <row r="39" spans="1:88" s="2" customFormat="1" ht="75">
      <c r="A39" s="1" t="str">
        <f t="shared" si="183"/>
        <v>Kitöltés rendben!</v>
      </c>
      <c r="B39" s="217">
        <v>2</v>
      </c>
      <c r="C39" s="212" t="s">
        <v>126</v>
      </c>
      <c r="D39" s="222" t="s">
        <v>330</v>
      </c>
      <c r="E39" s="218" t="s">
        <v>330</v>
      </c>
      <c r="F39" s="216" t="str">
        <f>VLOOKUP($G39,Összesítő!$B:$F,2,FALSE)</f>
        <v>21-32823-1-001-00-04</v>
      </c>
      <c r="G39" s="215">
        <v>2202</v>
      </c>
      <c r="H39" s="216" t="str">
        <f>AZ39&amp;"_"&amp;AX39&amp;"_FIV_"&amp;LEFT(Előlap!$B$6,4)</f>
        <v>1808_37_FIV_2026</v>
      </c>
      <c r="I39" s="216" t="str">
        <f>VLOOKUP($G39,Összesítő!$B:$F,5,FALSE)</f>
        <v>Bugac</v>
      </c>
      <c r="J39" s="216" t="str">
        <f>VLOOKUP($G39,Összesítő!$B:$F,4,FALSE)</f>
        <v>Bugac Nagyközségi Önkormányzat</v>
      </c>
      <c r="K39" s="224">
        <f t="shared" si="41"/>
        <v>0</v>
      </c>
      <c r="L39" s="221">
        <v>2028</v>
      </c>
      <c r="M39" s="221">
        <v>2036</v>
      </c>
      <c r="N39" s="225">
        <v>0</v>
      </c>
      <c r="O39" s="226">
        <v>0</v>
      </c>
      <c r="P39" s="226">
        <v>0</v>
      </c>
      <c r="Q39" s="226" t="s">
        <v>41</v>
      </c>
      <c r="S39" s="226">
        <v>0</v>
      </c>
      <c r="T39" s="226">
        <v>0</v>
      </c>
      <c r="U39" s="226">
        <v>0</v>
      </c>
      <c r="V39" s="226">
        <v>0</v>
      </c>
      <c r="W39" s="226">
        <v>0</v>
      </c>
      <c r="X39" s="226">
        <v>0</v>
      </c>
      <c r="Y39" s="226">
        <v>0</v>
      </c>
      <c r="Z39" s="226">
        <v>0</v>
      </c>
      <c r="AA39" s="226">
        <v>0</v>
      </c>
      <c r="AB39" s="226">
        <v>0</v>
      </c>
      <c r="AC39" s="226">
        <v>0</v>
      </c>
      <c r="AD39" s="224">
        <f t="shared" si="184"/>
        <v>0</v>
      </c>
      <c r="AE39" s="3" t="str">
        <f t="shared" si="185"/>
        <v>Nem rövidtávú a feladat.</v>
      </c>
      <c r="AF39" s="227"/>
      <c r="AG39" s="226">
        <v>0</v>
      </c>
      <c r="AH39" s="226">
        <v>0</v>
      </c>
      <c r="AI39" s="226">
        <v>0</v>
      </c>
      <c r="AJ39" s="226">
        <v>0</v>
      </c>
      <c r="AK39" s="226">
        <v>0</v>
      </c>
      <c r="AL39" s="226">
        <v>0</v>
      </c>
      <c r="AM39" s="226">
        <v>0</v>
      </c>
      <c r="AN39" s="226">
        <v>0</v>
      </c>
      <c r="AO39" s="226">
        <v>0</v>
      </c>
      <c r="AP39" s="226">
        <v>0</v>
      </c>
      <c r="AQ39" s="226">
        <v>0</v>
      </c>
      <c r="AR39" s="224">
        <f t="shared" si="186"/>
        <v>0</v>
      </c>
      <c r="AS39" s="212" t="s">
        <v>211</v>
      </c>
      <c r="AT39" s="3" t="str">
        <f t="shared" si="4"/>
        <v>A forrás egyenlő a költséggel (II.ütem).</v>
      </c>
      <c r="AV39" s="202" t="s">
        <v>334</v>
      </c>
      <c r="AW39" s="222" t="s">
        <v>145</v>
      </c>
      <c r="AX39" s="220">
        <f>COUNTA($G$3:G39)</f>
        <v>37</v>
      </c>
      <c r="AZ39" s="6">
        <f>VLOOKUP($G39,Összesítő!$B:$F,3,FALSE)</f>
        <v>1808</v>
      </c>
      <c r="BA39" s="6">
        <f t="shared" si="5"/>
        <v>208</v>
      </c>
      <c r="BB39" s="5">
        <f t="shared" si="6"/>
        <v>1</v>
      </c>
      <c r="BC39" s="5" t="str">
        <f t="shared" si="7"/>
        <v>H</v>
      </c>
      <c r="BD39" s="5">
        <f t="shared" si="187"/>
        <v>0</v>
      </c>
      <c r="BE39" s="5">
        <f t="shared" si="9"/>
        <v>0</v>
      </c>
      <c r="BF39" s="5">
        <f t="shared" si="10"/>
        <v>0</v>
      </c>
      <c r="BG39" s="6" t="str">
        <f t="shared" si="11"/>
        <v>Nem rövidtávú a feladat.</v>
      </c>
      <c r="BH39" s="5">
        <f t="shared" si="12"/>
        <v>1</v>
      </c>
      <c r="BI39" s="5">
        <f t="shared" si="13"/>
        <v>1</v>
      </c>
      <c r="BJ39" s="5">
        <f t="shared" si="14"/>
        <v>0</v>
      </c>
      <c r="BK39" s="5">
        <f t="shared" si="15"/>
        <v>1</v>
      </c>
      <c r="BL39" s="5">
        <f t="shared" si="188"/>
        <v>1</v>
      </c>
      <c r="BM39" s="4" t="str">
        <f t="shared" si="17"/>
        <v>A forrás egyenlő a költséggel (II.ütem).</v>
      </c>
      <c r="BN39" s="5">
        <f t="shared" si="18"/>
        <v>0</v>
      </c>
      <c r="BO39" s="5">
        <f t="shared" si="19"/>
        <v>1</v>
      </c>
      <c r="BP39" s="5">
        <f t="shared" si="20"/>
        <v>0</v>
      </c>
      <c r="BQ39" s="5">
        <f t="shared" si="21"/>
        <v>1</v>
      </c>
      <c r="BR39" s="5">
        <f t="shared" si="22"/>
        <v>0</v>
      </c>
      <c r="BS39" s="6">
        <f t="shared" si="23"/>
        <v>0</v>
      </c>
      <c r="BT39" s="5">
        <f t="shared" si="24"/>
        <v>0</v>
      </c>
      <c r="BU39" s="5">
        <f t="shared" si="25"/>
        <v>1</v>
      </c>
      <c r="BV39" s="5">
        <f t="shared" si="26"/>
        <v>1</v>
      </c>
      <c r="BW39" s="5">
        <f t="shared" si="27"/>
        <v>1</v>
      </c>
      <c r="BX39" s="5">
        <f t="shared" si="28"/>
        <v>1</v>
      </c>
      <c r="BY39" s="5">
        <f t="shared" si="29"/>
        <v>1</v>
      </c>
      <c r="BZ39" s="5">
        <f t="shared" si="30"/>
        <v>1</v>
      </c>
      <c r="CA39" s="5">
        <f t="shared" si="31"/>
        <v>1</v>
      </c>
      <c r="CB39" s="5">
        <f t="shared" si="32"/>
        <v>1</v>
      </c>
      <c r="CC39" s="5">
        <f t="shared" si="33"/>
        <v>1</v>
      </c>
      <c r="CD39" s="5">
        <f t="shared" si="34"/>
        <v>1</v>
      </c>
      <c r="CE39" s="5">
        <f t="shared" si="35"/>
        <v>1</v>
      </c>
      <c r="CF39" s="5" t="str">
        <f t="shared" si="36"/>
        <v>?</v>
      </c>
      <c r="CG39" s="4" t="str">
        <f t="shared" si="189"/>
        <v>Kitöltés rendben!</v>
      </c>
      <c r="CH39" s="5">
        <f t="shared" si="190"/>
        <v>1</v>
      </c>
      <c r="CI39" s="5">
        <f t="shared" si="39"/>
        <v>0</v>
      </c>
      <c r="CJ39" s="5">
        <f t="shared" si="40"/>
        <v>1</v>
      </c>
    </row>
    <row r="40" spans="1:88" s="2" customFormat="1" ht="105">
      <c r="A40" s="1" t="str">
        <f t="shared" ref="A40" si="191">IF($G40="","Nincs VKR kiválasztva!",CG40)</f>
        <v>Kitöltés rendben!</v>
      </c>
      <c r="B40" s="217">
        <v>1</v>
      </c>
      <c r="C40" s="212" t="s">
        <v>121</v>
      </c>
      <c r="D40" s="222" t="s">
        <v>354</v>
      </c>
      <c r="E40" s="218" t="s">
        <v>330</v>
      </c>
      <c r="F40" s="216" t="str">
        <f>VLOOKUP($G40,Összesítő!$B:$F,2,FALSE)</f>
        <v>21-32823-1-001-00-04</v>
      </c>
      <c r="G40" s="215">
        <v>2202</v>
      </c>
      <c r="H40" s="216" t="str">
        <f>AZ40&amp;"_"&amp;AX40&amp;"_FIV_"&amp;LEFT(Előlap!$B$6,4)</f>
        <v>1808_38_FIV_2026</v>
      </c>
      <c r="I40" s="216" t="str">
        <f>VLOOKUP($G40,Összesítő!$B:$F,5,FALSE)</f>
        <v>Bugac</v>
      </c>
      <c r="J40" s="216" t="str">
        <f>VLOOKUP($G40,Összesítő!$B:$F,4,FALSE)</f>
        <v>Bugac Nagyközségi Önkormányzat</v>
      </c>
      <c r="K40" s="224">
        <f t="shared" si="41"/>
        <v>14280</v>
      </c>
      <c r="L40" s="221">
        <v>2027</v>
      </c>
      <c r="M40" s="221">
        <v>2027</v>
      </c>
      <c r="N40" s="225">
        <v>14280</v>
      </c>
      <c r="O40" s="226">
        <v>0</v>
      </c>
      <c r="P40" s="226">
        <v>14280</v>
      </c>
      <c r="Q40" s="226" t="s">
        <v>41</v>
      </c>
      <c r="S40" s="226">
        <v>0</v>
      </c>
      <c r="T40" s="226">
        <v>0</v>
      </c>
      <c r="U40" s="226">
        <v>0</v>
      </c>
      <c r="V40" s="226">
        <v>0</v>
      </c>
      <c r="W40" s="226">
        <v>14280</v>
      </c>
      <c r="X40" s="226">
        <v>0</v>
      </c>
      <c r="Y40" s="226">
        <v>0</v>
      </c>
      <c r="Z40" s="226">
        <v>0</v>
      </c>
      <c r="AA40" s="226">
        <v>0</v>
      </c>
      <c r="AB40" s="226">
        <v>0</v>
      </c>
      <c r="AC40" s="226">
        <v>0</v>
      </c>
      <c r="AD40" s="224">
        <f t="shared" ref="AD40" si="192">SUM(S40:AC40)</f>
        <v>14280</v>
      </c>
      <c r="AE40" s="3" t="str">
        <f t="shared" ref="AE40" si="193">IF($G40="","Nincs VKR kiválasztva!",IF(BB40=0,"Hiányos kitöltés!",BG40))</f>
        <v>A forrás egyenlő a költséggel (I.ütem).</v>
      </c>
      <c r="AF40" s="227"/>
      <c r="AG40" s="226">
        <v>0</v>
      </c>
      <c r="AH40" s="226">
        <v>0</v>
      </c>
      <c r="AI40" s="226">
        <v>0</v>
      </c>
      <c r="AJ40" s="226">
        <v>0</v>
      </c>
      <c r="AK40" s="226">
        <v>0</v>
      </c>
      <c r="AL40" s="226">
        <v>0</v>
      </c>
      <c r="AM40" s="226">
        <v>0</v>
      </c>
      <c r="AN40" s="226">
        <v>0</v>
      </c>
      <c r="AO40" s="226">
        <v>0</v>
      </c>
      <c r="AP40" s="226">
        <v>0</v>
      </c>
      <c r="AQ40" s="226">
        <v>0</v>
      </c>
      <c r="AR40" s="224">
        <f t="shared" ref="AR40" si="194">SUM(AG40:AQ40)</f>
        <v>0</v>
      </c>
      <c r="AS40" s="212" t="s">
        <v>211</v>
      </c>
      <c r="AT40" s="3" t="str">
        <f t="shared" si="4"/>
        <v>Nem hosszútávú a feladat.</v>
      </c>
      <c r="AV40" s="206" t="s">
        <v>355</v>
      </c>
      <c r="AW40" s="222" t="s">
        <v>145</v>
      </c>
      <c r="AX40" s="220">
        <f>COUNTA($G$3:G40)</f>
        <v>38</v>
      </c>
      <c r="AZ40" s="6">
        <f>VLOOKUP($G40,Összesítő!$B:$F,3,FALSE)</f>
        <v>1808</v>
      </c>
      <c r="BA40" s="6">
        <f t="shared" si="5"/>
        <v>251</v>
      </c>
      <c r="BB40" s="5">
        <f t="shared" si="6"/>
        <v>1</v>
      </c>
      <c r="BC40" s="5" t="str">
        <f t="shared" si="7"/>
        <v>R</v>
      </c>
      <c r="BD40" s="5">
        <f t="shared" ref="BD40" si="195">IF(OR(BC40="R",BC40="RH"),1,0)</f>
        <v>1</v>
      </c>
      <c r="BE40" s="5">
        <f t="shared" si="9"/>
        <v>0</v>
      </c>
      <c r="BF40" s="5">
        <f t="shared" si="10"/>
        <v>0</v>
      </c>
      <c r="BG40" s="6" t="str">
        <f t="shared" si="11"/>
        <v>A forrás egyenlő a költséggel (I.ütem).</v>
      </c>
      <c r="BH40" s="5">
        <f t="shared" si="12"/>
        <v>1</v>
      </c>
      <c r="BI40" s="5">
        <f t="shared" si="13"/>
        <v>1</v>
      </c>
      <c r="BJ40" s="5">
        <f t="shared" si="14"/>
        <v>0</v>
      </c>
      <c r="BK40" s="5">
        <f t="shared" si="15"/>
        <v>1</v>
      </c>
      <c r="BL40" s="5">
        <f t="shared" ref="BL40" si="196">IF(AND($BK40=1,$O40=$AR40),1,IF(AND($BK40=1,$O40&gt;$AR40,AS40="igen"),1,0))</f>
        <v>1</v>
      </c>
      <c r="BM40" s="4" t="str">
        <f t="shared" si="17"/>
        <v>Nem hosszútávú a feladat.</v>
      </c>
      <c r="BN40" s="5">
        <f t="shared" si="18"/>
        <v>1</v>
      </c>
      <c r="BO40" s="5">
        <f t="shared" si="19"/>
        <v>0</v>
      </c>
      <c r="BP40" s="5">
        <f t="shared" si="20"/>
        <v>0</v>
      </c>
      <c r="BQ40" s="5">
        <f t="shared" si="21"/>
        <v>0</v>
      </c>
      <c r="BR40" s="5">
        <f t="shared" si="22"/>
        <v>0</v>
      </c>
      <c r="BS40" s="6" t="str">
        <f t="shared" si="23"/>
        <v>Nincs hosszútávú terv!</v>
      </c>
      <c r="BT40" s="5">
        <f t="shared" si="24"/>
        <v>0</v>
      </c>
      <c r="BU40" s="5">
        <f t="shared" si="25"/>
        <v>0</v>
      </c>
      <c r="BV40" s="5">
        <f t="shared" si="26"/>
        <v>1</v>
      </c>
      <c r="BW40" s="5">
        <f t="shared" si="27"/>
        <v>1</v>
      </c>
      <c r="BX40" s="5">
        <f t="shared" si="28"/>
        <v>1</v>
      </c>
      <c r="BY40" s="5">
        <f t="shared" si="29"/>
        <v>1</v>
      </c>
      <c r="BZ40" s="5">
        <f t="shared" si="30"/>
        <v>1</v>
      </c>
      <c r="CA40" s="5">
        <f t="shared" si="31"/>
        <v>1</v>
      </c>
      <c r="CB40" s="5">
        <f t="shared" si="32"/>
        <v>1</v>
      </c>
      <c r="CC40" s="5">
        <f t="shared" si="33"/>
        <v>1</v>
      </c>
      <c r="CD40" s="5">
        <f t="shared" si="34"/>
        <v>1</v>
      </c>
      <c r="CE40" s="5">
        <f t="shared" si="35"/>
        <v>1</v>
      </c>
      <c r="CF40" s="5" t="str">
        <f t="shared" si="36"/>
        <v>?</v>
      </c>
      <c r="CG40" s="4" t="str">
        <f t="shared" ref="CG40" si="197">IF($BB40=0,$CF40,IF($BH40=0,"I. ütem forrása nincs kitöltve!",IF($BK40=0,"II. ütem forrása nincs kitöltve!",IF($BE40=1,"Költségek üteme nem megfelelő (az időtartam és a költség üteme eltér)!",IF(AND(BI40=0,$BB40=1,$BK40=1,$BE40=1),"Kötelező cellák kitöltve, de az I. ütem forrása hibás!",IF(AND(BK40=0,$BB40=1,$BK40=1,$BE40=1),"Kötelező cellák kitöltve, de a II. ütem forrása hibás!",IF(AND($BP40=1,$BA40&lt;30),"Nullás a rövidtávú feladat és rövid (hiányzik) a hozzá tartozó indoklás!",IF(AND($BQ40=1,$BA40&lt;30),"Nullás a hosszútávú feladat és rövid (hiányzik) a hozzá tartozó indoklás!",IF(AND(BO40=1,C40="1811_RENDKÍVÜLI"),"II. ütemre nem tervezhet Rendkívüli feladatot!",IF(BI40=0,AE40,IF(BL40=0,AT40,IF(AND(BD40=1,$P40&gt;$N40),"EM rendelet 2. melléklet terhére elszámolt költség nem lehet nagyobb az I. ütemre tervezett tényleges költségnél!",IF($AD40&gt;$N40,"Többlet forrást jelölt meg az I. ütemnél! A forrás ne legyen több a költségnél.",IF($AR40&gt;$O40,"Többlet forrást jelölt meg a II. ütemnél! A forrás ne legyen több a költségnél.","Kitöltés rendben!"))))))))))))))</f>
        <v>Kitöltés rendben!</v>
      </c>
      <c r="CH40" s="5">
        <f t="shared" ref="CH40" si="198">IF(A40="Kitöltés rendben!",1,0)</f>
        <v>1</v>
      </c>
      <c r="CI40" s="5">
        <f t="shared" si="39"/>
        <v>1</v>
      </c>
      <c r="CJ40" s="5">
        <f t="shared" si="40"/>
        <v>0</v>
      </c>
    </row>
    <row r="41" spans="1:88" s="2" customFormat="1" ht="75">
      <c r="A41" s="1" t="str">
        <f t="shared" ref="A41" si="199">IF($G41="","Nincs VKR kiválasztva!",CG41)</f>
        <v>Kitöltés rendben!</v>
      </c>
      <c r="B41" s="217">
        <v>1</v>
      </c>
      <c r="C41" s="212" t="s">
        <v>111</v>
      </c>
      <c r="D41" s="222" t="s">
        <v>356</v>
      </c>
      <c r="E41" s="218" t="s">
        <v>330</v>
      </c>
      <c r="F41" s="216" t="str">
        <f>VLOOKUP($G41,Összesítő!$B:$F,2,FALSE)</f>
        <v>21-20297-1-001-00-01</v>
      </c>
      <c r="G41" s="215">
        <v>2201</v>
      </c>
      <c r="H41" s="216" t="str">
        <f>AZ41&amp;"_"&amp;AX41&amp;"_FIV_"&amp;LEFT(Előlap!$B$6,4)</f>
        <v>1791_39_FIV_2026</v>
      </c>
      <c r="I41" s="216" t="str">
        <f>VLOOKUP($G41,Összesítő!$B:$F,5,FALSE)</f>
        <v>Kiskunfélegyháza</v>
      </c>
      <c r="J41" s="216" t="str">
        <f>VLOOKUP($G41,Összesítő!$B:$F,4,FALSE)</f>
        <v>Kiskunfélegyháza Város Önkormányzata</v>
      </c>
      <c r="K41" s="224">
        <f t="shared" si="41"/>
        <v>7000000</v>
      </c>
      <c r="L41" s="221">
        <v>2027</v>
      </c>
      <c r="M41" s="221">
        <v>2028</v>
      </c>
      <c r="N41" s="221">
        <v>0</v>
      </c>
      <c r="O41" s="221">
        <v>7000000</v>
      </c>
      <c r="P41" s="226">
        <v>0</v>
      </c>
      <c r="Q41" s="226" t="s">
        <v>41</v>
      </c>
      <c r="S41" s="226">
        <v>0</v>
      </c>
      <c r="T41" s="226">
        <v>0</v>
      </c>
      <c r="U41" s="226">
        <v>0</v>
      </c>
      <c r="V41" s="226">
        <v>0</v>
      </c>
      <c r="W41" s="226">
        <v>0</v>
      </c>
      <c r="X41" s="226">
        <v>0</v>
      </c>
      <c r="Y41" s="226">
        <v>0</v>
      </c>
      <c r="Z41" s="226">
        <v>0</v>
      </c>
      <c r="AA41" s="226">
        <v>0</v>
      </c>
      <c r="AB41" s="226">
        <v>0</v>
      </c>
      <c r="AC41" s="226">
        <v>0</v>
      </c>
      <c r="AD41" s="224">
        <f t="shared" ref="AD41" si="200">SUM(S41:AC41)</f>
        <v>0</v>
      </c>
      <c r="AE41" s="3" t="str">
        <f t="shared" ref="AE41" si="201">IF($G41="","Nincs VKR kiválasztva!",IF(BB41=0,"Hiányos kitöltés!",BG41))</f>
        <v>A forrás egyenlő a költséggel (I.ütem).</v>
      </c>
      <c r="AF41" s="227"/>
      <c r="AG41" s="226">
        <v>0</v>
      </c>
      <c r="AH41" s="226">
        <v>0</v>
      </c>
      <c r="AI41" s="226">
        <v>0</v>
      </c>
      <c r="AJ41" s="226">
        <v>0</v>
      </c>
      <c r="AK41" s="226">
        <v>0</v>
      </c>
      <c r="AL41" s="226">
        <v>0</v>
      </c>
      <c r="AM41" s="226">
        <v>7000000</v>
      </c>
      <c r="AN41" s="226">
        <v>0</v>
      </c>
      <c r="AO41" s="226">
        <v>0</v>
      </c>
      <c r="AP41" s="226">
        <v>0</v>
      </c>
      <c r="AQ41" s="226">
        <v>0</v>
      </c>
      <c r="AR41" s="224">
        <f t="shared" ref="AR41" si="202">SUM(AG41:AQ41)</f>
        <v>7000000</v>
      </c>
      <c r="AS41" s="212" t="s">
        <v>211</v>
      </c>
      <c r="AT41" s="3" t="str">
        <f t="shared" si="4"/>
        <v>A forrás egyenlő a költséggel (II.ütem).</v>
      </c>
      <c r="AV41" s="207" t="s">
        <v>360</v>
      </c>
      <c r="AW41" s="222" t="s">
        <v>145</v>
      </c>
      <c r="AX41" s="220">
        <f>COUNTA($G$3:G41)</f>
        <v>39</v>
      </c>
      <c r="AZ41" s="6">
        <f>VLOOKUP($G41,Összesítő!$B:$F,3,FALSE)</f>
        <v>1791</v>
      </c>
      <c r="BA41" s="6">
        <f t="shared" si="5"/>
        <v>198</v>
      </c>
      <c r="BB41" s="5">
        <f t="shared" si="6"/>
        <v>1</v>
      </c>
      <c r="BC41" s="5" t="str">
        <f t="shared" si="7"/>
        <v>RH</v>
      </c>
      <c r="BD41" s="5">
        <f t="shared" ref="BD41" si="203">IF(OR(BC41="R",BC41="RH"),1,0)</f>
        <v>1</v>
      </c>
      <c r="BE41" s="5">
        <f t="shared" si="9"/>
        <v>0</v>
      </c>
      <c r="BF41" s="5">
        <f t="shared" si="10"/>
        <v>0</v>
      </c>
      <c r="BG41" s="6" t="str">
        <f t="shared" si="11"/>
        <v>A forrás egyenlő a költséggel (I.ütem).</v>
      </c>
      <c r="BH41" s="5">
        <f t="shared" si="12"/>
        <v>1</v>
      </c>
      <c r="BI41" s="5">
        <f t="shared" si="13"/>
        <v>1</v>
      </c>
      <c r="BJ41" s="5">
        <f t="shared" si="14"/>
        <v>0</v>
      </c>
      <c r="BK41" s="5">
        <f t="shared" si="15"/>
        <v>1</v>
      </c>
      <c r="BL41" s="5">
        <f t="shared" ref="BL41" si="204">IF(AND($BK41=1,$O41=$AR41),1,IF(AND($BK41=1,$O41&gt;$AR41,AS41="igen"),1,0))</f>
        <v>1</v>
      </c>
      <c r="BM41" s="4" t="str">
        <f t="shared" si="17"/>
        <v>A forrás egyenlő a költséggel (II.ütem).</v>
      </c>
      <c r="BN41" s="5">
        <f t="shared" si="18"/>
        <v>0</v>
      </c>
      <c r="BO41" s="5">
        <f t="shared" si="19"/>
        <v>1</v>
      </c>
      <c r="BP41" s="5">
        <f t="shared" si="20"/>
        <v>0</v>
      </c>
      <c r="BQ41" s="5">
        <f t="shared" si="21"/>
        <v>0</v>
      </c>
      <c r="BR41" s="5">
        <f t="shared" si="22"/>
        <v>1</v>
      </c>
      <c r="BS41" s="6">
        <f t="shared" si="23"/>
        <v>0</v>
      </c>
      <c r="BT41" s="5">
        <f t="shared" si="24"/>
        <v>1</v>
      </c>
      <c r="BU41" s="5">
        <f t="shared" si="25"/>
        <v>0</v>
      </c>
      <c r="BV41" s="5">
        <f t="shared" si="26"/>
        <v>1</v>
      </c>
      <c r="BW41" s="5">
        <f t="shared" si="27"/>
        <v>1</v>
      </c>
      <c r="BX41" s="5">
        <f t="shared" si="28"/>
        <v>1</v>
      </c>
      <c r="BY41" s="5">
        <f t="shared" si="29"/>
        <v>1</v>
      </c>
      <c r="BZ41" s="5">
        <f t="shared" si="30"/>
        <v>1</v>
      </c>
      <c r="CA41" s="5">
        <f t="shared" si="31"/>
        <v>1</v>
      </c>
      <c r="CB41" s="5">
        <f t="shared" si="32"/>
        <v>1</v>
      </c>
      <c r="CC41" s="5">
        <f t="shared" si="33"/>
        <v>1</v>
      </c>
      <c r="CD41" s="5">
        <f t="shared" si="34"/>
        <v>1</v>
      </c>
      <c r="CE41" s="5">
        <f t="shared" si="35"/>
        <v>1</v>
      </c>
      <c r="CF41" s="5" t="str">
        <f t="shared" si="36"/>
        <v>?</v>
      </c>
      <c r="CG41" s="4" t="str">
        <f t="shared" ref="CG41" si="205">IF($BB41=0,$CF41,IF($BH41=0,"I. ütem forrása nincs kitöltve!",IF($BK41=0,"II. ütem forrása nincs kitöltve!",IF($BE41=1,"Költségek üteme nem megfelelő (az időtartam és a költség üteme eltér)!",IF(AND(BI41=0,$BB41=1,$BK41=1,$BE41=1),"Kötelező cellák kitöltve, de az I. ütem forrása hibás!",IF(AND(BK41=0,$BB41=1,$BK41=1,$BE41=1),"Kötelező cellák kitöltve, de a II. ütem forrása hibás!",IF(AND($BP41=1,$BA41&lt;30),"Nullás a rövidtávú feladat és rövid (hiányzik) a hozzá tartozó indoklás!",IF(AND($BQ41=1,$BA41&lt;30),"Nullás a hosszútávú feladat és rövid (hiányzik) a hozzá tartozó indoklás!",IF(AND(BO41=1,C41="1811_RENDKÍVÜLI"),"II. ütemre nem tervezhet Rendkívüli feladatot!",IF(BI41=0,AE41,IF(BL41=0,AT41,IF(AND(BD41=1,$P41&gt;$N41),"EM rendelet 2. melléklet terhére elszámolt költség nem lehet nagyobb az I. ütemre tervezett tényleges költségnél!",IF($AD41&gt;$N41,"Többlet forrást jelölt meg az I. ütemnél! A forrás ne legyen több a költségnél.",IF($AR41&gt;$O41,"Többlet forrást jelölt meg a II. ütemnél! A forrás ne legyen több a költségnél.","Kitöltés rendben!"))))))))))))))</f>
        <v>Kitöltés rendben!</v>
      </c>
      <c r="CH41" s="5">
        <f t="shared" ref="CH41" si="206">IF(A41="Kitöltés rendben!",1,0)</f>
        <v>1</v>
      </c>
      <c r="CI41" s="5">
        <f t="shared" si="39"/>
        <v>1</v>
      </c>
      <c r="CJ41" s="5">
        <f t="shared" si="40"/>
        <v>1</v>
      </c>
    </row>
    <row r="42" spans="1:88" s="2" customFormat="1" ht="60">
      <c r="A42" s="1" t="str">
        <f t="shared" ref="A42:A44" si="207">IF($G42="","Nincs VKR kiválasztva!",CG42)</f>
        <v>Kitöltés rendben!</v>
      </c>
      <c r="B42" s="217">
        <v>1</v>
      </c>
      <c r="C42" s="212" t="s">
        <v>100</v>
      </c>
      <c r="D42" s="222" t="s">
        <v>357</v>
      </c>
      <c r="E42" s="218" t="s">
        <v>330</v>
      </c>
      <c r="F42" s="216" t="str">
        <f>VLOOKUP($G42,Összesítő!$B:$F,2,FALSE)</f>
        <v>21-20297-1-001-00-01</v>
      </c>
      <c r="G42" s="215">
        <v>2201</v>
      </c>
      <c r="H42" s="216" t="str">
        <f>AZ42&amp;"_"&amp;AX42&amp;"_FIV_"&amp;LEFT(Előlap!$B$6,4)</f>
        <v>1791_40_FIV_2026</v>
      </c>
      <c r="I42" s="216" t="str">
        <f>VLOOKUP($G42,Összesítő!$B:$F,5,FALSE)</f>
        <v>Kiskunfélegyháza</v>
      </c>
      <c r="J42" s="216" t="str">
        <f>VLOOKUP($G42,Összesítő!$B:$F,4,FALSE)</f>
        <v>Kiskunfélegyháza Város Önkormányzata</v>
      </c>
      <c r="K42" s="224">
        <f t="shared" si="41"/>
        <v>5000</v>
      </c>
      <c r="L42" s="221">
        <v>2027</v>
      </c>
      <c r="M42" s="221">
        <v>2027</v>
      </c>
      <c r="N42" s="221">
        <v>5000</v>
      </c>
      <c r="O42" s="221">
        <v>0</v>
      </c>
      <c r="P42" s="226">
        <v>5000</v>
      </c>
      <c r="Q42" s="226" t="s">
        <v>41</v>
      </c>
      <c r="S42" s="226">
        <v>0</v>
      </c>
      <c r="T42" s="226">
        <v>0</v>
      </c>
      <c r="U42" s="226">
        <v>0</v>
      </c>
      <c r="V42" s="226">
        <v>0</v>
      </c>
      <c r="W42" s="226">
        <v>0</v>
      </c>
      <c r="X42" s="226">
        <v>5000</v>
      </c>
      <c r="Y42" s="226">
        <v>0</v>
      </c>
      <c r="Z42" s="226">
        <v>0</v>
      </c>
      <c r="AA42" s="226">
        <v>0</v>
      </c>
      <c r="AB42" s="226">
        <v>0</v>
      </c>
      <c r="AC42" s="226">
        <v>0</v>
      </c>
      <c r="AD42" s="224">
        <f t="shared" ref="AD42:AD44" si="208">SUM(S42:AC42)</f>
        <v>5000</v>
      </c>
      <c r="AE42" s="3" t="str">
        <f t="shared" ref="AE42:AE44" si="209">IF($G42="","Nincs VKR kiválasztva!",IF(BB42=0,"Hiányos kitöltés!",BG42))</f>
        <v>A forrás egyenlő a költséggel (I.ütem).</v>
      </c>
      <c r="AF42" s="227"/>
      <c r="AG42" s="226">
        <v>0</v>
      </c>
      <c r="AH42" s="226">
        <v>0</v>
      </c>
      <c r="AI42" s="226">
        <v>0</v>
      </c>
      <c r="AJ42" s="226">
        <v>0</v>
      </c>
      <c r="AK42" s="226">
        <v>0</v>
      </c>
      <c r="AL42" s="226">
        <v>0</v>
      </c>
      <c r="AM42" s="226">
        <v>0</v>
      </c>
      <c r="AN42" s="226">
        <v>0</v>
      </c>
      <c r="AO42" s="226">
        <v>0</v>
      </c>
      <c r="AP42" s="226">
        <v>0</v>
      </c>
      <c r="AQ42" s="226">
        <v>0</v>
      </c>
      <c r="AR42" s="224">
        <f t="shared" ref="AR42:AR44" si="210">SUM(AG42:AQ42)</f>
        <v>0</v>
      </c>
      <c r="AS42" s="212" t="s">
        <v>211</v>
      </c>
      <c r="AT42" s="3" t="str">
        <f t="shared" si="4"/>
        <v>Nem hosszútávú a feladat.</v>
      </c>
      <c r="AV42" s="208" t="s">
        <v>361</v>
      </c>
      <c r="AW42" s="222" t="s">
        <v>145</v>
      </c>
      <c r="AX42" s="220">
        <f>COUNTA($G$3:G42)</f>
        <v>40</v>
      </c>
      <c r="AZ42" s="6">
        <f>VLOOKUP($G42,Összesítő!$B:$F,3,FALSE)</f>
        <v>1791</v>
      </c>
      <c r="BA42" s="6">
        <f t="shared" si="5"/>
        <v>130</v>
      </c>
      <c r="BB42" s="5">
        <f t="shared" si="6"/>
        <v>1</v>
      </c>
      <c r="BC42" s="5" t="str">
        <f t="shared" si="7"/>
        <v>R</v>
      </c>
      <c r="BD42" s="5">
        <f t="shared" ref="BD42:BD44" si="211">IF(OR(BC42="R",BC42="RH"),1,0)</f>
        <v>1</v>
      </c>
      <c r="BE42" s="5">
        <f t="shared" si="9"/>
        <v>0</v>
      </c>
      <c r="BF42" s="5">
        <f t="shared" si="10"/>
        <v>0</v>
      </c>
      <c r="BG42" s="6" t="str">
        <f t="shared" si="11"/>
        <v>A forrás egyenlő a költséggel (I.ütem).</v>
      </c>
      <c r="BH42" s="5">
        <f t="shared" si="12"/>
        <v>1</v>
      </c>
      <c r="BI42" s="5">
        <f t="shared" si="13"/>
        <v>1</v>
      </c>
      <c r="BJ42" s="5">
        <f t="shared" si="14"/>
        <v>0</v>
      </c>
      <c r="BK42" s="5">
        <f t="shared" si="15"/>
        <v>1</v>
      </c>
      <c r="BL42" s="5">
        <f t="shared" ref="BL42:BL44" si="212">IF(AND($BK42=1,$O42=$AR42),1,IF(AND($BK42=1,$O42&gt;$AR42,AS42="igen"),1,0))</f>
        <v>1</v>
      </c>
      <c r="BM42" s="4" t="str">
        <f t="shared" si="17"/>
        <v>Nem hosszútávú a feladat.</v>
      </c>
      <c r="BN42" s="5">
        <f t="shared" si="18"/>
        <v>1</v>
      </c>
      <c r="BO42" s="5">
        <f t="shared" si="19"/>
        <v>0</v>
      </c>
      <c r="BP42" s="5">
        <f t="shared" si="20"/>
        <v>0</v>
      </c>
      <c r="BQ42" s="5">
        <f t="shared" si="21"/>
        <v>0</v>
      </c>
      <c r="BR42" s="5">
        <f t="shared" si="22"/>
        <v>0</v>
      </c>
      <c r="BS42" s="6" t="str">
        <f t="shared" si="23"/>
        <v>Nincs hosszútávú terv!</v>
      </c>
      <c r="BT42" s="5">
        <f t="shared" si="24"/>
        <v>0</v>
      </c>
      <c r="BU42" s="5">
        <f t="shared" si="25"/>
        <v>0</v>
      </c>
      <c r="BV42" s="5">
        <f t="shared" si="26"/>
        <v>1</v>
      </c>
      <c r="BW42" s="5">
        <f t="shared" si="27"/>
        <v>1</v>
      </c>
      <c r="BX42" s="5">
        <f t="shared" si="28"/>
        <v>1</v>
      </c>
      <c r="BY42" s="5">
        <f t="shared" si="29"/>
        <v>1</v>
      </c>
      <c r="BZ42" s="5">
        <f t="shared" si="30"/>
        <v>1</v>
      </c>
      <c r="CA42" s="5">
        <f t="shared" si="31"/>
        <v>1</v>
      </c>
      <c r="CB42" s="5">
        <f t="shared" si="32"/>
        <v>1</v>
      </c>
      <c r="CC42" s="5">
        <f t="shared" si="33"/>
        <v>1</v>
      </c>
      <c r="CD42" s="5">
        <f t="shared" si="34"/>
        <v>1</v>
      </c>
      <c r="CE42" s="5">
        <f t="shared" si="35"/>
        <v>1</v>
      </c>
      <c r="CF42" s="5" t="str">
        <f t="shared" si="36"/>
        <v>?</v>
      </c>
      <c r="CG42" s="4" t="str">
        <f t="shared" ref="CG42:CG44" si="213">IF($BB42=0,$CF42,IF($BH42=0,"I. ütem forrása nincs kitöltve!",IF($BK42=0,"II. ütem forrása nincs kitöltve!",IF($BE42=1,"Költségek üteme nem megfelelő (az időtartam és a költség üteme eltér)!",IF(AND(BI42=0,$BB42=1,$BK42=1,$BE42=1),"Kötelező cellák kitöltve, de az I. ütem forrása hibás!",IF(AND(BK42=0,$BB42=1,$BK42=1,$BE42=1),"Kötelező cellák kitöltve, de a II. ütem forrása hibás!",IF(AND($BP42=1,$BA42&lt;30),"Nullás a rövidtávú feladat és rövid (hiányzik) a hozzá tartozó indoklás!",IF(AND($BQ42=1,$BA42&lt;30),"Nullás a hosszútávú feladat és rövid (hiányzik) a hozzá tartozó indoklás!",IF(AND(BO42=1,C42="1811_RENDKÍVÜLI"),"II. ütemre nem tervezhet Rendkívüli feladatot!",IF(BI42=0,AE42,IF(BL42=0,AT42,IF(AND(BD42=1,$P42&gt;$N42),"EM rendelet 2. melléklet terhére elszámolt költség nem lehet nagyobb az I. ütemre tervezett tényleges költségnél!",IF($AD42&gt;$N42,"Többlet forrást jelölt meg az I. ütemnél! A forrás ne legyen több a költségnél.",IF($AR42&gt;$O42,"Többlet forrást jelölt meg a II. ütemnél! A forrás ne legyen több a költségnél.","Kitöltés rendben!"))))))))))))))</f>
        <v>Kitöltés rendben!</v>
      </c>
      <c r="CH42" s="5">
        <f t="shared" ref="CH42:CH44" si="214">IF(A42="Kitöltés rendben!",1,0)</f>
        <v>1</v>
      </c>
      <c r="CI42" s="5">
        <f t="shared" si="39"/>
        <v>1</v>
      </c>
      <c r="CJ42" s="5">
        <f t="shared" si="40"/>
        <v>0</v>
      </c>
    </row>
    <row r="43" spans="1:88" s="2" customFormat="1" ht="45">
      <c r="A43" s="1" t="str">
        <f t="shared" si="207"/>
        <v>Kitöltés rendben!</v>
      </c>
      <c r="B43" s="217">
        <v>2</v>
      </c>
      <c r="C43" s="212" t="s">
        <v>121</v>
      </c>
      <c r="D43" s="222" t="s">
        <v>358</v>
      </c>
      <c r="E43" s="218" t="s">
        <v>330</v>
      </c>
      <c r="F43" s="216" t="str">
        <f>VLOOKUP($G43,Összesítő!$B:$F,2,FALSE)</f>
        <v>21-20297-1-001-00-01</v>
      </c>
      <c r="G43" s="215">
        <v>2201</v>
      </c>
      <c r="H43" s="216" t="str">
        <f>AZ43&amp;"_"&amp;AX43&amp;"_FIV_"&amp;LEFT(Előlap!$B$6,4)</f>
        <v>1791_41_FIV_2026</v>
      </c>
      <c r="I43" s="216" t="str">
        <f>VLOOKUP($G43,Összesítő!$B:$F,5,FALSE)</f>
        <v>Kiskunfélegyháza</v>
      </c>
      <c r="J43" s="216" t="str">
        <f>VLOOKUP($G43,Összesítő!$B:$F,4,FALSE)</f>
        <v>Kiskunfélegyháza Város Önkormányzata</v>
      </c>
      <c r="K43" s="224">
        <f t="shared" si="41"/>
        <v>20000</v>
      </c>
      <c r="L43" s="221">
        <v>2028</v>
      </c>
      <c r="M43" s="221">
        <v>2028</v>
      </c>
      <c r="N43" s="221">
        <v>0</v>
      </c>
      <c r="O43" s="221">
        <v>20000</v>
      </c>
      <c r="P43" s="226">
        <v>0</v>
      </c>
      <c r="Q43" s="226" t="s">
        <v>41</v>
      </c>
      <c r="S43" s="226">
        <v>0</v>
      </c>
      <c r="T43" s="226">
        <v>0</v>
      </c>
      <c r="U43" s="226">
        <v>0</v>
      </c>
      <c r="V43" s="226">
        <v>0</v>
      </c>
      <c r="W43" s="226">
        <v>0</v>
      </c>
      <c r="X43" s="226">
        <v>0</v>
      </c>
      <c r="Y43" s="226">
        <v>0</v>
      </c>
      <c r="Z43" s="226">
        <v>0</v>
      </c>
      <c r="AA43" s="226">
        <v>0</v>
      </c>
      <c r="AB43" s="226">
        <v>0</v>
      </c>
      <c r="AC43" s="226">
        <v>0</v>
      </c>
      <c r="AD43" s="224">
        <f t="shared" si="208"/>
        <v>0</v>
      </c>
      <c r="AE43" s="3" t="str">
        <f t="shared" si="209"/>
        <v>Nem rövidtávú a feladat.</v>
      </c>
      <c r="AF43" s="227"/>
      <c r="AG43" s="226">
        <v>0</v>
      </c>
      <c r="AH43" s="226">
        <v>0</v>
      </c>
      <c r="AI43" s="226">
        <v>0</v>
      </c>
      <c r="AJ43" s="226">
        <v>0</v>
      </c>
      <c r="AK43" s="226">
        <v>20000</v>
      </c>
      <c r="AL43" s="226">
        <v>0</v>
      </c>
      <c r="AM43" s="226">
        <v>0</v>
      </c>
      <c r="AN43" s="226">
        <v>0</v>
      </c>
      <c r="AO43" s="226">
        <v>0</v>
      </c>
      <c r="AP43" s="226">
        <v>0</v>
      </c>
      <c r="AQ43" s="226">
        <v>0</v>
      </c>
      <c r="AR43" s="224">
        <f t="shared" si="210"/>
        <v>20000</v>
      </c>
      <c r="AS43" s="212" t="s">
        <v>211</v>
      </c>
      <c r="AT43" s="3" t="str">
        <f t="shared" si="4"/>
        <v>A forrás egyenlő a költséggel (II.ütem).</v>
      </c>
      <c r="AV43" s="207" t="s">
        <v>362</v>
      </c>
      <c r="AW43" s="222" t="s">
        <v>145</v>
      </c>
      <c r="AX43" s="220">
        <f>COUNTA($G$3:G43)</f>
        <v>41</v>
      </c>
      <c r="AZ43" s="6">
        <f>VLOOKUP($G43,Összesítő!$B:$F,3,FALSE)</f>
        <v>1791</v>
      </c>
      <c r="BA43" s="6">
        <f t="shared" si="5"/>
        <v>126</v>
      </c>
      <c r="BB43" s="5">
        <f t="shared" si="6"/>
        <v>1</v>
      </c>
      <c r="BC43" s="5" t="str">
        <f t="shared" si="7"/>
        <v>H</v>
      </c>
      <c r="BD43" s="5">
        <f t="shared" si="211"/>
        <v>0</v>
      </c>
      <c r="BE43" s="5">
        <f t="shared" si="9"/>
        <v>0</v>
      </c>
      <c r="BF43" s="5">
        <f t="shared" si="10"/>
        <v>0</v>
      </c>
      <c r="BG43" s="6" t="str">
        <f t="shared" si="11"/>
        <v>Nem rövidtávú a feladat.</v>
      </c>
      <c r="BH43" s="5">
        <f t="shared" si="12"/>
        <v>1</v>
      </c>
      <c r="BI43" s="5">
        <f t="shared" si="13"/>
        <v>1</v>
      </c>
      <c r="BJ43" s="5">
        <f t="shared" si="14"/>
        <v>0</v>
      </c>
      <c r="BK43" s="5">
        <f t="shared" si="15"/>
        <v>1</v>
      </c>
      <c r="BL43" s="5">
        <f t="shared" si="212"/>
        <v>1</v>
      </c>
      <c r="BM43" s="4" t="str">
        <f t="shared" si="17"/>
        <v>A forrás egyenlő a költséggel (II.ütem).</v>
      </c>
      <c r="BN43" s="5">
        <f t="shared" si="18"/>
        <v>0</v>
      </c>
      <c r="BO43" s="5">
        <f t="shared" si="19"/>
        <v>1</v>
      </c>
      <c r="BP43" s="5">
        <f t="shared" si="20"/>
        <v>0</v>
      </c>
      <c r="BQ43" s="5">
        <f t="shared" si="21"/>
        <v>0</v>
      </c>
      <c r="BR43" s="5">
        <f t="shared" si="22"/>
        <v>0</v>
      </c>
      <c r="BS43" s="6">
        <f t="shared" si="23"/>
        <v>0</v>
      </c>
      <c r="BT43" s="5">
        <f t="shared" si="24"/>
        <v>0</v>
      </c>
      <c r="BU43" s="5">
        <f t="shared" si="25"/>
        <v>0</v>
      </c>
      <c r="BV43" s="5">
        <f t="shared" si="26"/>
        <v>1</v>
      </c>
      <c r="BW43" s="5">
        <f t="shared" si="27"/>
        <v>1</v>
      </c>
      <c r="BX43" s="5">
        <f t="shared" si="28"/>
        <v>1</v>
      </c>
      <c r="BY43" s="5">
        <f t="shared" si="29"/>
        <v>1</v>
      </c>
      <c r="BZ43" s="5">
        <f t="shared" si="30"/>
        <v>1</v>
      </c>
      <c r="CA43" s="5">
        <f t="shared" si="31"/>
        <v>1</v>
      </c>
      <c r="CB43" s="5">
        <f t="shared" si="32"/>
        <v>1</v>
      </c>
      <c r="CC43" s="5">
        <f t="shared" si="33"/>
        <v>1</v>
      </c>
      <c r="CD43" s="5">
        <f t="shared" si="34"/>
        <v>1</v>
      </c>
      <c r="CE43" s="5">
        <f t="shared" si="35"/>
        <v>1</v>
      </c>
      <c r="CF43" s="5" t="str">
        <f t="shared" si="36"/>
        <v>?</v>
      </c>
      <c r="CG43" s="4" t="str">
        <f t="shared" si="213"/>
        <v>Kitöltés rendben!</v>
      </c>
      <c r="CH43" s="5">
        <f t="shared" si="214"/>
        <v>1</v>
      </c>
      <c r="CI43" s="5">
        <f t="shared" si="39"/>
        <v>0</v>
      </c>
      <c r="CJ43" s="5">
        <f t="shared" si="40"/>
        <v>1</v>
      </c>
    </row>
    <row r="44" spans="1:88" s="2" customFormat="1" ht="60">
      <c r="A44" s="1" t="str">
        <f t="shared" si="207"/>
        <v>Kitöltés rendben!</v>
      </c>
      <c r="B44" s="217">
        <v>2</v>
      </c>
      <c r="C44" s="212" t="s">
        <v>33</v>
      </c>
      <c r="D44" s="222" t="s">
        <v>359</v>
      </c>
      <c r="E44" s="218" t="s">
        <v>330</v>
      </c>
      <c r="F44" s="216" t="str">
        <f>VLOOKUP($G44,Összesítő!$B:$F,2,FALSE)</f>
        <v>21-20297-1-001-00-01</v>
      </c>
      <c r="G44" s="215">
        <v>2201</v>
      </c>
      <c r="H44" s="216" t="str">
        <f>AZ44&amp;"_"&amp;AX44&amp;"_FIV_"&amp;LEFT(Előlap!$B$6,4)</f>
        <v>1791_42_FIV_2026</v>
      </c>
      <c r="I44" s="216" t="str">
        <f>VLOOKUP($G44,Összesítő!$B:$F,5,FALSE)</f>
        <v>Kiskunfélegyháza</v>
      </c>
      <c r="J44" s="216" t="str">
        <f>VLOOKUP($G44,Összesítő!$B:$F,4,FALSE)</f>
        <v>Kiskunfélegyháza Város Önkormányzata</v>
      </c>
      <c r="K44" s="224">
        <f t="shared" si="41"/>
        <v>300000</v>
      </c>
      <c r="L44" s="221">
        <v>2028</v>
      </c>
      <c r="M44" s="221">
        <v>2028</v>
      </c>
      <c r="N44" s="221">
        <v>0</v>
      </c>
      <c r="O44" s="221">
        <v>300000</v>
      </c>
      <c r="P44" s="226">
        <v>0</v>
      </c>
      <c r="Q44" s="226" t="s">
        <v>41</v>
      </c>
      <c r="S44" s="226">
        <v>0</v>
      </c>
      <c r="T44" s="226">
        <v>0</v>
      </c>
      <c r="U44" s="226">
        <v>0</v>
      </c>
      <c r="V44" s="226">
        <v>0</v>
      </c>
      <c r="W44" s="226">
        <v>0</v>
      </c>
      <c r="X44" s="226">
        <v>0</v>
      </c>
      <c r="Y44" s="226">
        <v>0</v>
      </c>
      <c r="Z44" s="226">
        <v>0</v>
      </c>
      <c r="AA44" s="226">
        <v>0</v>
      </c>
      <c r="AB44" s="226">
        <v>0</v>
      </c>
      <c r="AC44" s="226">
        <v>0</v>
      </c>
      <c r="AD44" s="224">
        <f t="shared" si="208"/>
        <v>0</v>
      </c>
      <c r="AE44" s="3" t="str">
        <f t="shared" si="209"/>
        <v>Nem rövidtávú a feladat.</v>
      </c>
      <c r="AF44" s="227"/>
      <c r="AG44" s="226">
        <v>300000</v>
      </c>
      <c r="AH44" s="226">
        <v>0</v>
      </c>
      <c r="AI44" s="226">
        <v>0</v>
      </c>
      <c r="AJ44" s="226">
        <v>0</v>
      </c>
      <c r="AK44" s="226">
        <v>0</v>
      </c>
      <c r="AL44" s="226">
        <v>0</v>
      </c>
      <c r="AM44" s="226">
        <v>0</v>
      </c>
      <c r="AN44" s="226">
        <v>0</v>
      </c>
      <c r="AO44" s="226">
        <v>0</v>
      </c>
      <c r="AP44" s="226">
        <v>0</v>
      </c>
      <c r="AQ44" s="226">
        <v>0</v>
      </c>
      <c r="AR44" s="224">
        <f t="shared" si="210"/>
        <v>300000</v>
      </c>
      <c r="AS44" s="212" t="s">
        <v>211</v>
      </c>
      <c r="AT44" s="3" t="str">
        <f t="shared" si="4"/>
        <v>A forrás egyenlő a költséggel (II.ütem).</v>
      </c>
      <c r="AV44" s="207" t="s">
        <v>363</v>
      </c>
      <c r="AW44" s="222" t="s">
        <v>145</v>
      </c>
      <c r="AX44" s="220">
        <f>COUNTA($G$3:G44)</f>
        <v>42</v>
      </c>
      <c r="AZ44" s="6">
        <f>VLOOKUP($G44,Összesítő!$B:$F,3,FALSE)</f>
        <v>1791</v>
      </c>
      <c r="BA44" s="6">
        <f t="shared" si="5"/>
        <v>160</v>
      </c>
      <c r="BB44" s="5">
        <f t="shared" si="6"/>
        <v>1</v>
      </c>
      <c r="BC44" s="5" t="str">
        <f t="shared" si="7"/>
        <v>H</v>
      </c>
      <c r="BD44" s="5">
        <f t="shared" si="211"/>
        <v>0</v>
      </c>
      <c r="BE44" s="5">
        <f t="shared" si="9"/>
        <v>0</v>
      </c>
      <c r="BF44" s="5">
        <f t="shared" si="10"/>
        <v>0</v>
      </c>
      <c r="BG44" s="6" t="str">
        <f t="shared" si="11"/>
        <v>Nem rövidtávú a feladat.</v>
      </c>
      <c r="BH44" s="5">
        <f t="shared" si="12"/>
        <v>1</v>
      </c>
      <c r="BI44" s="5">
        <f t="shared" si="13"/>
        <v>1</v>
      </c>
      <c r="BJ44" s="5">
        <f t="shared" si="14"/>
        <v>0</v>
      </c>
      <c r="BK44" s="5">
        <f t="shared" si="15"/>
        <v>1</v>
      </c>
      <c r="BL44" s="5">
        <f t="shared" si="212"/>
        <v>1</v>
      </c>
      <c r="BM44" s="4" t="str">
        <f t="shared" si="17"/>
        <v>A forrás egyenlő a költséggel (II.ütem).</v>
      </c>
      <c r="BN44" s="5">
        <f t="shared" si="18"/>
        <v>0</v>
      </c>
      <c r="BO44" s="5">
        <f t="shared" si="19"/>
        <v>1</v>
      </c>
      <c r="BP44" s="5">
        <f t="shared" si="20"/>
        <v>0</v>
      </c>
      <c r="BQ44" s="5">
        <f t="shared" si="21"/>
        <v>0</v>
      </c>
      <c r="BR44" s="5">
        <f t="shared" si="22"/>
        <v>0</v>
      </c>
      <c r="BS44" s="6">
        <f t="shared" si="23"/>
        <v>0</v>
      </c>
      <c r="BT44" s="5">
        <f t="shared" si="24"/>
        <v>0</v>
      </c>
      <c r="BU44" s="5">
        <f t="shared" si="25"/>
        <v>0</v>
      </c>
      <c r="BV44" s="5">
        <f t="shared" si="26"/>
        <v>1</v>
      </c>
      <c r="BW44" s="5">
        <f t="shared" si="27"/>
        <v>1</v>
      </c>
      <c r="BX44" s="5">
        <f t="shared" si="28"/>
        <v>1</v>
      </c>
      <c r="BY44" s="5">
        <f t="shared" si="29"/>
        <v>1</v>
      </c>
      <c r="BZ44" s="5">
        <f t="shared" si="30"/>
        <v>1</v>
      </c>
      <c r="CA44" s="5">
        <f t="shared" si="31"/>
        <v>1</v>
      </c>
      <c r="CB44" s="5">
        <f t="shared" si="32"/>
        <v>1</v>
      </c>
      <c r="CC44" s="5">
        <f t="shared" si="33"/>
        <v>1</v>
      </c>
      <c r="CD44" s="5">
        <f t="shared" si="34"/>
        <v>1</v>
      </c>
      <c r="CE44" s="5">
        <f t="shared" si="35"/>
        <v>1</v>
      </c>
      <c r="CF44" s="5" t="str">
        <f t="shared" si="36"/>
        <v>?</v>
      </c>
      <c r="CG44" s="4" t="str">
        <f t="shared" si="213"/>
        <v>Kitöltés rendben!</v>
      </c>
      <c r="CH44" s="5">
        <f t="shared" si="214"/>
        <v>1</v>
      </c>
      <c r="CI44" s="5">
        <f t="shared" si="39"/>
        <v>0</v>
      </c>
      <c r="CJ44" s="5">
        <f t="shared" si="40"/>
        <v>1</v>
      </c>
    </row>
    <row r="45" spans="1:88" s="2" customFormat="1" ht="150">
      <c r="A45" s="1" t="str">
        <f t="shared" ref="A45:A46" si="215">IF($G45="","Nincs VKR kiválasztva!",CG45)</f>
        <v>Kitöltés rendben!</v>
      </c>
      <c r="B45" s="217">
        <v>1</v>
      </c>
      <c r="C45" s="212" t="s">
        <v>100</v>
      </c>
      <c r="D45" s="222" t="s">
        <v>364</v>
      </c>
      <c r="E45" s="218" t="s">
        <v>330</v>
      </c>
      <c r="F45" s="216" t="str">
        <f>VLOOKUP($G45,Összesítő!$B:$F,2,FALSE)</f>
        <v>21-21999-1-003-00-14</v>
      </c>
      <c r="G45" s="215">
        <v>2102</v>
      </c>
      <c r="H45" s="216" t="str">
        <f>AZ45&amp;"_"&amp;AX45&amp;"_FIV_"&amp;LEFT(Előlap!$B$6,4)</f>
        <v>1797_43_FIV_2026</v>
      </c>
      <c r="I45" s="216" t="str">
        <f>VLOOKUP($G45,Összesítő!$B:$F,5,FALSE)</f>
        <v>Ágasegyháza, Izsák, Orgovány</v>
      </c>
      <c r="J45" s="216" t="str">
        <f>VLOOKUP($G45,Összesítő!$B:$F,4,FALSE)</f>
        <v>Ágasegyháza Község Önkormányzata, Izsák Város Önkormányzata, Orgovány Nagyközség Önkormányzata</v>
      </c>
      <c r="K45" s="224">
        <f t="shared" si="41"/>
        <v>48000</v>
      </c>
      <c r="L45" s="221">
        <v>2027</v>
      </c>
      <c r="M45" s="221">
        <v>2028</v>
      </c>
      <c r="N45" s="221">
        <v>8000</v>
      </c>
      <c r="O45" s="221">
        <v>40000</v>
      </c>
      <c r="P45" s="221">
        <v>8000</v>
      </c>
      <c r="Q45" s="226" t="s">
        <v>41</v>
      </c>
      <c r="S45" s="226">
        <v>0</v>
      </c>
      <c r="T45" s="226">
        <v>0</v>
      </c>
      <c r="U45" s="226">
        <v>0</v>
      </c>
      <c r="V45" s="226">
        <v>0</v>
      </c>
      <c r="W45" s="226">
        <v>0</v>
      </c>
      <c r="X45" s="226">
        <v>8000</v>
      </c>
      <c r="Y45" s="226">
        <v>0</v>
      </c>
      <c r="Z45" s="226">
        <v>0</v>
      </c>
      <c r="AA45" s="226">
        <v>0</v>
      </c>
      <c r="AB45" s="226">
        <v>0</v>
      </c>
      <c r="AC45" s="226">
        <v>0</v>
      </c>
      <c r="AD45" s="224">
        <f t="shared" ref="AD45:AD46" si="216">SUM(S45:AC45)</f>
        <v>8000</v>
      </c>
      <c r="AE45" s="3" t="str">
        <f t="shared" ref="AE45:AE46" si="217">IF($G45="","Nincs VKR kiválasztva!",IF(BB45=0,"Hiányos kitöltés!",BG45))</f>
        <v>A forrás egyenlő a költséggel (I.ütem).</v>
      </c>
      <c r="AF45" s="227"/>
      <c r="AG45" s="226">
        <v>0</v>
      </c>
      <c r="AH45" s="226">
        <v>0</v>
      </c>
      <c r="AI45" s="226">
        <v>0</v>
      </c>
      <c r="AJ45" s="226">
        <v>0</v>
      </c>
      <c r="AK45" s="226">
        <v>40000</v>
      </c>
      <c r="AL45" s="226">
        <v>0</v>
      </c>
      <c r="AM45" s="226">
        <v>0</v>
      </c>
      <c r="AN45" s="226">
        <v>0</v>
      </c>
      <c r="AO45" s="226">
        <v>0</v>
      </c>
      <c r="AP45" s="226">
        <v>0</v>
      </c>
      <c r="AQ45" s="226">
        <v>0</v>
      </c>
      <c r="AR45" s="224">
        <f t="shared" ref="AR45:AR46" si="218">SUM(AG45:AQ45)</f>
        <v>40000</v>
      </c>
      <c r="AS45" s="212" t="s">
        <v>211</v>
      </c>
      <c r="AT45" s="3" t="str">
        <f t="shared" si="4"/>
        <v>A forrás egyenlő a költséggel (II.ütem).</v>
      </c>
      <c r="AV45" s="206" t="s">
        <v>367</v>
      </c>
      <c r="AW45" s="222" t="s">
        <v>145</v>
      </c>
      <c r="AX45" s="220">
        <f>COUNTA($G$3:G45)</f>
        <v>43</v>
      </c>
      <c r="AZ45" s="6">
        <f>VLOOKUP($G45,Összesítő!$B:$F,3,FALSE)</f>
        <v>1797</v>
      </c>
      <c r="BA45" s="6">
        <f t="shared" si="5"/>
        <v>381</v>
      </c>
      <c r="BB45" s="5">
        <f t="shared" si="6"/>
        <v>1</v>
      </c>
      <c r="BC45" s="5" t="str">
        <f t="shared" si="7"/>
        <v>RH</v>
      </c>
      <c r="BD45" s="5">
        <f t="shared" ref="BD45:BD46" si="219">IF(OR(BC45="R",BC45="RH"),1,0)</f>
        <v>1</v>
      </c>
      <c r="BE45" s="5">
        <f t="shared" si="9"/>
        <v>0</v>
      </c>
      <c r="BF45" s="5">
        <f t="shared" si="10"/>
        <v>0</v>
      </c>
      <c r="BG45" s="6" t="str">
        <f t="shared" si="11"/>
        <v>A forrás egyenlő a költséggel (I.ütem).</v>
      </c>
      <c r="BH45" s="5">
        <f t="shared" si="12"/>
        <v>1</v>
      </c>
      <c r="BI45" s="5">
        <f t="shared" si="13"/>
        <v>1</v>
      </c>
      <c r="BJ45" s="5">
        <f t="shared" si="14"/>
        <v>0</v>
      </c>
      <c r="BK45" s="5">
        <f t="shared" si="15"/>
        <v>1</v>
      </c>
      <c r="BL45" s="5">
        <f t="shared" ref="BL45:BL46" si="220">IF(AND($BK45=1,$O45=$AR45),1,IF(AND($BK45=1,$O45&gt;$AR45,AS45="igen"),1,0))</f>
        <v>1</v>
      </c>
      <c r="BM45" s="4" t="str">
        <f t="shared" si="17"/>
        <v>A forrás egyenlő a költséggel (II.ütem).</v>
      </c>
      <c r="BN45" s="5">
        <f t="shared" si="18"/>
        <v>0</v>
      </c>
      <c r="BO45" s="5">
        <f t="shared" si="19"/>
        <v>1</v>
      </c>
      <c r="BP45" s="5">
        <f t="shared" si="20"/>
        <v>0</v>
      </c>
      <c r="BQ45" s="5">
        <f t="shared" si="21"/>
        <v>0</v>
      </c>
      <c r="BR45" s="5">
        <f t="shared" si="22"/>
        <v>0</v>
      </c>
      <c r="BS45" s="6">
        <f t="shared" si="23"/>
        <v>0</v>
      </c>
      <c r="BT45" s="5">
        <f t="shared" si="24"/>
        <v>0</v>
      </c>
      <c r="BU45" s="5">
        <f t="shared" si="25"/>
        <v>0</v>
      </c>
      <c r="BV45" s="5">
        <f t="shared" si="26"/>
        <v>1</v>
      </c>
      <c r="BW45" s="5">
        <f t="shared" si="27"/>
        <v>1</v>
      </c>
      <c r="BX45" s="5">
        <f t="shared" si="28"/>
        <v>1</v>
      </c>
      <c r="BY45" s="5">
        <f t="shared" si="29"/>
        <v>1</v>
      </c>
      <c r="BZ45" s="5">
        <f t="shared" si="30"/>
        <v>1</v>
      </c>
      <c r="CA45" s="5">
        <f t="shared" si="31"/>
        <v>1</v>
      </c>
      <c r="CB45" s="5">
        <f t="shared" si="32"/>
        <v>1</v>
      </c>
      <c r="CC45" s="5">
        <f t="shared" si="33"/>
        <v>1</v>
      </c>
      <c r="CD45" s="5">
        <f t="shared" si="34"/>
        <v>1</v>
      </c>
      <c r="CE45" s="5">
        <f t="shared" si="35"/>
        <v>1</v>
      </c>
      <c r="CF45" s="5" t="str">
        <f t="shared" si="36"/>
        <v>?</v>
      </c>
      <c r="CG45" s="4" t="str">
        <f t="shared" ref="CG45:CG46" si="221">IF($BB45=0,$CF45,IF($BH45=0,"I. ütem forrása nincs kitöltve!",IF($BK45=0,"II. ütem forrása nincs kitöltve!",IF($BE45=1,"Költségek üteme nem megfelelő (az időtartam és a költség üteme eltér)!",IF(AND(BI45=0,$BB45=1,$BK45=1,$BE45=1),"Kötelező cellák kitöltve, de az I. ütem forrása hibás!",IF(AND(BK45=0,$BB45=1,$BK45=1,$BE45=1),"Kötelező cellák kitöltve, de a II. ütem forrása hibás!",IF(AND($BP45=1,$BA45&lt;30),"Nullás a rövidtávú feladat és rövid (hiányzik) a hozzá tartozó indoklás!",IF(AND($BQ45=1,$BA45&lt;30),"Nullás a hosszútávú feladat és rövid (hiányzik) a hozzá tartozó indoklás!",IF(AND(BO45=1,C45="1811_RENDKÍVÜLI"),"II. ütemre nem tervezhet Rendkívüli feladatot!",IF(BI45=0,AE45,IF(BL45=0,AT45,IF(AND(BD45=1,$P45&gt;$N45),"EM rendelet 2. melléklet terhére elszámolt költség nem lehet nagyobb az I. ütemre tervezett tényleges költségnél!",IF($AD45&gt;$N45,"Többlet forrást jelölt meg az I. ütemnél! A forrás ne legyen több a költségnél.",IF($AR45&gt;$O45,"Többlet forrást jelölt meg a II. ütemnél! A forrás ne legyen több a költségnél.","Kitöltés rendben!"))))))))))))))</f>
        <v>Kitöltés rendben!</v>
      </c>
      <c r="CH45" s="5">
        <f t="shared" ref="CH45:CH46" si="222">IF(A45="Kitöltés rendben!",1,0)</f>
        <v>1</v>
      </c>
      <c r="CI45" s="5">
        <f t="shared" si="39"/>
        <v>1</v>
      </c>
      <c r="CJ45" s="5">
        <f t="shared" si="40"/>
        <v>1</v>
      </c>
    </row>
    <row r="46" spans="1:88" s="2" customFormat="1" ht="75">
      <c r="A46" s="1" t="str">
        <f t="shared" si="215"/>
        <v>Kitöltés rendben!</v>
      </c>
      <c r="B46" s="217">
        <v>1</v>
      </c>
      <c r="C46" s="212" t="s">
        <v>33</v>
      </c>
      <c r="D46" s="222" t="s">
        <v>412</v>
      </c>
      <c r="E46" s="218" t="s">
        <v>330</v>
      </c>
      <c r="F46" s="216" t="str">
        <f>VLOOKUP($G46,Összesítő!$B:$F,2,FALSE)</f>
        <v>21-21999-1-003-00-14</v>
      </c>
      <c r="G46" s="215">
        <v>2102</v>
      </c>
      <c r="H46" s="216" t="str">
        <f>AZ46&amp;"_"&amp;AX46&amp;"_FIV_"&amp;LEFT(Előlap!$B$6,4)</f>
        <v>1797_44_FIV_2026</v>
      </c>
      <c r="I46" s="216" t="str">
        <f>VLOOKUP($G46,Összesítő!$B:$F,5,FALSE)</f>
        <v>Ágasegyháza, Izsák, Orgovány</v>
      </c>
      <c r="J46" s="216" t="str">
        <f>VLOOKUP($G46,Összesítő!$B:$F,4,FALSE)</f>
        <v>Ágasegyháza Község Önkormányzata, Izsák Város Önkormányzata, Orgovány Nagyközség Önkormányzata</v>
      </c>
      <c r="K46" s="224">
        <f t="shared" ref="K46" si="223">N46+O46</f>
        <v>5355</v>
      </c>
      <c r="L46" s="221">
        <v>2027</v>
      </c>
      <c r="M46" s="221">
        <v>2027</v>
      </c>
      <c r="N46" s="221">
        <v>5355</v>
      </c>
      <c r="O46" s="221">
        <v>0</v>
      </c>
      <c r="P46" s="221">
        <v>0</v>
      </c>
      <c r="Q46" s="226" t="s">
        <v>22</v>
      </c>
      <c r="S46" s="226">
        <v>5355</v>
      </c>
      <c r="T46" s="226">
        <v>0</v>
      </c>
      <c r="U46" s="226">
        <v>0</v>
      </c>
      <c r="V46" s="226">
        <v>0</v>
      </c>
      <c r="W46" s="226">
        <v>0</v>
      </c>
      <c r="X46" s="226">
        <v>0</v>
      </c>
      <c r="Y46" s="226">
        <v>0</v>
      </c>
      <c r="Z46" s="226">
        <v>0</v>
      </c>
      <c r="AA46" s="226">
        <v>0</v>
      </c>
      <c r="AB46" s="226">
        <v>0</v>
      </c>
      <c r="AC46" s="226">
        <v>0</v>
      </c>
      <c r="AD46" s="224">
        <f t="shared" si="216"/>
        <v>5355</v>
      </c>
      <c r="AE46" s="3" t="str">
        <f t="shared" si="217"/>
        <v>A forrás egyenlő a költséggel (I.ütem).</v>
      </c>
      <c r="AF46" s="227"/>
      <c r="AG46" s="226">
        <v>0</v>
      </c>
      <c r="AH46" s="226">
        <v>0</v>
      </c>
      <c r="AI46" s="226">
        <v>0</v>
      </c>
      <c r="AJ46" s="226">
        <v>0</v>
      </c>
      <c r="AK46" s="226">
        <v>0</v>
      </c>
      <c r="AL46" s="226">
        <v>0</v>
      </c>
      <c r="AM46" s="226">
        <v>0</v>
      </c>
      <c r="AN46" s="226">
        <v>0</v>
      </c>
      <c r="AO46" s="226">
        <v>0</v>
      </c>
      <c r="AP46" s="226">
        <v>0</v>
      </c>
      <c r="AQ46" s="226">
        <v>0</v>
      </c>
      <c r="AR46" s="224">
        <f t="shared" si="218"/>
        <v>0</v>
      </c>
      <c r="AS46" s="212" t="s">
        <v>211</v>
      </c>
      <c r="AT46" s="3" t="str">
        <f t="shared" si="4"/>
        <v>Nem hosszútávú a feladat.</v>
      </c>
      <c r="AV46" s="264" t="s">
        <v>413</v>
      </c>
      <c r="AW46" s="222" t="s">
        <v>145</v>
      </c>
      <c r="AX46" s="220">
        <f>COUNTA($G$3:G46)</f>
        <v>44</v>
      </c>
      <c r="AZ46" s="6">
        <f>VLOOKUP($G46,Összesítő!$B:$F,3,FALSE)</f>
        <v>1797</v>
      </c>
      <c r="BA46" s="6">
        <f t="shared" si="5"/>
        <v>58</v>
      </c>
      <c r="BB46" s="5">
        <f t="shared" si="6"/>
        <v>1</v>
      </c>
      <c r="BC46" s="5" t="str">
        <f t="shared" si="7"/>
        <v>R</v>
      </c>
      <c r="BD46" s="5">
        <f t="shared" si="219"/>
        <v>1</v>
      </c>
      <c r="BE46" s="5">
        <f t="shared" si="9"/>
        <v>0</v>
      </c>
      <c r="BF46" s="5">
        <f t="shared" si="10"/>
        <v>0</v>
      </c>
      <c r="BG46" s="6" t="str">
        <f t="shared" si="11"/>
        <v>A forrás egyenlő a költséggel (I.ütem).</v>
      </c>
      <c r="BH46" s="5">
        <f t="shared" si="12"/>
        <v>1</v>
      </c>
      <c r="BI46" s="5">
        <f t="shared" si="13"/>
        <v>1</v>
      </c>
      <c r="BJ46" s="5">
        <f t="shared" si="14"/>
        <v>0</v>
      </c>
      <c r="BK46" s="5">
        <f t="shared" si="15"/>
        <v>1</v>
      </c>
      <c r="BL46" s="5">
        <f t="shared" si="220"/>
        <v>1</v>
      </c>
      <c r="BM46" s="4" t="str">
        <f t="shared" si="17"/>
        <v>Nem hosszútávú a feladat.</v>
      </c>
      <c r="BN46" s="5">
        <f t="shared" si="18"/>
        <v>1</v>
      </c>
      <c r="BO46" s="5">
        <f t="shared" si="19"/>
        <v>0</v>
      </c>
      <c r="BP46" s="5">
        <f t="shared" si="20"/>
        <v>0</v>
      </c>
      <c r="BQ46" s="5">
        <f t="shared" si="21"/>
        <v>0</v>
      </c>
      <c r="BR46" s="5">
        <f t="shared" si="22"/>
        <v>0</v>
      </c>
      <c r="BS46" s="6" t="str">
        <f t="shared" si="23"/>
        <v>Nincs hosszútávú terv!</v>
      </c>
      <c r="BT46" s="5">
        <f t="shared" si="24"/>
        <v>0</v>
      </c>
      <c r="BU46" s="5">
        <f t="shared" si="25"/>
        <v>0</v>
      </c>
      <c r="BV46" s="5">
        <f t="shared" si="26"/>
        <v>1</v>
      </c>
      <c r="BW46" s="5">
        <f t="shared" si="27"/>
        <v>1</v>
      </c>
      <c r="BX46" s="5">
        <f t="shared" si="28"/>
        <v>1</v>
      </c>
      <c r="BY46" s="5">
        <f t="shared" si="29"/>
        <v>1</v>
      </c>
      <c r="BZ46" s="5">
        <f t="shared" si="30"/>
        <v>1</v>
      </c>
      <c r="CA46" s="5">
        <f t="shared" si="31"/>
        <v>1</v>
      </c>
      <c r="CB46" s="5">
        <f t="shared" si="32"/>
        <v>1</v>
      </c>
      <c r="CC46" s="5">
        <f t="shared" si="33"/>
        <v>1</v>
      </c>
      <c r="CD46" s="5">
        <f t="shared" si="34"/>
        <v>1</v>
      </c>
      <c r="CE46" s="5">
        <f t="shared" si="35"/>
        <v>1</v>
      </c>
      <c r="CF46" s="5" t="str">
        <f t="shared" si="36"/>
        <v>?</v>
      </c>
      <c r="CG46" s="4" t="str">
        <f t="shared" si="221"/>
        <v>Kitöltés rendben!</v>
      </c>
      <c r="CH46" s="5">
        <f t="shared" si="222"/>
        <v>1</v>
      </c>
      <c r="CI46" s="5">
        <f t="shared" si="39"/>
        <v>1</v>
      </c>
      <c r="CJ46" s="5">
        <f t="shared" si="40"/>
        <v>0</v>
      </c>
    </row>
    <row r="47" spans="1:88" s="2" customFormat="1" ht="120">
      <c r="A47" s="1" t="str">
        <f t="shared" ref="A47:A48" si="224">IF($G47="","Nincs VKR kiválasztva!",CG47)</f>
        <v>Kitöltés rendben!</v>
      </c>
      <c r="B47" s="217">
        <v>1</v>
      </c>
      <c r="C47" s="212" t="s">
        <v>104</v>
      </c>
      <c r="D47" s="222" t="s">
        <v>365</v>
      </c>
      <c r="E47" s="218" t="s">
        <v>330</v>
      </c>
      <c r="F47" s="216" t="str">
        <f>VLOOKUP($G47,Összesítő!$B:$F,2,FALSE)</f>
        <v>21-21999-1-003-00-14</v>
      </c>
      <c r="G47" s="215">
        <v>2102</v>
      </c>
      <c r="H47" s="216" t="str">
        <f>AZ47&amp;"_"&amp;AX47&amp;"_FIV_"&amp;LEFT(Előlap!$B$6,4)</f>
        <v>1797_45_FIV_2026</v>
      </c>
      <c r="I47" s="216" t="str">
        <f>VLOOKUP($G47,Összesítő!$B:$F,5,FALSE)</f>
        <v>Ágasegyháza, Izsák, Orgovány</v>
      </c>
      <c r="J47" s="216" t="str">
        <f>VLOOKUP($G47,Összesítő!$B:$F,4,FALSE)</f>
        <v>Ágasegyháza Község Önkormányzata, Izsák Város Önkormányzata, Orgovány Nagyközség Önkormányzata</v>
      </c>
      <c r="K47" s="224">
        <f t="shared" si="41"/>
        <v>4000</v>
      </c>
      <c r="L47" s="221">
        <v>2027</v>
      </c>
      <c r="M47" s="221">
        <v>2027</v>
      </c>
      <c r="N47" s="221">
        <v>4000</v>
      </c>
      <c r="O47" s="221">
        <v>0</v>
      </c>
      <c r="P47" s="221">
        <v>4000</v>
      </c>
      <c r="Q47" s="226" t="s">
        <v>41</v>
      </c>
      <c r="S47" s="226">
        <v>0</v>
      </c>
      <c r="T47" s="226">
        <v>0</v>
      </c>
      <c r="U47" s="226">
        <v>0</v>
      </c>
      <c r="V47" s="226">
        <v>0</v>
      </c>
      <c r="W47" s="226">
        <v>0</v>
      </c>
      <c r="X47" s="226">
        <v>4000</v>
      </c>
      <c r="Y47" s="226">
        <v>0</v>
      </c>
      <c r="Z47" s="226">
        <v>0</v>
      </c>
      <c r="AA47" s="226">
        <v>0</v>
      </c>
      <c r="AB47" s="226">
        <v>0</v>
      </c>
      <c r="AC47" s="226">
        <v>0</v>
      </c>
      <c r="AD47" s="224">
        <f t="shared" ref="AD47:AD48" si="225">SUM(S47:AC47)</f>
        <v>4000</v>
      </c>
      <c r="AE47" s="3" t="str">
        <f t="shared" ref="AE47:AE48" si="226">IF($G47="","Nincs VKR kiválasztva!",IF(BB47=0,"Hiányos kitöltés!",BG47))</f>
        <v>A forrás egyenlő a költséggel (I.ütem).</v>
      </c>
      <c r="AF47" s="227"/>
      <c r="AG47" s="226">
        <v>0</v>
      </c>
      <c r="AH47" s="226">
        <v>0</v>
      </c>
      <c r="AI47" s="226">
        <v>0</v>
      </c>
      <c r="AJ47" s="226">
        <v>0</v>
      </c>
      <c r="AK47" s="226">
        <v>0</v>
      </c>
      <c r="AL47" s="226">
        <v>0</v>
      </c>
      <c r="AM47" s="226">
        <v>0</v>
      </c>
      <c r="AN47" s="226">
        <v>0</v>
      </c>
      <c r="AO47" s="226">
        <v>0</v>
      </c>
      <c r="AP47" s="226">
        <v>0</v>
      </c>
      <c r="AQ47" s="226">
        <v>0</v>
      </c>
      <c r="AR47" s="224">
        <f t="shared" ref="AR47:AR48" si="227">SUM(AG47:AQ47)</f>
        <v>0</v>
      </c>
      <c r="AS47" s="212" t="s">
        <v>211</v>
      </c>
      <c r="AT47" s="3" t="str">
        <f t="shared" si="4"/>
        <v>Nem hosszútávú a feladat.</v>
      </c>
      <c r="AV47" s="206" t="s">
        <v>368</v>
      </c>
      <c r="AW47" s="222" t="s">
        <v>145</v>
      </c>
      <c r="AX47" s="220">
        <f>COUNTA($G$3:G47)</f>
        <v>45</v>
      </c>
      <c r="AZ47" s="6">
        <f>VLOOKUP($G47,Összesítő!$B:$F,3,FALSE)</f>
        <v>1797</v>
      </c>
      <c r="BA47" s="6">
        <f t="shared" si="5"/>
        <v>284</v>
      </c>
      <c r="BB47" s="5">
        <f t="shared" si="6"/>
        <v>1</v>
      </c>
      <c r="BC47" s="5" t="str">
        <f t="shared" si="7"/>
        <v>R</v>
      </c>
      <c r="BD47" s="5">
        <f t="shared" ref="BD47:BD48" si="228">IF(OR(BC47="R",BC47="RH"),1,0)</f>
        <v>1</v>
      </c>
      <c r="BE47" s="5">
        <f t="shared" si="9"/>
        <v>0</v>
      </c>
      <c r="BF47" s="5">
        <f t="shared" si="10"/>
        <v>0</v>
      </c>
      <c r="BG47" s="6" t="str">
        <f t="shared" si="11"/>
        <v>A forrás egyenlő a költséggel (I.ütem).</v>
      </c>
      <c r="BH47" s="5">
        <f t="shared" si="12"/>
        <v>1</v>
      </c>
      <c r="BI47" s="5">
        <f t="shared" si="13"/>
        <v>1</v>
      </c>
      <c r="BJ47" s="5">
        <f t="shared" si="14"/>
        <v>0</v>
      </c>
      <c r="BK47" s="5">
        <f t="shared" si="15"/>
        <v>1</v>
      </c>
      <c r="BL47" s="5">
        <f t="shared" ref="BL47:BL48" si="229">IF(AND($BK47=1,$O47=$AR47),1,IF(AND($BK47=1,$O47&gt;$AR47,AS47="igen"),1,0))</f>
        <v>1</v>
      </c>
      <c r="BM47" s="4" t="str">
        <f t="shared" si="17"/>
        <v>Nem hosszútávú a feladat.</v>
      </c>
      <c r="BN47" s="5">
        <f t="shared" si="18"/>
        <v>1</v>
      </c>
      <c r="BO47" s="5">
        <f t="shared" si="19"/>
        <v>0</v>
      </c>
      <c r="BP47" s="5">
        <f t="shared" si="20"/>
        <v>0</v>
      </c>
      <c r="BQ47" s="5">
        <f t="shared" si="21"/>
        <v>0</v>
      </c>
      <c r="BR47" s="5">
        <f t="shared" si="22"/>
        <v>0</v>
      </c>
      <c r="BS47" s="6" t="str">
        <f t="shared" si="23"/>
        <v>Nincs hosszútávú terv!</v>
      </c>
      <c r="BT47" s="5">
        <f t="shared" si="24"/>
        <v>0</v>
      </c>
      <c r="BU47" s="5">
        <f t="shared" si="25"/>
        <v>0</v>
      </c>
      <c r="BV47" s="5">
        <f t="shared" si="26"/>
        <v>1</v>
      </c>
      <c r="BW47" s="5">
        <f t="shared" si="27"/>
        <v>1</v>
      </c>
      <c r="BX47" s="5">
        <f t="shared" si="28"/>
        <v>1</v>
      </c>
      <c r="BY47" s="5">
        <f t="shared" si="29"/>
        <v>1</v>
      </c>
      <c r="BZ47" s="5">
        <f t="shared" si="30"/>
        <v>1</v>
      </c>
      <c r="CA47" s="5">
        <f t="shared" si="31"/>
        <v>1</v>
      </c>
      <c r="CB47" s="5">
        <f t="shared" si="32"/>
        <v>1</v>
      </c>
      <c r="CC47" s="5">
        <f t="shared" si="33"/>
        <v>1</v>
      </c>
      <c r="CD47" s="5">
        <f t="shared" si="34"/>
        <v>1</v>
      </c>
      <c r="CE47" s="5">
        <f t="shared" si="35"/>
        <v>1</v>
      </c>
      <c r="CF47" s="5" t="str">
        <f t="shared" si="36"/>
        <v>?</v>
      </c>
      <c r="CG47" s="4" t="str">
        <f t="shared" ref="CG47:CG48" si="230">IF($BB47=0,$CF47,IF($BH47=0,"I. ütem forrása nincs kitöltve!",IF($BK47=0,"II. ütem forrása nincs kitöltve!",IF($BE47=1,"Költségek üteme nem megfelelő (az időtartam és a költség üteme eltér)!",IF(AND(BI47=0,$BB47=1,$BK47=1,$BE47=1),"Kötelező cellák kitöltve, de az I. ütem forrása hibás!",IF(AND(BK47=0,$BB47=1,$BK47=1,$BE47=1),"Kötelező cellák kitöltve, de a II. ütem forrása hibás!",IF(AND($BP47=1,$BA47&lt;30),"Nullás a rövidtávú feladat és rövid (hiányzik) a hozzá tartozó indoklás!",IF(AND($BQ47=1,$BA47&lt;30),"Nullás a hosszútávú feladat és rövid (hiányzik) a hozzá tartozó indoklás!",IF(AND(BO47=1,C47="1811_RENDKÍVÜLI"),"II. ütemre nem tervezhet Rendkívüli feladatot!",IF(BI47=0,AE47,IF(BL47=0,AT47,IF(AND(BD47=1,$P47&gt;$N47),"EM rendelet 2. melléklet terhére elszámolt költség nem lehet nagyobb az I. ütemre tervezett tényleges költségnél!",IF($AD47&gt;$N47,"Többlet forrást jelölt meg az I. ütemnél! A forrás ne legyen több a költségnél.",IF($AR47&gt;$O47,"Többlet forrást jelölt meg a II. ütemnél! A forrás ne legyen több a költségnél.","Kitöltés rendben!"))))))))))))))</f>
        <v>Kitöltés rendben!</v>
      </c>
      <c r="CH47" s="5">
        <f t="shared" ref="CH47:CH48" si="231">IF(A47="Kitöltés rendben!",1,0)</f>
        <v>1</v>
      </c>
      <c r="CI47" s="5">
        <f t="shared" si="39"/>
        <v>1</v>
      </c>
      <c r="CJ47" s="5">
        <f t="shared" si="40"/>
        <v>0</v>
      </c>
    </row>
    <row r="48" spans="1:88" s="2" customFormat="1" ht="180">
      <c r="A48" s="1" t="str">
        <f t="shared" si="224"/>
        <v>Kitöltés rendben!</v>
      </c>
      <c r="B48" s="217">
        <v>1</v>
      </c>
      <c r="C48" s="212" t="s">
        <v>115</v>
      </c>
      <c r="D48" s="222" t="s">
        <v>366</v>
      </c>
      <c r="E48" s="218" t="s">
        <v>330</v>
      </c>
      <c r="F48" s="216" t="str">
        <f>VLOOKUP($G48,Összesítő!$B:$F,2,FALSE)</f>
        <v>21-21999-1-003-00-14</v>
      </c>
      <c r="G48" s="215">
        <v>2102</v>
      </c>
      <c r="H48" s="216" t="str">
        <f>AZ48&amp;"_"&amp;AX48&amp;"_FIV_"&amp;LEFT(Előlap!$B$6,4)</f>
        <v>1797_46_FIV_2026</v>
      </c>
      <c r="I48" s="216" t="str">
        <f>VLOOKUP($G48,Összesítő!$B:$F,5,FALSE)</f>
        <v>Ágasegyháza, Izsák, Orgovány</v>
      </c>
      <c r="J48" s="216" t="str">
        <f>VLOOKUP($G48,Összesítő!$B:$F,4,FALSE)</f>
        <v>Ágasegyháza Község Önkormányzata, Izsák Város Önkormányzata, Orgovány Nagyközség Önkormányzata</v>
      </c>
      <c r="K48" s="224">
        <f t="shared" si="41"/>
        <v>2500</v>
      </c>
      <c r="L48" s="221">
        <v>2027</v>
      </c>
      <c r="M48" s="221">
        <v>2027</v>
      </c>
      <c r="N48" s="221">
        <v>2500</v>
      </c>
      <c r="O48" s="221">
        <v>0</v>
      </c>
      <c r="P48" s="221">
        <v>2500</v>
      </c>
      <c r="Q48" s="226" t="s">
        <v>41</v>
      </c>
      <c r="S48" s="226">
        <v>0</v>
      </c>
      <c r="T48" s="226">
        <v>0</v>
      </c>
      <c r="U48" s="226">
        <v>0</v>
      </c>
      <c r="V48" s="226">
        <v>0</v>
      </c>
      <c r="W48" s="226">
        <v>0</v>
      </c>
      <c r="X48" s="226">
        <v>2500</v>
      </c>
      <c r="Y48" s="226">
        <v>0</v>
      </c>
      <c r="Z48" s="226">
        <v>0</v>
      </c>
      <c r="AA48" s="226">
        <v>0</v>
      </c>
      <c r="AB48" s="226">
        <v>0</v>
      </c>
      <c r="AC48" s="226">
        <v>0</v>
      </c>
      <c r="AD48" s="224">
        <f t="shared" si="225"/>
        <v>2500</v>
      </c>
      <c r="AE48" s="3" t="str">
        <f t="shared" si="226"/>
        <v>A forrás egyenlő a költséggel (I.ütem).</v>
      </c>
      <c r="AF48" s="227"/>
      <c r="AG48" s="226">
        <v>0</v>
      </c>
      <c r="AH48" s="226">
        <v>0</v>
      </c>
      <c r="AI48" s="226">
        <v>0</v>
      </c>
      <c r="AJ48" s="226">
        <v>0</v>
      </c>
      <c r="AK48" s="226">
        <v>0</v>
      </c>
      <c r="AL48" s="226">
        <v>0</v>
      </c>
      <c r="AM48" s="226">
        <v>0</v>
      </c>
      <c r="AN48" s="226">
        <v>0</v>
      </c>
      <c r="AO48" s="226">
        <v>0</v>
      </c>
      <c r="AP48" s="226">
        <v>0</v>
      </c>
      <c r="AQ48" s="226">
        <v>0</v>
      </c>
      <c r="AR48" s="224">
        <f t="shared" si="227"/>
        <v>0</v>
      </c>
      <c r="AS48" s="212" t="s">
        <v>211</v>
      </c>
      <c r="AT48" s="3" t="str">
        <f t="shared" si="4"/>
        <v>Nem hosszútávú a feladat.</v>
      </c>
      <c r="AV48" s="206" t="s">
        <v>369</v>
      </c>
      <c r="AW48" s="222" t="s">
        <v>145</v>
      </c>
      <c r="AX48" s="220">
        <f>COUNTA($G$3:G48)</f>
        <v>46</v>
      </c>
      <c r="AZ48" s="6">
        <f>VLOOKUP($G48,Összesítő!$B:$F,3,FALSE)</f>
        <v>1797</v>
      </c>
      <c r="BA48" s="6">
        <f t="shared" si="5"/>
        <v>437</v>
      </c>
      <c r="BB48" s="5">
        <f t="shared" si="6"/>
        <v>1</v>
      </c>
      <c r="BC48" s="5" t="str">
        <f t="shared" si="7"/>
        <v>R</v>
      </c>
      <c r="BD48" s="5">
        <f t="shared" si="228"/>
        <v>1</v>
      </c>
      <c r="BE48" s="5">
        <f t="shared" si="9"/>
        <v>0</v>
      </c>
      <c r="BF48" s="5">
        <f t="shared" si="10"/>
        <v>0</v>
      </c>
      <c r="BG48" s="6" t="str">
        <f t="shared" si="11"/>
        <v>A forrás egyenlő a költséggel (I.ütem).</v>
      </c>
      <c r="BH48" s="5">
        <f t="shared" si="12"/>
        <v>1</v>
      </c>
      <c r="BI48" s="5">
        <f t="shared" si="13"/>
        <v>1</v>
      </c>
      <c r="BJ48" s="5">
        <f t="shared" si="14"/>
        <v>0</v>
      </c>
      <c r="BK48" s="5">
        <f t="shared" si="15"/>
        <v>1</v>
      </c>
      <c r="BL48" s="5">
        <f t="shared" si="229"/>
        <v>1</v>
      </c>
      <c r="BM48" s="4" t="str">
        <f t="shared" si="17"/>
        <v>Nem hosszútávú a feladat.</v>
      </c>
      <c r="BN48" s="5">
        <f t="shared" si="18"/>
        <v>1</v>
      </c>
      <c r="BO48" s="5">
        <f t="shared" si="19"/>
        <v>0</v>
      </c>
      <c r="BP48" s="5">
        <f t="shared" si="20"/>
        <v>0</v>
      </c>
      <c r="BQ48" s="5">
        <f t="shared" si="21"/>
        <v>0</v>
      </c>
      <c r="BR48" s="5">
        <f t="shared" si="22"/>
        <v>0</v>
      </c>
      <c r="BS48" s="6" t="str">
        <f t="shared" si="23"/>
        <v>Nincs hosszútávú terv!</v>
      </c>
      <c r="BT48" s="5">
        <f t="shared" si="24"/>
        <v>0</v>
      </c>
      <c r="BU48" s="5">
        <f t="shared" si="25"/>
        <v>0</v>
      </c>
      <c r="BV48" s="5">
        <f t="shared" si="26"/>
        <v>1</v>
      </c>
      <c r="BW48" s="5">
        <f t="shared" si="27"/>
        <v>1</v>
      </c>
      <c r="BX48" s="5">
        <f t="shared" si="28"/>
        <v>1</v>
      </c>
      <c r="BY48" s="5">
        <f t="shared" si="29"/>
        <v>1</v>
      </c>
      <c r="BZ48" s="5">
        <f t="shared" si="30"/>
        <v>1</v>
      </c>
      <c r="CA48" s="5">
        <f t="shared" si="31"/>
        <v>1</v>
      </c>
      <c r="CB48" s="5">
        <f t="shared" si="32"/>
        <v>1</v>
      </c>
      <c r="CC48" s="5">
        <f t="shared" si="33"/>
        <v>1</v>
      </c>
      <c r="CD48" s="5">
        <f t="shared" si="34"/>
        <v>1</v>
      </c>
      <c r="CE48" s="5">
        <f t="shared" si="35"/>
        <v>1</v>
      </c>
      <c r="CF48" s="5" t="str">
        <f t="shared" si="36"/>
        <v>?</v>
      </c>
      <c r="CG48" s="4" t="str">
        <f t="shared" si="230"/>
        <v>Kitöltés rendben!</v>
      </c>
      <c r="CH48" s="5">
        <f t="shared" si="231"/>
        <v>1</v>
      </c>
      <c r="CI48" s="5">
        <f t="shared" si="39"/>
        <v>1</v>
      </c>
      <c r="CJ48" s="5">
        <f t="shared" si="40"/>
        <v>0</v>
      </c>
    </row>
    <row r="49" spans="1:88" s="2" customFormat="1" ht="31.5">
      <c r="A49" s="1" t="str">
        <f t="shared" ref="A49" si="232">IF($G49="","Nincs VKR kiválasztva!",CG49)</f>
        <v>Kitöltés rendben!</v>
      </c>
      <c r="B49" s="217">
        <v>1</v>
      </c>
      <c r="C49" s="212" t="s">
        <v>100</v>
      </c>
      <c r="D49" s="222" t="s">
        <v>370</v>
      </c>
      <c r="E49" s="218" t="s">
        <v>330</v>
      </c>
      <c r="F49" s="216" t="str">
        <f>VLOOKUP($G49,Összesítő!$B:$F,2,FALSE)</f>
        <v>21-17677-1-001-00-02</v>
      </c>
      <c r="G49" s="215">
        <v>2502</v>
      </c>
      <c r="H49" s="216" t="str">
        <f>AZ49&amp;"_"&amp;AX49&amp;"_FIV_"&amp;LEFT(Előlap!$B$6,4)</f>
        <v>1788_47_FIV_2026</v>
      </c>
      <c r="I49" s="216" t="str">
        <f>VLOOKUP($G49,Összesítő!$B:$F,5,FALSE)</f>
        <v>Lajosmizse</v>
      </c>
      <c r="J49" s="216" t="str">
        <f>VLOOKUP($G49,Összesítő!$B:$F,4,FALSE)</f>
        <v>Lajosmizse Város Önkormányzata</v>
      </c>
      <c r="K49" s="224">
        <f t="shared" si="41"/>
        <v>11000</v>
      </c>
      <c r="L49" s="221">
        <v>2027</v>
      </c>
      <c r="M49" s="221">
        <v>2027</v>
      </c>
      <c r="N49" s="221">
        <v>11000</v>
      </c>
      <c r="O49" s="221">
        <v>0</v>
      </c>
      <c r="P49" s="221">
        <v>11000</v>
      </c>
      <c r="Q49" s="226" t="s">
        <v>41</v>
      </c>
      <c r="S49" s="226">
        <v>0</v>
      </c>
      <c r="T49" s="226">
        <v>0</v>
      </c>
      <c r="U49" s="226">
        <v>0</v>
      </c>
      <c r="V49" s="226">
        <v>0</v>
      </c>
      <c r="W49" s="226">
        <v>0</v>
      </c>
      <c r="X49" s="226">
        <v>11000</v>
      </c>
      <c r="Y49" s="226">
        <v>0</v>
      </c>
      <c r="Z49" s="226">
        <v>0</v>
      </c>
      <c r="AA49" s="226">
        <v>0</v>
      </c>
      <c r="AB49" s="226">
        <v>0</v>
      </c>
      <c r="AC49" s="226">
        <v>0</v>
      </c>
      <c r="AD49" s="224">
        <f t="shared" ref="AD49" si="233">SUM(S49:AC49)</f>
        <v>11000</v>
      </c>
      <c r="AE49" s="3" t="str">
        <f t="shared" ref="AE49" si="234">IF($G49="","Nincs VKR kiválasztva!",IF(BB49=0,"Hiányos kitöltés!",BG49))</f>
        <v>A forrás egyenlő a költséggel (I.ütem).</v>
      </c>
      <c r="AF49" s="227"/>
      <c r="AG49" s="226">
        <v>0</v>
      </c>
      <c r="AH49" s="226">
        <v>0</v>
      </c>
      <c r="AI49" s="226">
        <v>0</v>
      </c>
      <c r="AJ49" s="226">
        <v>0</v>
      </c>
      <c r="AK49" s="226">
        <v>0</v>
      </c>
      <c r="AL49" s="226">
        <v>0</v>
      </c>
      <c r="AM49" s="226">
        <v>0</v>
      </c>
      <c r="AN49" s="226">
        <v>0</v>
      </c>
      <c r="AO49" s="226">
        <v>0</v>
      </c>
      <c r="AP49" s="226">
        <v>0</v>
      </c>
      <c r="AQ49" s="226">
        <v>0</v>
      </c>
      <c r="AR49" s="224">
        <f t="shared" ref="AR49" si="235">SUM(AG49:AQ49)</f>
        <v>0</v>
      </c>
      <c r="AS49" s="212" t="s">
        <v>211</v>
      </c>
      <c r="AT49" s="3" t="str">
        <f t="shared" si="4"/>
        <v>Nem hosszútávú a feladat.</v>
      </c>
      <c r="AV49" s="205" t="s">
        <v>373</v>
      </c>
      <c r="AW49" s="222" t="s">
        <v>145</v>
      </c>
      <c r="AX49" s="220">
        <f>COUNTA($G$3:G49)</f>
        <v>47</v>
      </c>
      <c r="AZ49" s="6">
        <f>VLOOKUP($G49,Összesítő!$B:$F,3,FALSE)</f>
        <v>1788</v>
      </c>
      <c r="BA49" s="6">
        <f t="shared" si="5"/>
        <v>68</v>
      </c>
      <c r="BB49" s="5">
        <f t="shared" si="6"/>
        <v>1</v>
      </c>
      <c r="BC49" s="5" t="str">
        <f t="shared" si="7"/>
        <v>R</v>
      </c>
      <c r="BD49" s="5">
        <f t="shared" ref="BD49" si="236">IF(OR(BC49="R",BC49="RH"),1,0)</f>
        <v>1</v>
      </c>
      <c r="BE49" s="5">
        <f t="shared" si="9"/>
        <v>0</v>
      </c>
      <c r="BF49" s="5">
        <f t="shared" si="10"/>
        <v>0</v>
      </c>
      <c r="BG49" s="6" t="str">
        <f t="shared" si="11"/>
        <v>A forrás egyenlő a költséggel (I.ütem).</v>
      </c>
      <c r="BH49" s="5">
        <f t="shared" si="12"/>
        <v>1</v>
      </c>
      <c r="BI49" s="5">
        <f t="shared" si="13"/>
        <v>1</v>
      </c>
      <c r="BJ49" s="5">
        <f t="shared" si="14"/>
        <v>0</v>
      </c>
      <c r="BK49" s="5">
        <f t="shared" si="15"/>
        <v>1</v>
      </c>
      <c r="BL49" s="5">
        <f t="shared" ref="BL49" si="237">IF(AND($BK49=1,$O49=$AR49),1,IF(AND($BK49=1,$O49&gt;$AR49,AS49="igen"),1,0))</f>
        <v>1</v>
      </c>
      <c r="BM49" s="4" t="str">
        <f t="shared" si="17"/>
        <v>Nem hosszútávú a feladat.</v>
      </c>
      <c r="BN49" s="5">
        <f t="shared" si="18"/>
        <v>1</v>
      </c>
      <c r="BO49" s="5">
        <f t="shared" si="19"/>
        <v>0</v>
      </c>
      <c r="BP49" s="5">
        <f t="shared" si="20"/>
        <v>0</v>
      </c>
      <c r="BQ49" s="5">
        <f t="shared" si="21"/>
        <v>0</v>
      </c>
      <c r="BR49" s="5">
        <f t="shared" si="22"/>
        <v>0</v>
      </c>
      <c r="BS49" s="6" t="str">
        <f t="shared" si="23"/>
        <v>Nincs hosszútávú terv!</v>
      </c>
      <c r="BT49" s="5">
        <f t="shared" si="24"/>
        <v>0</v>
      </c>
      <c r="BU49" s="5">
        <f t="shared" si="25"/>
        <v>0</v>
      </c>
      <c r="BV49" s="5">
        <f t="shared" si="26"/>
        <v>1</v>
      </c>
      <c r="BW49" s="5">
        <f t="shared" si="27"/>
        <v>1</v>
      </c>
      <c r="BX49" s="5">
        <f t="shared" si="28"/>
        <v>1</v>
      </c>
      <c r="BY49" s="5">
        <f t="shared" si="29"/>
        <v>1</v>
      </c>
      <c r="BZ49" s="5">
        <f t="shared" si="30"/>
        <v>1</v>
      </c>
      <c r="CA49" s="5">
        <f t="shared" si="31"/>
        <v>1</v>
      </c>
      <c r="CB49" s="5">
        <f t="shared" si="32"/>
        <v>1</v>
      </c>
      <c r="CC49" s="5">
        <f t="shared" si="33"/>
        <v>1</v>
      </c>
      <c r="CD49" s="5">
        <f t="shared" si="34"/>
        <v>1</v>
      </c>
      <c r="CE49" s="5">
        <f t="shared" si="35"/>
        <v>1</v>
      </c>
      <c r="CF49" s="5" t="str">
        <f t="shared" si="36"/>
        <v>?</v>
      </c>
      <c r="CG49" s="4" t="str">
        <f t="shared" ref="CG49" si="238">IF($BB49=0,$CF49,IF($BH49=0,"I. ütem forrása nincs kitöltve!",IF($BK49=0,"II. ütem forrása nincs kitöltve!",IF($BE49=1,"Költségek üteme nem megfelelő (az időtartam és a költség üteme eltér)!",IF(AND(BI49=0,$BB49=1,$BK49=1,$BE49=1),"Kötelező cellák kitöltve, de az I. ütem forrása hibás!",IF(AND(BK49=0,$BB49=1,$BK49=1,$BE49=1),"Kötelező cellák kitöltve, de a II. ütem forrása hibás!",IF(AND($BP49=1,$BA49&lt;30),"Nullás a rövidtávú feladat és rövid (hiányzik) a hozzá tartozó indoklás!",IF(AND($BQ49=1,$BA49&lt;30),"Nullás a hosszútávú feladat és rövid (hiányzik) a hozzá tartozó indoklás!",IF(AND(BO49=1,C49="1811_RENDKÍVÜLI"),"II. ütemre nem tervezhet Rendkívüli feladatot!",IF(BI49=0,AE49,IF(BL49=0,AT49,IF(AND(BD49=1,$P49&gt;$N49),"EM rendelet 2. melléklet terhére elszámolt költség nem lehet nagyobb az I. ütemre tervezett tényleges költségnél!",IF($AD49&gt;$N49,"Többlet forrást jelölt meg az I. ütemnél! A forrás ne legyen több a költségnél.",IF($AR49&gt;$O49,"Többlet forrást jelölt meg a II. ütemnél! A forrás ne legyen több a költségnél.","Kitöltés rendben!"))))))))))))))</f>
        <v>Kitöltés rendben!</v>
      </c>
      <c r="CH49" s="5">
        <f t="shared" ref="CH49" si="239">IF(A49="Kitöltés rendben!",1,0)</f>
        <v>1</v>
      </c>
      <c r="CI49" s="5">
        <f t="shared" si="39"/>
        <v>1</v>
      </c>
      <c r="CJ49" s="5">
        <f t="shared" si="40"/>
        <v>0</v>
      </c>
    </row>
    <row r="50" spans="1:88" s="2" customFormat="1" ht="135">
      <c r="A50" s="1" t="str">
        <f t="shared" ref="A50:A52" si="240">IF($G50="","Nincs VKR kiválasztva!",CG50)</f>
        <v>Kitöltés rendben!</v>
      </c>
      <c r="B50" s="217">
        <v>1</v>
      </c>
      <c r="C50" s="212" t="s">
        <v>115</v>
      </c>
      <c r="D50" s="222" t="s">
        <v>371</v>
      </c>
      <c r="E50" s="218" t="s">
        <v>330</v>
      </c>
      <c r="F50" s="216" t="str">
        <f>VLOOKUP($G50,Összesítő!$B:$F,2,FALSE)</f>
        <v>21-17677-1-001-00-02</v>
      </c>
      <c r="G50" s="215">
        <v>2502</v>
      </c>
      <c r="H50" s="216" t="str">
        <f>AZ50&amp;"_"&amp;AX50&amp;"_FIV_"&amp;LEFT(Előlap!$B$6,4)</f>
        <v>1788_48_FIV_2026</v>
      </c>
      <c r="I50" s="216" t="str">
        <f>VLOOKUP($G50,Összesítő!$B:$F,5,FALSE)</f>
        <v>Lajosmizse</v>
      </c>
      <c r="J50" s="216" t="str">
        <f>VLOOKUP($G50,Összesítő!$B:$F,4,FALSE)</f>
        <v>Lajosmizse Város Önkormányzata</v>
      </c>
      <c r="K50" s="224">
        <f t="shared" si="41"/>
        <v>18000</v>
      </c>
      <c r="L50" s="221">
        <v>2028</v>
      </c>
      <c r="M50" s="221">
        <v>2028</v>
      </c>
      <c r="N50" s="221">
        <v>0</v>
      </c>
      <c r="O50" s="221">
        <v>18000</v>
      </c>
      <c r="P50" s="221">
        <v>0</v>
      </c>
      <c r="Q50" s="226" t="s">
        <v>41</v>
      </c>
      <c r="S50" s="226">
        <v>0</v>
      </c>
      <c r="T50" s="226">
        <v>0</v>
      </c>
      <c r="U50" s="226">
        <v>0</v>
      </c>
      <c r="V50" s="226">
        <v>0</v>
      </c>
      <c r="W50" s="226">
        <v>0</v>
      </c>
      <c r="X50" s="226">
        <v>0</v>
      </c>
      <c r="Y50" s="226">
        <v>0</v>
      </c>
      <c r="Z50" s="226">
        <v>0</v>
      </c>
      <c r="AA50" s="226">
        <v>0</v>
      </c>
      <c r="AB50" s="226">
        <v>0</v>
      </c>
      <c r="AC50" s="226">
        <v>0</v>
      </c>
      <c r="AD50" s="224">
        <f t="shared" ref="AD50:AD52" si="241">SUM(S50:AC50)</f>
        <v>0</v>
      </c>
      <c r="AE50" s="3" t="str">
        <f t="shared" ref="AE50:AE52" si="242">IF($G50="","Nincs VKR kiválasztva!",IF(BB50=0,"Hiányos kitöltés!",BG50))</f>
        <v>Nem rövidtávú a feladat.</v>
      </c>
      <c r="AF50" s="227"/>
      <c r="AG50" s="226">
        <v>0</v>
      </c>
      <c r="AH50" s="226">
        <v>0</v>
      </c>
      <c r="AI50" s="226">
        <v>0</v>
      </c>
      <c r="AJ50" s="226">
        <v>0</v>
      </c>
      <c r="AK50" s="226">
        <v>0</v>
      </c>
      <c r="AL50" s="226">
        <v>18000</v>
      </c>
      <c r="AM50" s="226">
        <v>0</v>
      </c>
      <c r="AN50" s="226">
        <v>0</v>
      </c>
      <c r="AO50" s="226">
        <v>0</v>
      </c>
      <c r="AP50" s="226">
        <v>0</v>
      </c>
      <c r="AQ50" s="226">
        <v>0</v>
      </c>
      <c r="AR50" s="224">
        <f t="shared" ref="AR50:AR52" si="243">SUM(AG50:AQ50)</f>
        <v>18000</v>
      </c>
      <c r="AS50" s="212" t="s">
        <v>211</v>
      </c>
      <c r="AT50" s="3" t="str">
        <f t="shared" si="4"/>
        <v>A forrás egyenlő a költséggel (II.ütem).</v>
      </c>
      <c r="AV50" s="206" t="s">
        <v>374</v>
      </c>
      <c r="AW50" s="222" t="s">
        <v>145</v>
      </c>
      <c r="AX50" s="220">
        <f>COUNTA($G$3:G50)</f>
        <v>48</v>
      </c>
      <c r="AZ50" s="6">
        <f>VLOOKUP($G50,Összesítő!$B:$F,3,FALSE)</f>
        <v>1788</v>
      </c>
      <c r="BA50" s="6">
        <f t="shared" si="5"/>
        <v>314</v>
      </c>
      <c r="BB50" s="5">
        <f t="shared" si="6"/>
        <v>1</v>
      </c>
      <c r="BC50" s="5" t="str">
        <f t="shared" si="7"/>
        <v>H</v>
      </c>
      <c r="BD50" s="5">
        <f t="shared" ref="BD50:BD52" si="244">IF(OR(BC50="R",BC50="RH"),1,0)</f>
        <v>0</v>
      </c>
      <c r="BE50" s="5">
        <f t="shared" si="9"/>
        <v>0</v>
      </c>
      <c r="BF50" s="5">
        <f t="shared" si="10"/>
        <v>0</v>
      </c>
      <c r="BG50" s="6" t="str">
        <f t="shared" si="11"/>
        <v>Nem rövidtávú a feladat.</v>
      </c>
      <c r="BH50" s="5">
        <f t="shared" si="12"/>
        <v>1</v>
      </c>
      <c r="BI50" s="5">
        <f t="shared" si="13"/>
        <v>1</v>
      </c>
      <c r="BJ50" s="5">
        <f t="shared" si="14"/>
        <v>0</v>
      </c>
      <c r="BK50" s="5">
        <f t="shared" si="15"/>
        <v>1</v>
      </c>
      <c r="BL50" s="5">
        <f t="shared" ref="BL50:BL52" si="245">IF(AND($BK50=1,$O50=$AR50),1,IF(AND($BK50=1,$O50&gt;$AR50,AS50="igen"),1,0))</f>
        <v>1</v>
      </c>
      <c r="BM50" s="4" t="str">
        <f t="shared" si="17"/>
        <v>A forrás egyenlő a költséggel (II.ütem).</v>
      </c>
      <c r="BN50" s="5">
        <f t="shared" si="18"/>
        <v>0</v>
      </c>
      <c r="BO50" s="5">
        <f t="shared" si="19"/>
        <v>1</v>
      </c>
      <c r="BP50" s="5">
        <f t="shared" si="20"/>
        <v>0</v>
      </c>
      <c r="BQ50" s="5">
        <f t="shared" si="21"/>
        <v>0</v>
      </c>
      <c r="BR50" s="5">
        <f t="shared" si="22"/>
        <v>0</v>
      </c>
      <c r="BS50" s="6">
        <f t="shared" si="23"/>
        <v>0</v>
      </c>
      <c r="BT50" s="5">
        <f t="shared" si="24"/>
        <v>0</v>
      </c>
      <c r="BU50" s="5">
        <f t="shared" si="25"/>
        <v>0</v>
      </c>
      <c r="BV50" s="5">
        <f t="shared" si="26"/>
        <v>1</v>
      </c>
      <c r="BW50" s="5">
        <f t="shared" si="27"/>
        <v>1</v>
      </c>
      <c r="BX50" s="5">
        <f t="shared" si="28"/>
        <v>1</v>
      </c>
      <c r="BY50" s="5">
        <f t="shared" si="29"/>
        <v>1</v>
      </c>
      <c r="BZ50" s="5">
        <f t="shared" si="30"/>
        <v>1</v>
      </c>
      <c r="CA50" s="5">
        <f t="shared" si="31"/>
        <v>1</v>
      </c>
      <c r="CB50" s="5">
        <f t="shared" si="32"/>
        <v>1</v>
      </c>
      <c r="CC50" s="5">
        <f t="shared" si="33"/>
        <v>1</v>
      </c>
      <c r="CD50" s="5">
        <f t="shared" si="34"/>
        <v>1</v>
      </c>
      <c r="CE50" s="5">
        <f t="shared" si="35"/>
        <v>1</v>
      </c>
      <c r="CF50" s="5" t="str">
        <f t="shared" si="36"/>
        <v>?</v>
      </c>
      <c r="CG50" s="4" t="str">
        <f t="shared" ref="CG50:CG52" si="246">IF($BB50=0,$CF50,IF($BH50=0,"I. ütem forrása nincs kitöltve!",IF($BK50=0,"II. ütem forrása nincs kitöltve!",IF($BE50=1,"Költségek üteme nem megfelelő (az időtartam és a költség üteme eltér)!",IF(AND(BI50=0,$BB50=1,$BK50=1,$BE50=1),"Kötelező cellák kitöltve, de az I. ütem forrása hibás!",IF(AND(BK50=0,$BB50=1,$BK50=1,$BE50=1),"Kötelező cellák kitöltve, de a II. ütem forrása hibás!",IF(AND($BP50=1,$BA50&lt;30),"Nullás a rövidtávú feladat és rövid (hiányzik) a hozzá tartozó indoklás!",IF(AND($BQ50=1,$BA50&lt;30),"Nullás a hosszútávú feladat és rövid (hiányzik) a hozzá tartozó indoklás!",IF(AND(BO50=1,C50="1811_RENDKÍVÜLI"),"II. ütemre nem tervezhet Rendkívüli feladatot!",IF(BI50=0,AE50,IF(BL50=0,AT50,IF(AND(BD50=1,$P50&gt;$N50),"EM rendelet 2. melléklet terhére elszámolt költség nem lehet nagyobb az I. ütemre tervezett tényleges költségnél!",IF($AD50&gt;$N50,"Többlet forrást jelölt meg az I. ütemnél! A forrás ne legyen több a költségnél.",IF($AR50&gt;$O50,"Többlet forrást jelölt meg a II. ütemnél! A forrás ne legyen több a költségnél.","Kitöltés rendben!"))))))))))))))</f>
        <v>Kitöltés rendben!</v>
      </c>
      <c r="CH50" s="5">
        <f t="shared" ref="CH50:CH52" si="247">IF(A50="Kitöltés rendben!",1,0)</f>
        <v>1</v>
      </c>
      <c r="CI50" s="5">
        <f t="shared" si="39"/>
        <v>0</v>
      </c>
      <c r="CJ50" s="5">
        <f t="shared" si="40"/>
        <v>1</v>
      </c>
    </row>
    <row r="51" spans="1:88" s="2" customFormat="1" ht="31.5">
      <c r="A51" s="1" t="str">
        <f t="shared" si="240"/>
        <v>Kitöltés rendben!</v>
      </c>
      <c r="B51" s="217">
        <v>2</v>
      </c>
      <c r="C51" s="212" t="s">
        <v>115</v>
      </c>
      <c r="D51" s="222" t="s">
        <v>372</v>
      </c>
      <c r="E51" s="218" t="s">
        <v>330</v>
      </c>
      <c r="F51" s="216" t="str">
        <f>VLOOKUP($G51,Összesítő!$B:$F,2,FALSE)</f>
        <v>21-17677-1-001-00-02</v>
      </c>
      <c r="G51" s="215">
        <v>2502</v>
      </c>
      <c r="H51" s="216" t="str">
        <f>AZ51&amp;"_"&amp;AX51&amp;"_FIV_"&amp;LEFT(Előlap!$B$6,4)</f>
        <v>1788_49_FIV_2026</v>
      </c>
      <c r="I51" s="216" t="str">
        <f>VLOOKUP($G51,Összesítő!$B:$F,5,FALSE)</f>
        <v>Lajosmizse</v>
      </c>
      <c r="J51" s="216" t="str">
        <f>VLOOKUP($G51,Összesítő!$B:$F,4,FALSE)</f>
        <v>Lajosmizse Város Önkormányzata</v>
      </c>
      <c r="K51" s="224">
        <f t="shared" si="41"/>
        <v>5000</v>
      </c>
      <c r="L51" s="221">
        <v>2027</v>
      </c>
      <c r="M51" s="221">
        <v>2027</v>
      </c>
      <c r="N51" s="221">
        <v>5000</v>
      </c>
      <c r="O51" s="221">
        <v>0</v>
      </c>
      <c r="P51" s="221">
        <v>5000</v>
      </c>
      <c r="Q51" s="226" t="s">
        <v>41</v>
      </c>
      <c r="S51" s="226">
        <v>0</v>
      </c>
      <c r="T51" s="226">
        <v>0</v>
      </c>
      <c r="U51" s="226">
        <v>0</v>
      </c>
      <c r="V51" s="226">
        <v>0</v>
      </c>
      <c r="W51" s="226">
        <v>0</v>
      </c>
      <c r="X51" s="226">
        <v>5000</v>
      </c>
      <c r="Y51" s="226">
        <v>0</v>
      </c>
      <c r="Z51" s="226">
        <v>0</v>
      </c>
      <c r="AA51" s="226">
        <v>0</v>
      </c>
      <c r="AB51" s="226">
        <v>0</v>
      </c>
      <c r="AC51" s="226">
        <v>0</v>
      </c>
      <c r="AD51" s="224">
        <f t="shared" si="241"/>
        <v>5000</v>
      </c>
      <c r="AE51" s="3" t="str">
        <f t="shared" si="242"/>
        <v>A forrás egyenlő a költséggel (I.ütem).</v>
      </c>
      <c r="AF51" s="227"/>
      <c r="AG51" s="226">
        <v>0</v>
      </c>
      <c r="AH51" s="226">
        <v>0</v>
      </c>
      <c r="AI51" s="226">
        <v>0</v>
      </c>
      <c r="AJ51" s="226">
        <v>0</v>
      </c>
      <c r="AK51" s="226">
        <v>0</v>
      </c>
      <c r="AL51" s="226">
        <v>0</v>
      </c>
      <c r="AM51" s="226">
        <v>0</v>
      </c>
      <c r="AN51" s="226">
        <v>0</v>
      </c>
      <c r="AO51" s="226">
        <v>0</v>
      </c>
      <c r="AP51" s="226">
        <v>0</v>
      </c>
      <c r="AQ51" s="226">
        <v>0</v>
      </c>
      <c r="AR51" s="224">
        <f t="shared" si="243"/>
        <v>0</v>
      </c>
      <c r="AS51" s="212" t="s">
        <v>211</v>
      </c>
      <c r="AT51" s="3" t="str">
        <f t="shared" si="4"/>
        <v>Nem hosszútávú a feladat.</v>
      </c>
      <c r="AV51" s="204" t="s">
        <v>375</v>
      </c>
      <c r="AW51" s="222" t="s">
        <v>145</v>
      </c>
      <c r="AX51" s="220">
        <f>COUNTA($G$3:G51)</f>
        <v>49</v>
      </c>
      <c r="AZ51" s="6">
        <f>VLOOKUP($G51,Összesítő!$B:$F,3,FALSE)</f>
        <v>1788</v>
      </c>
      <c r="BA51" s="6">
        <f t="shared" si="5"/>
        <v>80</v>
      </c>
      <c r="BB51" s="5">
        <f t="shared" si="6"/>
        <v>1</v>
      </c>
      <c r="BC51" s="5" t="str">
        <f t="shared" si="7"/>
        <v>R</v>
      </c>
      <c r="BD51" s="5">
        <f t="shared" si="244"/>
        <v>1</v>
      </c>
      <c r="BE51" s="5">
        <f t="shared" si="9"/>
        <v>0</v>
      </c>
      <c r="BF51" s="5">
        <f t="shared" si="10"/>
        <v>0</v>
      </c>
      <c r="BG51" s="6" t="str">
        <f t="shared" si="11"/>
        <v>A forrás egyenlő a költséggel (I.ütem).</v>
      </c>
      <c r="BH51" s="5">
        <f t="shared" si="12"/>
        <v>1</v>
      </c>
      <c r="BI51" s="5">
        <f t="shared" si="13"/>
        <v>1</v>
      </c>
      <c r="BJ51" s="5">
        <f t="shared" si="14"/>
        <v>0</v>
      </c>
      <c r="BK51" s="5">
        <f t="shared" si="15"/>
        <v>1</v>
      </c>
      <c r="BL51" s="5">
        <f t="shared" si="245"/>
        <v>1</v>
      </c>
      <c r="BM51" s="4" t="str">
        <f t="shared" si="17"/>
        <v>Nem hosszútávú a feladat.</v>
      </c>
      <c r="BN51" s="5">
        <f t="shared" si="18"/>
        <v>1</v>
      </c>
      <c r="BO51" s="5">
        <f t="shared" si="19"/>
        <v>0</v>
      </c>
      <c r="BP51" s="5">
        <f t="shared" si="20"/>
        <v>0</v>
      </c>
      <c r="BQ51" s="5">
        <f t="shared" si="21"/>
        <v>0</v>
      </c>
      <c r="BR51" s="5">
        <f t="shared" si="22"/>
        <v>0</v>
      </c>
      <c r="BS51" s="6" t="str">
        <f t="shared" si="23"/>
        <v>Nincs hosszútávú terv!</v>
      </c>
      <c r="BT51" s="5">
        <f t="shared" si="24"/>
        <v>0</v>
      </c>
      <c r="BU51" s="5">
        <f t="shared" si="25"/>
        <v>0</v>
      </c>
      <c r="BV51" s="5">
        <f t="shared" si="26"/>
        <v>1</v>
      </c>
      <c r="BW51" s="5">
        <f t="shared" si="27"/>
        <v>1</v>
      </c>
      <c r="BX51" s="5">
        <f t="shared" si="28"/>
        <v>1</v>
      </c>
      <c r="BY51" s="5">
        <f t="shared" si="29"/>
        <v>1</v>
      </c>
      <c r="BZ51" s="5">
        <f t="shared" si="30"/>
        <v>1</v>
      </c>
      <c r="CA51" s="5">
        <f t="shared" si="31"/>
        <v>1</v>
      </c>
      <c r="CB51" s="5">
        <f t="shared" si="32"/>
        <v>1</v>
      </c>
      <c r="CC51" s="5">
        <f t="shared" si="33"/>
        <v>1</v>
      </c>
      <c r="CD51" s="5">
        <f t="shared" si="34"/>
        <v>1</v>
      </c>
      <c r="CE51" s="5">
        <f t="shared" si="35"/>
        <v>1</v>
      </c>
      <c r="CF51" s="5" t="str">
        <f t="shared" si="36"/>
        <v>?</v>
      </c>
      <c r="CG51" s="4" t="str">
        <f t="shared" si="246"/>
        <v>Kitöltés rendben!</v>
      </c>
      <c r="CH51" s="5">
        <f t="shared" si="247"/>
        <v>1</v>
      </c>
      <c r="CI51" s="5">
        <f t="shared" si="39"/>
        <v>1</v>
      </c>
      <c r="CJ51" s="5">
        <f t="shared" si="40"/>
        <v>0</v>
      </c>
    </row>
    <row r="52" spans="1:88" s="2" customFormat="1" ht="75">
      <c r="A52" s="1" t="str">
        <f t="shared" si="240"/>
        <v>Kitöltés rendben!</v>
      </c>
      <c r="B52" s="217">
        <v>2</v>
      </c>
      <c r="C52" s="212" t="s">
        <v>126</v>
      </c>
      <c r="D52" s="222" t="s">
        <v>330</v>
      </c>
      <c r="E52" s="218" t="s">
        <v>330</v>
      </c>
      <c r="F52" s="216" t="str">
        <f>VLOOKUP($G52,Összesítő!$B:$F,2,FALSE)</f>
        <v>21-17677-1-001-00-02</v>
      </c>
      <c r="G52" s="215">
        <v>2502</v>
      </c>
      <c r="H52" s="216" t="str">
        <f>AZ52&amp;"_"&amp;AX52&amp;"_FIV_"&amp;LEFT(Előlap!$B$6,4)</f>
        <v>1788_50_FIV_2026</v>
      </c>
      <c r="I52" s="216" t="str">
        <f>VLOOKUP($G52,Összesítő!$B:$F,5,FALSE)</f>
        <v>Lajosmizse</v>
      </c>
      <c r="J52" s="216" t="str">
        <f>VLOOKUP($G52,Összesítő!$B:$F,4,FALSE)</f>
        <v>Lajosmizse Város Önkormányzata</v>
      </c>
      <c r="K52" s="224">
        <f t="shared" si="41"/>
        <v>0</v>
      </c>
      <c r="L52" s="221">
        <v>2028</v>
      </c>
      <c r="M52" s="221">
        <v>2036</v>
      </c>
      <c r="N52" s="221">
        <v>0</v>
      </c>
      <c r="O52" s="221">
        <v>0</v>
      </c>
      <c r="P52" s="221">
        <v>0</v>
      </c>
      <c r="Q52" s="226" t="s">
        <v>41</v>
      </c>
      <c r="S52" s="226">
        <v>0</v>
      </c>
      <c r="T52" s="226">
        <v>0</v>
      </c>
      <c r="U52" s="226">
        <v>0</v>
      </c>
      <c r="V52" s="226">
        <v>0</v>
      </c>
      <c r="W52" s="226">
        <v>0</v>
      </c>
      <c r="X52" s="226">
        <v>0</v>
      </c>
      <c r="Y52" s="226">
        <v>0</v>
      </c>
      <c r="Z52" s="226">
        <v>0</v>
      </c>
      <c r="AA52" s="226">
        <v>0</v>
      </c>
      <c r="AB52" s="226">
        <v>0</v>
      </c>
      <c r="AC52" s="226">
        <v>0</v>
      </c>
      <c r="AD52" s="224">
        <f t="shared" si="241"/>
        <v>0</v>
      </c>
      <c r="AE52" s="3" t="str">
        <f t="shared" si="242"/>
        <v>Nem rövidtávú a feladat.</v>
      </c>
      <c r="AF52" s="227"/>
      <c r="AG52" s="226">
        <v>0</v>
      </c>
      <c r="AH52" s="226">
        <v>0</v>
      </c>
      <c r="AI52" s="226">
        <v>0</v>
      </c>
      <c r="AJ52" s="226">
        <v>0</v>
      </c>
      <c r="AK52" s="226">
        <v>0</v>
      </c>
      <c r="AL52" s="226">
        <v>0</v>
      </c>
      <c r="AM52" s="226">
        <v>0</v>
      </c>
      <c r="AN52" s="226">
        <v>0</v>
      </c>
      <c r="AO52" s="226">
        <v>0</v>
      </c>
      <c r="AP52" s="226">
        <v>0</v>
      </c>
      <c r="AQ52" s="226">
        <v>0</v>
      </c>
      <c r="AR52" s="224">
        <f t="shared" si="243"/>
        <v>0</v>
      </c>
      <c r="AS52" s="212" t="s">
        <v>211</v>
      </c>
      <c r="AT52" s="3" t="str">
        <f t="shared" si="4"/>
        <v>A forrás egyenlő a költséggel (II.ütem).</v>
      </c>
      <c r="AV52" s="202" t="s">
        <v>334</v>
      </c>
      <c r="AW52" s="222" t="s">
        <v>145</v>
      </c>
      <c r="AX52" s="220">
        <f>COUNTA($G$3:G52)</f>
        <v>50</v>
      </c>
      <c r="AZ52" s="6">
        <f>VLOOKUP($G52,Összesítő!$B:$F,3,FALSE)</f>
        <v>1788</v>
      </c>
      <c r="BA52" s="6">
        <f t="shared" si="5"/>
        <v>208</v>
      </c>
      <c r="BB52" s="5">
        <f t="shared" si="6"/>
        <v>1</v>
      </c>
      <c r="BC52" s="5" t="str">
        <f t="shared" si="7"/>
        <v>H</v>
      </c>
      <c r="BD52" s="5">
        <f t="shared" si="244"/>
        <v>0</v>
      </c>
      <c r="BE52" s="5">
        <f t="shared" si="9"/>
        <v>0</v>
      </c>
      <c r="BF52" s="5">
        <f t="shared" si="10"/>
        <v>0</v>
      </c>
      <c r="BG52" s="6" t="str">
        <f t="shared" si="11"/>
        <v>Nem rövidtávú a feladat.</v>
      </c>
      <c r="BH52" s="5">
        <f t="shared" si="12"/>
        <v>1</v>
      </c>
      <c r="BI52" s="5">
        <f t="shared" si="13"/>
        <v>1</v>
      </c>
      <c r="BJ52" s="5">
        <f t="shared" si="14"/>
        <v>0</v>
      </c>
      <c r="BK52" s="5">
        <f t="shared" si="15"/>
        <v>1</v>
      </c>
      <c r="BL52" s="5">
        <f t="shared" si="245"/>
        <v>1</v>
      </c>
      <c r="BM52" s="4" t="str">
        <f t="shared" si="17"/>
        <v>A forrás egyenlő a költséggel (II.ütem).</v>
      </c>
      <c r="BN52" s="5">
        <f t="shared" si="18"/>
        <v>0</v>
      </c>
      <c r="BO52" s="5">
        <f t="shared" si="19"/>
        <v>1</v>
      </c>
      <c r="BP52" s="5">
        <f t="shared" si="20"/>
        <v>0</v>
      </c>
      <c r="BQ52" s="5">
        <f t="shared" si="21"/>
        <v>1</v>
      </c>
      <c r="BR52" s="5">
        <f t="shared" si="22"/>
        <v>0</v>
      </c>
      <c r="BS52" s="6">
        <f t="shared" si="23"/>
        <v>0</v>
      </c>
      <c r="BT52" s="5">
        <f t="shared" si="24"/>
        <v>0</v>
      </c>
      <c r="BU52" s="5">
        <f t="shared" si="25"/>
        <v>1</v>
      </c>
      <c r="BV52" s="5">
        <f t="shared" si="26"/>
        <v>1</v>
      </c>
      <c r="BW52" s="5">
        <f t="shared" si="27"/>
        <v>1</v>
      </c>
      <c r="BX52" s="5">
        <f t="shared" si="28"/>
        <v>1</v>
      </c>
      <c r="BY52" s="5">
        <f t="shared" si="29"/>
        <v>1</v>
      </c>
      <c r="BZ52" s="5">
        <f t="shared" si="30"/>
        <v>1</v>
      </c>
      <c r="CA52" s="5">
        <f t="shared" si="31"/>
        <v>1</v>
      </c>
      <c r="CB52" s="5">
        <f t="shared" si="32"/>
        <v>1</v>
      </c>
      <c r="CC52" s="5">
        <f t="shared" si="33"/>
        <v>1</v>
      </c>
      <c r="CD52" s="5">
        <f t="shared" si="34"/>
        <v>1</v>
      </c>
      <c r="CE52" s="5">
        <f t="shared" si="35"/>
        <v>1</v>
      </c>
      <c r="CF52" s="5" t="str">
        <f t="shared" si="36"/>
        <v>?</v>
      </c>
      <c r="CG52" s="4" t="str">
        <f t="shared" si="246"/>
        <v>Kitöltés rendben!</v>
      </c>
      <c r="CH52" s="5">
        <f t="shared" si="247"/>
        <v>1</v>
      </c>
      <c r="CI52" s="5">
        <f t="shared" si="39"/>
        <v>0</v>
      </c>
      <c r="CJ52" s="5">
        <f t="shared" si="40"/>
        <v>1</v>
      </c>
    </row>
    <row r="53" spans="1:88" s="2" customFormat="1" ht="120">
      <c r="A53" s="1" t="str">
        <f t="shared" ref="A53" si="248">IF($G53="","Nincs VKR kiválasztva!",CG53)</f>
        <v>Kitöltés rendben!</v>
      </c>
      <c r="B53" s="217">
        <v>2</v>
      </c>
      <c r="C53" s="212" t="s">
        <v>118</v>
      </c>
      <c r="D53" s="222" t="s">
        <v>376</v>
      </c>
      <c r="E53" s="218" t="s">
        <v>330</v>
      </c>
      <c r="F53" s="216" t="str">
        <f>VLOOKUP($G53,Összesítő!$B:$F,2,FALSE)</f>
        <v>21-26684-1-005-01-01</v>
      </c>
      <c r="G53" s="215">
        <v>2101</v>
      </c>
      <c r="H53" s="216" t="str">
        <f>AZ53&amp;"_"&amp;AX53&amp;"_FIV_"&amp;LEFT(Előlap!$B$6,4)</f>
        <v>1802_51_FIV_2026</v>
      </c>
      <c r="I53" s="216" t="str">
        <f>VLOOKUP($G53,Összesítő!$B:$F,5,FALSE)</f>
        <v>Helvécia, Ballószög, Kecskemét, Kerekegyháza, Városföld</v>
      </c>
      <c r="J53" s="216" t="str">
        <f>VLOOKUP($G53,Összesítő!$B:$F,4,FALSE)</f>
        <v>Helvécia Nagyközség Önkormányzata, Ballószög Község Önkormányzata, Kecskemét Megyei Jogú Város Önkormányzata, Kerekegyháza Város Önkormányzata, Városföld Község Önkormányzata</v>
      </c>
      <c r="K53" s="224">
        <f t="shared" si="41"/>
        <v>150000</v>
      </c>
      <c r="L53" s="221">
        <v>2027</v>
      </c>
      <c r="M53" s="221">
        <v>2027</v>
      </c>
      <c r="N53" s="221">
        <v>150000</v>
      </c>
      <c r="O53" s="221">
        <v>0</v>
      </c>
      <c r="P53" s="221">
        <v>0</v>
      </c>
      <c r="Q53" s="226" t="s">
        <v>41</v>
      </c>
      <c r="S53" s="226">
        <v>150000</v>
      </c>
      <c r="T53" s="226">
        <v>0</v>
      </c>
      <c r="U53" s="226">
        <v>0</v>
      </c>
      <c r="V53" s="226">
        <v>0</v>
      </c>
      <c r="W53" s="226">
        <v>0</v>
      </c>
      <c r="X53" s="226">
        <v>0</v>
      </c>
      <c r="Y53" s="226">
        <v>0</v>
      </c>
      <c r="Z53" s="226">
        <v>0</v>
      </c>
      <c r="AA53" s="226">
        <v>0</v>
      </c>
      <c r="AB53" s="226">
        <v>0</v>
      </c>
      <c r="AC53" s="226">
        <v>0</v>
      </c>
      <c r="AD53" s="224">
        <f t="shared" ref="AD53" si="249">SUM(S53:AC53)</f>
        <v>150000</v>
      </c>
      <c r="AE53" s="3" t="str">
        <f t="shared" ref="AE53" si="250">IF($G53="","Nincs VKR kiválasztva!",IF(BB53=0,"Hiányos kitöltés!",BG53))</f>
        <v>A forrás egyenlő a költséggel (I.ütem).</v>
      </c>
      <c r="AF53" s="227"/>
      <c r="AG53" s="226">
        <v>0</v>
      </c>
      <c r="AH53" s="226">
        <v>0</v>
      </c>
      <c r="AI53" s="226">
        <v>0</v>
      </c>
      <c r="AJ53" s="226">
        <v>0</v>
      </c>
      <c r="AK53" s="226">
        <v>0</v>
      </c>
      <c r="AL53" s="226">
        <v>0</v>
      </c>
      <c r="AM53" s="226">
        <v>0</v>
      </c>
      <c r="AN53" s="226">
        <v>0</v>
      </c>
      <c r="AO53" s="226">
        <v>0</v>
      </c>
      <c r="AP53" s="226">
        <v>0</v>
      </c>
      <c r="AQ53" s="226">
        <v>0</v>
      </c>
      <c r="AR53" s="224">
        <f t="shared" ref="AR53" si="251">SUM(AG53:AQ53)</f>
        <v>0</v>
      </c>
      <c r="AS53" s="212" t="s">
        <v>211</v>
      </c>
      <c r="AT53" s="3" t="str">
        <f t="shared" si="4"/>
        <v>Nem hosszútávú a feladat.</v>
      </c>
      <c r="AV53" s="202" t="s">
        <v>397</v>
      </c>
      <c r="AW53" s="222" t="s">
        <v>145</v>
      </c>
      <c r="AX53" s="220">
        <f>COUNTA($G$3:G53)</f>
        <v>51</v>
      </c>
      <c r="AZ53" s="6">
        <f>VLOOKUP($G53,Összesítő!$B:$F,3,FALSE)</f>
        <v>1802</v>
      </c>
      <c r="BA53" s="6">
        <f t="shared" si="5"/>
        <v>286</v>
      </c>
      <c r="BB53" s="5">
        <f t="shared" si="6"/>
        <v>1</v>
      </c>
      <c r="BC53" s="5" t="str">
        <f t="shared" si="7"/>
        <v>R</v>
      </c>
      <c r="BD53" s="5">
        <f t="shared" ref="BD53" si="252">IF(OR(BC53="R",BC53="RH"),1,0)</f>
        <v>1</v>
      </c>
      <c r="BE53" s="5">
        <f t="shared" si="9"/>
        <v>0</v>
      </c>
      <c r="BF53" s="5">
        <f t="shared" si="10"/>
        <v>0</v>
      </c>
      <c r="BG53" s="6" t="str">
        <f t="shared" si="11"/>
        <v>A forrás egyenlő a költséggel (I.ütem).</v>
      </c>
      <c r="BH53" s="5">
        <f t="shared" si="12"/>
        <v>1</v>
      </c>
      <c r="BI53" s="5">
        <f t="shared" si="13"/>
        <v>1</v>
      </c>
      <c r="BJ53" s="5">
        <f t="shared" si="14"/>
        <v>0</v>
      </c>
      <c r="BK53" s="5">
        <f t="shared" si="15"/>
        <v>1</v>
      </c>
      <c r="BL53" s="5">
        <f t="shared" ref="BL53" si="253">IF(AND($BK53=1,$O53=$AR53),1,IF(AND($BK53=1,$O53&gt;$AR53,AS53="igen"),1,0))</f>
        <v>1</v>
      </c>
      <c r="BM53" s="4" t="str">
        <f t="shared" si="17"/>
        <v>Nem hosszútávú a feladat.</v>
      </c>
      <c r="BN53" s="5">
        <f t="shared" si="18"/>
        <v>1</v>
      </c>
      <c r="BO53" s="5">
        <f t="shared" si="19"/>
        <v>0</v>
      </c>
      <c r="BP53" s="5">
        <f t="shared" si="20"/>
        <v>0</v>
      </c>
      <c r="BQ53" s="5">
        <f t="shared" si="21"/>
        <v>0</v>
      </c>
      <c r="BR53" s="5">
        <f t="shared" si="22"/>
        <v>0</v>
      </c>
      <c r="BS53" s="6" t="str">
        <f t="shared" si="23"/>
        <v>Nincs hosszútávú terv!</v>
      </c>
      <c r="BT53" s="5">
        <f t="shared" si="24"/>
        <v>0</v>
      </c>
      <c r="BU53" s="5">
        <f t="shared" si="25"/>
        <v>0</v>
      </c>
      <c r="BV53" s="5">
        <f t="shared" si="26"/>
        <v>1</v>
      </c>
      <c r="BW53" s="5">
        <f t="shared" si="27"/>
        <v>1</v>
      </c>
      <c r="BX53" s="5">
        <f t="shared" si="28"/>
        <v>1</v>
      </c>
      <c r="BY53" s="5">
        <f t="shared" si="29"/>
        <v>1</v>
      </c>
      <c r="BZ53" s="5">
        <f t="shared" si="30"/>
        <v>1</v>
      </c>
      <c r="CA53" s="5">
        <f t="shared" si="31"/>
        <v>1</v>
      </c>
      <c r="CB53" s="5">
        <f t="shared" si="32"/>
        <v>1</v>
      </c>
      <c r="CC53" s="5">
        <f t="shared" si="33"/>
        <v>1</v>
      </c>
      <c r="CD53" s="5">
        <f t="shared" si="34"/>
        <v>1</v>
      </c>
      <c r="CE53" s="5">
        <f t="shared" si="35"/>
        <v>1</v>
      </c>
      <c r="CF53" s="5" t="str">
        <f t="shared" si="36"/>
        <v>?</v>
      </c>
      <c r="CG53" s="4" t="str">
        <f t="shared" ref="CG53" si="254">IF($BB53=0,$CF53,IF($BH53=0,"I. ütem forrása nincs kitöltve!",IF($BK53=0,"II. ütem forrása nincs kitöltve!",IF($BE53=1,"Költségek üteme nem megfelelő (az időtartam és a költség üteme eltér)!",IF(AND(BI53=0,$BB53=1,$BK53=1,$BE53=1),"Kötelező cellák kitöltve, de az I. ütem forrása hibás!",IF(AND(BK53=0,$BB53=1,$BK53=1,$BE53=1),"Kötelező cellák kitöltve, de a II. ütem forrása hibás!",IF(AND($BP53=1,$BA53&lt;30),"Nullás a rövidtávú feladat és rövid (hiányzik) a hozzá tartozó indoklás!",IF(AND($BQ53=1,$BA53&lt;30),"Nullás a hosszútávú feladat és rövid (hiányzik) a hozzá tartozó indoklás!",IF(AND(BO53=1,C53="1811_RENDKÍVÜLI"),"II. ütemre nem tervezhet Rendkívüli feladatot!",IF(BI53=0,AE53,IF(BL53=0,AT53,IF(AND(BD53=1,$P53&gt;$N53),"EM rendelet 2. melléklet terhére elszámolt költség nem lehet nagyobb az I. ütemre tervezett tényleges költségnél!",IF($AD53&gt;$N53,"Többlet forrást jelölt meg az I. ütemnél! A forrás ne legyen több a költségnél.",IF($AR53&gt;$O53,"Többlet forrást jelölt meg a II. ütemnél! A forrás ne legyen több a költségnél.","Kitöltés rendben!"))))))))))))))</f>
        <v>Kitöltés rendben!</v>
      </c>
      <c r="CH53" s="5">
        <f t="shared" ref="CH53" si="255">IF(A53="Kitöltés rendben!",1,0)</f>
        <v>1</v>
      </c>
      <c r="CI53" s="5">
        <f t="shared" si="39"/>
        <v>1</v>
      </c>
      <c r="CJ53" s="5">
        <f t="shared" si="40"/>
        <v>0</v>
      </c>
    </row>
    <row r="54" spans="1:88" s="2" customFormat="1" ht="120">
      <c r="A54" s="1" t="str">
        <f t="shared" ref="A54:A73" si="256">IF($G54="","Nincs VKR kiválasztva!",CG54)</f>
        <v>Kitöltés rendben!</v>
      </c>
      <c r="B54" s="217">
        <v>2</v>
      </c>
      <c r="C54" s="212" t="s">
        <v>104</v>
      </c>
      <c r="D54" s="222" t="s">
        <v>377</v>
      </c>
      <c r="E54" s="218" t="s">
        <v>330</v>
      </c>
      <c r="F54" s="216" t="str">
        <f>VLOOKUP($G54,Összesítő!$B:$F,2,FALSE)</f>
        <v>21-26684-1-005-01-01</v>
      </c>
      <c r="G54" s="215">
        <v>2101</v>
      </c>
      <c r="H54" s="216" t="str">
        <f>AZ54&amp;"_"&amp;AX54&amp;"_FIV_"&amp;LEFT(Előlap!$B$6,4)</f>
        <v>1802_52_FIV_2026</v>
      </c>
      <c r="I54" s="216" t="str">
        <f>VLOOKUP($G54,Összesítő!$B:$F,5,FALSE)</f>
        <v>Helvécia, Ballószög, Kecskemét, Kerekegyháza, Városföld</v>
      </c>
      <c r="J54" s="216" t="str">
        <f>VLOOKUP($G54,Összesítő!$B:$F,4,FALSE)</f>
        <v>Helvécia Nagyközség Önkormányzata, Ballószög Község Önkormányzata, Kecskemét Megyei Jogú Város Önkormányzata, Kerekegyháza Város Önkormányzata, Városföld Község Önkormányzata</v>
      </c>
      <c r="K54" s="224">
        <f t="shared" si="41"/>
        <v>115000</v>
      </c>
      <c r="L54" s="221">
        <v>2027</v>
      </c>
      <c r="M54" s="221">
        <v>2028</v>
      </c>
      <c r="N54" s="221">
        <v>5000</v>
      </c>
      <c r="O54" s="221">
        <v>110000</v>
      </c>
      <c r="P54" s="221">
        <v>5000</v>
      </c>
      <c r="Q54" s="226" t="s">
        <v>41</v>
      </c>
      <c r="S54" s="226">
        <v>0</v>
      </c>
      <c r="T54" s="226">
        <v>0</v>
      </c>
      <c r="U54" s="226">
        <v>0</v>
      </c>
      <c r="V54" s="226">
        <v>0</v>
      </c>
      <c r="W54" s="226">
        <v>0</v>
      </c>
      <c r="X54" s="226">
        <v>5000</v>
      </c>
      <c r="Y54" s="226">
        <v>0</v>
      </c>
      <c r="Z54" s="226">
        <v>0</v>
      </c>
      <c r="AA54" s="226">
        <v>0</v>
      </c>
      <c r="AB54" s="226">
        <v>0</v>
      </c>
      <c r="AC54" s="226">
        <v>0</v>
      </c>
      <c r="AD54" s="224">
        <f t="shared" ref="AD54:AD73" si="257">SUM(S54:AC54)</f>
        <v>5000</v>
      </c>
      <c r="AE54" s="3" t="str">
        <f t="shared" ref="AE54:AE73" si="258">IF($G54="","Nincs VKR kiválasztva!",IF(BB54=0,"Hiányos kitöltés!",BG54))</f>
        <v>A forrás egyenlő a költséggel (I.ütem).</v>
      </c>
      <c r="AF54" s="227"/>
      <c r="AG54" s="226">
        <v>0</v>
      </c>
      <c r="AH54" s="226">
        <v>0</v>
      </c>
      <c r="AI54" s="226">
        <v>0</v>
      </c>
      <c r="AJ54" s="226">
        <v>0</v>
      </c>
      <c r="AK54" s="226">
        <v>110000</v>
      </c>
      <c r="AL54" s="226">
        <v>0</v>
      </c>
      <c r="AM54" s="226">
        <v>0</v>
      </c>
      <c r="AN54" s="226">
        <v>0</v>
      </c>
      <c r="AO54" s="226">
        <v>0</v>
      </c>
      <c r="AP54" s="226">
        <v>0</v>
      </c>
      <c r="AQ54" s="226">
        <v>0</v>
      </c>
      <c r="AR54" s="224">
        <f t="shared" ref="AR54:AR73" si="259">SUM(AG54:AQ54)</f>
        <v>110000</v>
      </c>
      <c r="AS54" s="212" t="s">
        <v>211</v>
      </c>
      <c r="AT54" s="3" t="str">
        <f t="shared" si="4"/>
        <v>A forrás egyenlő a költséggel (II.ütem).</v>
      </c>
      <c r="AV54" s="202" t="s">
        <v>398</v>
      </c>
      <c r="AW54" s="222" t="s">
        <v>145</v>
      </c>
      <c r="AX54" s="220">
        <f>COUNTA($G$3:G54)</f>
        <v>52</v>
      </c>
      <c r="AZ54" s="6">
        <f>VLOOKUP($G54,Összesítő!$B:$F,3,FALSE)</f>
        <v>1802</v>
      </c>
      <c r="BA54" s="6">
        <f t="shared" si="5"/>
        <v>273</v>
      </c>
      <c r="BB54" s="5">
        <f t="shared" si="6"/>
        <v>1</v>
      </c>
      <c r="BC54" s="5" t="str">
        <f t="shared" si="7"/>
        <v>RH</v>
      </c>
      <c r="BD54" s="5">
        <f t="shared" ref="BD54:BD73" si="260">IF(OR(BC54="R",BC54="RH"),1,0)</f>
        <v>1</v>
      </c>
      <c r="BE54" s="5">
        <f t="shared" si="9"/>
        <v>0</v>
      </c>
      <c r="BF54" s="5">
        <f t="shared" si="10"/>
        <v>0</v>
      </c>
      <c r="BG54" s="6" t="str">
        <f t="shared" si="11"/>
        <v>A forrás egyenlő a költséggel (I.ütem).</v>
      </c>
      <c r="BH54" s="5">
        <f t="shared" si="12"/>
        <v>1</v>
      </c>
      <c r="BI54" s="5">
        <f t="shared" si="13"/>
        <v>1</v>
      </c>
      <c r="BJ54" s="5">
        <f t="shared" si="14"/>
        <v>0</v>
      </c>
      <c r="BK54" s="5">
        <f t="shared" si="15"/>
        <v>1</v>
      </c>
      <c r="BL54" s="5">
        <f t="shared" ref="BL54:BL73" si="261">IF(AND($BK54=1,$O54=$AR54),1,IF(AND($BK54=1,$O54&gt;$AR54,AS54="igen"),1,0))</f>
        <v>1</v>
      </c>
      <c r="BM54" s="4" t="str">
        <f t="shared" si="17"/>
        <v>A forrás egyenlő a költséggel (II.ütem).</v>
      </c>
      <c r="BN54" s="5">
        <f t="shared" si="18"/>
        <v>0</v>
      </c>
      <c r="BO54" s="5">
        <f t="shared" si="19"/>
        <v>1</v>
      </c>
      <c r="BP54" s="5">
        <f t="shared" si="20"/>
        <v>0</v>
      </c>
      <c r="BQ54" s="5">
        <f t="shared" si="21"/>
        <v>0</v>
      </c>
      <c r="BR54" s="5">
        <f t="shared" si="22"/>
        <v>0</v>
      </c>
      <c r="BS54" s="6">
        <f t="shared" si="23"/>
        <v>0</v>
      </c>
      <c r="BT54" s="5">
        <f t="shared" si="24"/>
        <v>0</v>
      </c>
      <c r="BU54" s="5">
        <f t="shared" si="25"/>
        <v>0</v>
      </c>
      <c r="BV54" s="5">
        <f t="shared" si="26"/>
        <v>1</v>
      </c>
      <c r="BW54" s="5">
        <f t="shared" si="27"/>
        <v>1</v>
      </c>
      <c r="BX54" s="5">
        <f t="shared" si="28"/>
        <v>1</v>
      </c>
      <c r="BY54" s="5">
        <f t="shared" si="29"/>
        <v>1</v>
      </c>
      <c r="BZ54" s="5">
        <f t="shared" si="30"/>
        <v>1</v>
      </c>
      <c r="CA54" s="5">
        <f t="shared" si="31"/>
        <v>1</v>
      </c>
      <c r="CB54" s="5">
        <f t="shared" si="32"/>
        <v>1</v>
      </c>
      <c r="CC54" s="5">
        <f t="shared" si="33"/>
        <v>1</v>
      </c>
      <c r="CD54" s="5">
        <f t="shared" si="34"/>
        <v>1</v>
      </c>
      <c r="CE54" s="5">
        <f t="shared" si="35"/>
        <v>1</v>
      </c>
      <c r="CF54" s="5" t="str">
        <f t="shared" si="36"/>
        <v>?</v>
      </c>
      <c r="CG54" s="4" t="str">
        <f t="shared" ref="CG54:CG73" si="262">IF($BB54=0,$CF54,IF($BH54=0,"I. ütem forrása nincs kitöltve!",IF($BK54=0,"II. ütem forrása nincs kitöltve!",IF($BE54=1,"Költségek üteme nem megfelelő (az időtartam és a költség üteme eltér)!",IF(AND(BI54=0,$BB54=1,$BK54=1,$BE54=1),"Kötelező cellák kitöltve, de az I. ütem forrása hibás!",IF(AND(BK54=0,$BB54=1,$BK54=1,$BE54=1),"Kötelező cellák kitöltve, de a II. ütem forrása hibás!",IF(AND($BP54=1,$BA54&lt;30),"Nullás a rövidtávú feladat és rövid (hiányzik) a hozzá tartozó indoklás!",IF(AND($BQ54=1,$BA54&lt;30),"Nullás a hosszútávú feladat és rövid (hiányzik) a hozzá tartozó indoklás!",IF(AND(BO54=1,C54="1811_RENDKÍVÜLI"),"II. ütemre nem tervezhet Rendkívüli feladatot!",IF(BI54=0,AE54,IF(BL54=0,AT54,IF(AND(BD54=1,$P54&gt;$N54),"EM rendelet 2. melléklet terhére elszámolt költség nem lehet nagyobb az I. ütemre tervezett tényleges költségnél!",IF($AD54&gt;$N54,"Többlet forrást jelölt meg az I. ütemnél! A forrás ne legyen több a költségnél.",IF($AR54&gt;$O54,"Többlet forrást jelölt meg a II. ütemnél! A forrás ne legyen több a költségnél.","Kitöltés rendben!"))))))))))))))</f>
        <v>Kitöltés rendben!</v>
      </c>
      <c r="CH54" s="5">
        <f t="shared" ref="CH54:CH73" si="263">IF(A54="Kitöltés rendben!",1,0)</f>
        <v>1</v>
      </c>
      <c r="CI54" s="5">
        <f t="shared" si="39"/>
        <v>1</v>
      </c>
      <c r="CJ54" s="5">
        <f t="shared" si="40"/>
        <v>1</v>
      </c>
    </row>
    <row r="55" spans="1:88" s="2" customFormat="1" ht="120">
      <c r="A55" s="1" t="str">
        <f t="shared" si="256"/>
        <v>Kitöltés rendben!</v>
      </c>
      <c r="B55" s="217">
        <v>2</v>
      </c>
      <c r="C55" s="212" t="s">
        <v>104</v>
      </c>
      <c r="D55" s="222" t="s">
        <v>378</v>
      </c>
      <c r="E55" s="218" t="s">
        <v>330</v>
      </c>
      <c r="F55" s="216" t="str">
        <f>VLOOKUP($G55,Összesítő!$B:$F,2,FALSE)</f>
        <v>21-26684-1-005-01-01</v>
      </c>
      <c r="G55" s="215">
        <v>2101</v>
      </c>
      <c r="H55" s="216" t="str">
        <f>AZ55&amp;"_"&amp;AX55&amp;"_FIV_"&amp;LEFT(Előlap!$B$6,4)</f>
        <v>1802_53_FIV_2026</v>
      </c>
      <c r="I55" s="216" t="str">
        <f>VLOOKUP($G55,Összesítő!$B:$F,5,FALSE)</f>
        <v>Helvécia, Ballószög, Kecskemét, Kerekegyháza, Városföld</v>
      </c>
      <c r="J55" s="216" t="str">
        <f>VLOOKUP($G55,Összesítő!$B:$F,4,FALSE)</f>
        <v>Helvécia Nagyközség Önkormányzata, Ballószög Község Önkormányzata, Kecskemét Megyei Jogú Város Önkormányzata, Kerekegyháza Város Önkormányzata, Városföld Község Önkormányzata</v>
      </c>
      <c r="K55" s="224">
        <f t="shared" si="41"/>
        <v>44000</v>
      </c>
      <c r="L55" s="221">
        <v>2027</v>
      </c>
      <c r="M55" s="221">
        <v>2028</v>
      </c>
      <c r="N55" s="221">
        <v>4000</v>
      </c>
      <c r="O55" s="221">
        <v>40000</v>
      </c>
      <c r="P55" s="221">
        <v>4000</v>
      </c>
      <c r="Q55" s="226" t="s">
        <v>41</v>
      </c>
      <c r="S55" s="226">
        <v>0</v>
      </c>
      <c r="T55" s="226">
        <v>0</v>
      </c>
      <c r="U55" s="226">
        <v>0</v>
      </c>
      <c r="V55" s="226">
        <v>0</v>
      </c>
      <c r="W55" s="226">
        <v>0</v>
      </c>
      <c r="X55" s="226">
        <v>4000</v>
      </c>
      <c r="Y55" s="226">
        <v>0</v>
      </c>
      <c r="Z55" s="226">
        <v>0</v>
      </c>
      <c r="AA55" s="226">
        <v>0</v>
      </c>
      <c r="AB55" s="226">
        <v>0</v>
      </c>
      <c r="AC55" s="226">
        <v>0</v>
      </c>
      <c r="AD55" s="224">
        <f t="shared" si="257"/>
        <v>4000</v>
      </c>
      <c r="AE55" s="3" t="str">
        <f t="shared" si="258"/>
        <v>A forrás egyenlő a költséggel (I.ütem).</v>
      </c>
      <c r="AF55" s="227"/>
      <c r="AG55" s="226">
        <v>0</v>
      </c>
      <c r="AH55" s="226">
        <v>0</v>
      </c>
      <c r="AI55" s="226">
        <v>0</v>
      </c>
      <c r="AJ55" s="226">
        <v>0</v>
      </c>
      <c r="AK55" s="226">
        <v>40000</v>
      </c>
      <c r="AL55" s="226">
        <v>0</v>
      </c>
      <c r="AM55" s="226">
        <v>0</v>
      </c>
      <c r="AN55" s="226">
        <v>0</v>
      </c>
      <c r="AO55" s="226">
        <v>0</v>
      </c>
      <c r="AP55" s="226">
        <v>0</v>
      </c>
      <c r="AQ55" s="226">
        <v>0</v>
      </c>
      <c r="AR55" s="224">
        <f t="shared" si="259"/>
        <v>40000</v>
      </c>
      <c r="AS55" s="212" t="s">
        <v>211</v>
      </c>
      <c r="AT55" s="3" t="str">
        <f t="shared" si="4"/>
        <v>A forrás egyenlő a költséggel (II.ütem).</v>
      </c>
      <c r="AV55" s="202" t="s">
        <v>399</v>
      </c>
      <c r="AW55" s="222" t="s">
        <v>145</v>
      </c>
      <c r="AX55" s="220">
        <f>COUNTA($G$3:G55)</f>
        <v>53</v>
      </c>
      <c r="AZ55" s="6">
        <f>VLOOKUP($G55,Összesítő!$B:$F,3,FALSE)</f>
        <v>1802</v>
      </c>
      <c r="BA55" s="6">
        <f t="shared" si="5"/>
        <v>234</v>
      </c>
      <c r="BB55" s="5">
        <f t="shared" si="6"/>
        <v>1</v>
      </c>
      <c r="BC55" s="5" t="str">
        <f t="shared" si="7"/>
        <v>RH</v>
      </c>
      <c r="BD55" s="5">
        <f t="shared" si="260"/>
        <v>1</v>
      </c>
      <c r="BE55" s="5">
        <f t="shared" si="9"/>
        <v>0</v>
      </c>
      <c r="BF55" s="5">
        <f t="shared" si="10"/>
        <v>0</v>
      </c>
      <c r="BG55" s="6" t="str">
        <f t="shared" si="11"/>
        <v>A forrás egyenlő a költséggel (I.ütem).</v>
      </c>
      <c r="BH55" s="5">
        <f t="shared" si="12"/>
        <v>1</v>
      </c>
      <c r="BI55" s="5">
        <f t="shared" si="13"/>
        <v>1</v>
      </c>
      <c r="BJ55" s="5">
        <f t="shared" si="14"/>
        <v>0</v>
      </c>
      <c r="BK55" s="5">
        <f t="shared" si="15"/>
        <v>1</v>
      </c>
      <c r="BL55" s="5">
        <f t="shared" si="261"/>
        <v>1</v>
      </c>
      <c r="BM55" s="4" t="str">
        <f t="shared" si="17"/>
        <v>A forrás egyenlő a költséggel (II.ütem).</v>
      </c>
      <c r="BN55" s="5">
        <f t="shared" si="18"/>
        <v>0</v>
      </c>
      <c r="BO55" s="5">
        <f t="shared" si="19"/>
        <v>1</v>
      </c>
      <c r="BP55" s="5">
        <f t="shared" si="20"/>
        <v>0</v>
      </c>
      <c r="BQ55" s="5">
        <f t="shared" si="21"/>
        <v>0</v>
      </c>
      <c r="BR55" s="5">
        <f t="shared" si="22"/>
        <v>0</v>
      </c>
      <c r="BS55" s="6">
        <f t="shared" si="23"/>
        <v>0</v>
      </c>
      <c r="BT55" s="5">
        <f t="shared" si="24"/>
        <v>0</v>
      </c>
      <c r="BU55" s="5">
        <f t="shared" si="25"/>
        <v>0</v>
      </c>
      <c r="BV55" s="5">
        <f t="shared" si="26"/>
        <v>1</v>
      </c>
      <c r="BW55" s="5">
        <f t="shared" si="27"/>
        <v>1</v>
      </c>
      <c r="BX55" s="5">
        <f t="shared" si="28"/>
        <v>1</v>
      </c>
      <c r="BY55" s="5">
        <f t="shared" si="29"/>
        <v>1</v>
      </c>
      <c r="BZ55" s="5">
        <f t="shared" si="30"/>
        <v>1</v>
      </c>
      <c r="CA55" s="5">
        <f t="shared" si="31"/>
        <v>1</v>
      </c>
      <c r="CB55" s="5">
        <f t="shared" si="32"/>
        <v>1</v>
      </c>
      <c r="CC55" s="5">
        <f t="shared" si="33"/>
        <v>1</v>
      </c>
      <c r="CD55" s="5">
        <f t="shared" si="34"/>
        <v>1</v>
      </c>
      <c r="CE55" s="5">
        <f t="shared" si="35"/>
        <v>1</v>
      </c>
      <c r="CF55" s="5" t="str">
        <f t="shared" si="36"/>
        <v>?</v>
      </c>
      <c r="CG55" s="4" t="str">
        <f t="shared" si="262"/>
        <v>Kitöltés rendben!</v>
      </c>
      <c r="CH55" s="5">
        <f t="shared" si="263"/>
        <v>1</v>
      </c>
      <c r="CI55" s="5">
        <f t="shared" si="39"/>
        <v>1</v>
      </c>
      <c r="CJ55" s="5">
        <f t="shared" si="40"/>
        <v>1</v>
      </c>
    </row>
    <row r="56" spans="1:88" s="2" customFormat="1" ht="157.5">
      <c r="A56" s="1" t="str">
        <f t="shared" si="256"/>
        <v>Kitöltés rendben!</v>
      </c>
      <c r="B56" s="217">
        <v>2</v>
      </c>
      <c r="C56" s="212" t="s">
        <v>107</v>
      </c>
      <c r="D56" s="222" t="s">
        <v>379</v>
      </c>
      <c r="E56" s="218" t="s">
        <v>330</v>
      </c>
      <c r="F56" s="216" t="str">
        <f>VLOOKUP($G56,Összesítő!$B:$F,2,FALSE)</f>
        <v>21-26684-1-005-01-01</v>
      </c>
      <c r="G56" s="215">
        <v>2101</v>
      </c>
      <c r="H56" s="216" t="str">
        <f>AZ56&amp;"_"&amp;AX56&amp;"_FIV_"&amp;LEFT(Előlap!$B$6,4)</f>
        <v>1802_54_FIV_2026</v>
      </c>
      <c r="I56" s="216" t="str">
        <f>VLOOKUP($G56,Összesítő!$B:$F,5,FALSE)</f>
        <v>Helvécia, Ballószög, Kecskemét, Kerekegyháza, Városföld</v>
      </c>
      <c r="J56" s="216" t="str">
        <f>VLOOKUP($G56,Összesítő!$B:$F,4,FALSE)</f>
        <v>Helvécia Nagyközség Önkormányzata, Ballószög Község Önkormányzata, Kecskemét Megyei Jogú Város Önkormányzata, Kerekegyháza Város Önkormányzata, Városföld Község Önkormányzata</v>
      </c>
      <c r="K56" s="224">
        <f t="shared" si="41"/>
        <v>25000</v>
      </c>
      <c r="L56" s="221">
        <v>2027</v>
      </c>
      <c r="M56" s="221">
        <v>2027</v>
      </c>
      <c r="N56" s="221">
        <v>25000</v>
      </c>
      <c r="O56" s="221">
        <v>0</v>
      </c>
      <c r="P56" s="221">
        <v>25000</v>
      </c>
      <c r="Q56" s="226" t="s">
        <v>41</v>
      </c>
      <c r="S56" s="226">
        <v>0</v>
      </c>
      <c r="T56" s="226">
        <v>0</v>
      </c>
      <c r="U56" s="226">
        <v>0</v>
      </c>
      <c r="V56" s="226">
        <v>0</v>
      </c>
      <c r="W56" s="226">
        <v>0</v>
      </c>
      <c r="X56" s="226">
        <v>25000</v>
      </c>
      <c r="Y56" s="226">
        <v>0</v>
      </c>
      <c r="Z56" s="226">
        <v>0</v>
      </c>
      <c r="AA56" s="226">
        <v>0</v>
      </c>
      <c r="AB56" s="226">
        <v>0</v>
      </c>
      <c r="AC56" s="226">
        <v>0</v>
      </c>
      <c r="AD56" s="224">
        <f t="shared" si="257"/>
        <v>25000</v>
      </c>
      <c r="AE56" s="3" t="str">
        <f t="shared" si="258"/>
        <v>A forrás egyenlő a költséggel (I.ütem).</v>
      </c>
      <c r="AF56" s="227"/>
      <c r="AG56" s="226">
        <v>0</v>
      </c>
      <c r="AH56" s="226">
        <v>0</v>
      </c>
      <c r="AI56" s="226">
        <v>0</v>
      </c>
      <c r="AJ56" s="226">
        <v>0</v>
      </c>
      <c r="AK56" s="226">
        <v>0</v>
      </c>
      <c r="AL56" s="226">
        <v>0</v>
      </c>
      <c r="AM56" s="226">
        <v>0</v>
      </c>
      <c r="AN56" s="226">
        <v>0</v>
      </c>
      <c r="AO56" s="226">
        <v>0</v>
      </c>
      <c r="AP56" s="226">
        <v>0</v>
      </c>
      <c r="AQ56" s="226">
        <v>0</v>
      </c>
      <c r="AR56" s="224">
        <f t="shared" si="259"/>
        <v>0</v>
      </c>
      <c r="AS56" s="212" t="s">
        <v>211</v>
      </c>
      <c r="AT56" s="3" t="str">
        <f t="shared" si="4"/>
        <v>Nem hosszútávú a feladat.</v>
      </c>
      <c r="AV56" s="209" t="s">
        <v>400</v>
      </c>
      <c r="AW56" s="222" t="s">
        <v>145</v>
      </c>
      <c r="AX56" s="220">
        <f>COUNTA($G$3:G56)</f>
        <v>54</v>
      </c>
      <c r="AZ56" s="6">
        <f>VLOOKUP($G56,Összesítő!$B:$F,3,FALSE)</f>
        <v>1802</v>
      </c>
      <c r="BA56" s="6">
        <f t="shared" si="5"/>
        <v>365</v>
      </c>
      <c r="BB56" s="5">
        <f t="shared" si="6"/>
        <v>1</v>
      </c>
      <c r="BC56" s="5" t="str">
        <f t="shared" si="7"/>
        <v>R</v>
      </c>
      <c r="BD56" s="5">
        <f t="shared" si="260"/>
        <v>1</v>
      </c>
      <c r="BE56" s="5">
        <f t="shared" si="9"/>
        <v>0</v>
      </c>
      <c r="BF56" s="5">
        <f t="shared" si="10"/>
        <v>0</v>
      </c>
      <c r="BG56" s="6" t="str">
        <f t="shared" si="11"/>
        <v>A forrás egyenlő a költséggel (I.ütem).</v>
      </c>
      <c r="BH56" s="5">
        <f t="shared" si="12"/>
        <v>1</v>
      </c>
      <c r="BI56" s="5">
        <f t="shared" si="13"/>
        <v>1</v>
      </c>
      <c r="BJ56" s="5">
        <f t="shared" si="14"/>
        <v>0</v>
      </c>
      <c r="BK56" s="5">
        <f t="shared" si="15"/>
        <v>1</v>
      </c>
      <c r="BL56" s="5">
        <f t="shared" si="261"/>
        <v>1</v>
      </c>
      <c r="BM56" s="4" t="str">
        <f t="shared" si="17"/>
        <v>Nem hosszútávú a feladat.</v>
      </c>
      <c r="BN56" s="5">
        <f t="shared" si="18"/>
        <v>1</v>
      </c>
      <c r="BO56" s="5">
        <f t="shared" si="19"/>
        <v>0</v>
      </c>
      <c r="BP56" s="5">
        <f t="shared" si="20"/>
        <v>0</v>
      </c>
      <c r="BQ56" s="5">
        <f t="shared" si="21"/>
        <v>0</v>
      </c>
      <c r="BR56" s="5">
        <f t="shared" si="22"/>
        <v>0</v>
      </c>
      <c r="BS56" s="6" t="str">
        <f t="shared" si="23"/>
        <v>Nincs hosszútávú terv!</v>
      </c>
      <c r="BT56" s="5">
        <f t="shared" si="24"/>
        <v>0</v>
      </c>
      <c r="BU56" s="5">
        <f t="shared" si="25"/>
        <v>0</v>
      </c>
      <c r="BV56" s="5">
        <f t="shared" si="26"/>
        <v>1</v>
      </c>
      <c r="BW56" s="5">
        <f t="shared" si="27"/>
        <v>1</v>
      </c>
      <c r="BX56" s="5">
        <f t="shared" si="28"/>
        <v>1</v>
      </c>
      <c r="BY56" s="5">
        <f t="shared" si="29"/>
        <v>1</v>
      </c>
      <c r="BZ56" s="5">
        <f t="shared" si="30"/>
        <v>1</v>
      </c>
      <c r="CA56" s="5">
        <f t="shared" si="31"/>
        <v>1</v>
      </c>
      <c r="CB56" s="5">
        <f t="shared" si="32"/>
        <v>1</v>
      </c>
      <c r="CC56" s="5">
        <f t="shared" si="33"/>
        <v>1</v>
      </c>
      <c r="CD56" s="5">
        <f t="shared" si="34"/>
        <v>1</v>
      </c>
      <c r="CE56" s="5">
        <f t="shared" si="35"/>
        <v>1</v>
      </c>
      <c r="CF56" s="5" t="str">
        <f t="shared" si="36"/>
        <v>?</v>
      </c>
      <c r="CG56" s="4" t="str">
        <f t="shared" si="262"/>
        <v>Kitöltés rendben!</v>
      </c>
      <c r="CH56" s="5">
        <f t="shared" si="263"/>
        <v>1</v>
      </c>
      <c r="CI56" s="5">
        <f t="shared" si="39"/>
        <v>1</v>
      </c>
      <c r="CJ56" s="5">
        <f t="shared" si="40"/>
        <v>0</v>
      </c>
    </row>
    <row r="57" spans="1:88" s="2" customFormat="1" ht="120">
      <c r="A57" s="1" t="str">
        <f t="shared" si="256"/>
        <v>Kitöltés rendben!</v>
      </c>
      <c r="B57" s="217">
        <v>2</v>
      </c>
      <c r="C57" s="212" t="s">
        <v>100</v>
      </c>
      <c r="D57" s="222" t="s">
        <v>380</v>
      </c>
      <c r="E57" s="218" t="s">
        <v>330</v>
      </c>
      <c r="F57" s="216" t="str">
        <f>VLOOKUP($G57,Összesítő!$B:$F,2,FALSE)</f>
        <v>21-26684-1-005-01-01</v>
      </c>
      <c r="G57" s="215">
        <v>2101</v>
      </c>
      <c r="H57" s="216" t="str">
        <f>AZ57&amp;"_"&amp;AX57&amp;"_FIV_"&amp;LEFT(Előlap!$B$6,4)</f>
        <v>1802_55_FIV_2026</v>
      </c>
      <c r="I57" s="216" t="str">
        <f>VLOOKUP($G57,Összesítő!$B:$F,5,FALSE)</f>
        <v>Helvécia, Ballószög, Kecskemét, Kerekegyháza, Városföld</v>
      </c>
      <c r="J57" s="216" t="str">
        <f>VLOOKUP($G57,Összesítő!$B:$F,4,FALSE)</f>
        <v>Helvécia Nagyközség Önkormányzata, Ballószög Község Önkormányzata, Kecskemét Megyei Jogú Város Önkormányzata, Kerekegyháza Város Önkormányzata, Városföld Község Önkormányzata</v>
      </c>
      <c r="K57" s="224">
        <f t="shared" si="41"/>
        <v>20000</v>
      </c>
      <c r="L57" s="221">
        <v>2027</v>
      </c>
      <c r="M57" s="221">
        <v>2027</v>
      </c>
      <c r="N57" s="221">
        <v>20000</v>
      </c>
      <c r="O57" s="221">
        <v>0</v>
      </c>
      <c r="P57" s="221">
        <v>20000</v>
      </c>
      <c r="Q57" s="226" t="s">
        <v>41</v>
      </c>
      <c r="S57" s="226">
        <v>0</v>
      </c>
      <c r="T57" s="226">
        <v>0</v>
      </c>
      <c r="U57" s="226">
        <v>0</v>
      </c>
      <c r="V57" s="226">
        <v>0</v>
      </c>
      <c r="W57" s="226">
        <v>0</v>
      </c>
      <c r="X57" s="226">
        <v>20000</v>
      </c>
      <c r="Y57" s="226">
        <v>0</v>
      </c>
      <c r="Z57" s="226">
        <v>0</v>
      </c>
      <c r="AA57" s="226">
        <v>0</v>
      </c>
      <c r="AB57" s="226">
        <v>0</v>
      </c>
      <c r="AC57" s="226">
        <v>0</v>
      </c>
      <c r="AD57" s="224">
        <f t="shared" si="257"/>
        <v>20000</v>
      </c>
      <c r="AE57" s="3" t="str">
        <f t="shared" si="258"/>
        <v>A forrás egyenlő a költséggel (I.ütem).</v>
      </c>
      <c r="AF57" s="227"/>
      <c r="AG57" s="226">
        <v>0</v>
      </c>
      <c r="AH57" s="226">
        <v>0</v>
      </c>
      <c r="AI57" s="226">
        <v>0</v>
      </c>
      <c r="AJ57" s="226">
        <v>0</v>
      </c>
      <c r="AK57" s="226">
        <v>0</v>
      </c>
      <c r="AL57" s="226">
        <v>0</v>
      </c>
      <c r="AM57" s="226">
        <v>0</v>
      </c>
      <c r="AN57" s="226">
        <v>0</v>
      </c>
      <c r="AO57" s="226">
        <v>0</v>
      </c>
      <c r="AP57" s="226">
        <v>0</v>
      </c>
      <c r="AQ57" s="226">
        <v>0</v>
      </c>
      <c r="AR57" s="224">
        <f t="shared" si="259"/>
        <v>0</v>
      </c>
      <c r="AS57" s="212" t="s">
        <v>211</v>
      </c>
      <c r="AT57" s="3" t="str">
        <f t="shared" si="4"/>
        <v>Nem hosszútávú a feladat.</v>
      </c>
      <c r="AV57" s="210" t="s">
        <v>401</v>
      </c>
      <c r="AW57" s="222" t="s">
        <v>145</v>
      </c>
      <c r="AX57" s="220">
        <f>COUNTA($G$3:G57)</f>
        <v>55</v>
      </c>
      <c r="AZ57" s="6">
        <f>VLOOKUP($G57,Összesítő!$B:$F,3,FALSE)</f>
        <v>1802</v>
      </c>
      <c r="BA57" s="6">
        <f t="shared" si="5"/>
        <v>140</v>
      </c>
      <c r="BB57" s="5">
        <f t="shared" si="6"/>
        <v>1</v>
      </c>
      <c r="BC57" s="5" t="str">
        <f t="shared" si="7"/>
        <v>R</v>
      </c>
      <c r="BD57" s="5">
        <f t="shared" si="260"/>
        <v>1</v>
      </c>
      <c r="BE57" s="5">
        <f t="shared" si="9"/>
        <v>0</v>
      </c>
      <c r="BF57" s="5">
        <f t="shared" si="10"/>
        <v>0</v>
      </c>
      <c r="BG57" s="6" t="str">
        <f t="shared" si="11"/>
        <v>A forrás egyenlő a költséggel (I.ütem).</v>
      </c>
      <c r="BH57" s="5">
        <f t="shared" si="12"/>
        <v>1</v>
      </c>
      <c r="BI57" s="5">
        <f t="shared" si="13"/>
        <v>1</v>
      </c>
      <c r="BJ57" s="5">
        <f t="shared" si="14"/>
        <v>0</v>
      </c>
      <c r="BK57" s="5">
        <f t="shared" si="15"/>
        <v>1</v>
      </c>
      <c r="BL57" s="5">
        <f t="shared" si="261"/>
        <v>1</v>
      </c>
      <c r="BM57" s="4" t="str">
        <f t="shared" si="17"/>
        <v>Nem hosszútávú a feladat.</v>
      </c>
      <c r="BN57" s="5">
        <f t="shared" si="18"/>
        <v>1</v>
      </c>
      <c r="BO57" s="5">
        <f t="shared" si="19"/>
        <v>0</v>
      </c>
      <c r="BP57" s="5">
        <f t="shared" si="20"/>
        <v>0</v>
      </c>
      <c r="BQ57" s="5">
        <f t="shared" si="21"/>
        <v>0</v>
      </c>
      <c r="BR57" s="5">
        <f t="shared" si="22"/>
        <v>0</v>
      </c>
      <c r="BS57" s="6" t="str">
        <f t="shared" si="23"/>
        <v>Nincs hosszútávú terv!</v>
      </c>
      <c r="BT57" s="5">
        <f t="shared" si="24"/>
        <v>0</v>
      </c>
      <c r="BU57" s="5">
        <f t="shared" si="25"/>
        <v>0</v>
      </c>
      <c r="BV57" s="5">
        <f t="shared" si="26"/>
        <v>1</v>
      </c>
      <c r="BW57" s="5">
        <f t="shared" si="27"/>
        <v>1</v>
      </c>
      <c r="BX57" s="5">
        <f t="shared" si="28"/>
        <v>1</v>
      </c>
      <c r="BY57" s="5">
        <f t="shared" si="29"/>
        <v>1</v>
      </c>
      <c r="BZ57" s="5">
        <f t="shared" si="30"/>
        <v>1</v>
      </c>
      <c r="CA57" s="5">
        <f t="shared" si="31"/>
        <v>1</v>
      </c>
      <c r="CB57" s="5">
        <f t="shared" si="32"/>
        <v>1</v>
      </c>
      <c r="CC57" s="5">
        <f t="shared" si="33"/>
        <v>1</v>
      </c>
      <c r="CD57" s="5">
        <f t="shared" si="34"/>
        <v>1</v>
      </c>
      <c r="CE57" s="5">
        <f t="shared" si="35"/>
        <v>1</v>
      </c>
      <c r="CF57" s="5" t="str">
        <f t="shared" si="36"/>
        <v>?</v>
      </c>
      <c r="CG57" s="4" t="str">
        <f t="shared" si="262"/>
        <v>Kitöltés rendben!</v>
      </c>
      <c r="CH57" s="5">
        <f t="shared" si="263"/>
        <v>1</v>
      </c>
      <c r="CI57" s="5">
        <f t="shared" si="39"/>
        <v>1</v>
      </c>
      <c r="CJ57" s="5">
        <f t="shared" si="40"/>
        <v>0</v>
      </c>
    </row>
    <row r="58" spans="1:88" s="2" customFormat="1" ht="120">
      <c r="A58" s="1" t="str">
        <f t="shared" si="256"/>
        <v>Kitöltés rendben!</v>
      </c>
      <c r="B58" s="217">
        <v>2</v>
      </c>
      <c r="C58" s="212" t="s">
        <v>115</v>
      </c>
      <c r="D58" s="222" t="s">
        <v>381</v>
      </c>
      <c r="E58" s="218" t="s">
        <v>330</v>
      </c>
      <c r="F58" s="216" t="str">
        <f>VLOOKUP($G58,Összesítő!$B:$F,2,FALSE)</f>
        <v>21-26684-1-005-01-01</v>
      </c>
      <c r="G58" s="215">
        <v>2101</v>
      </c>
      <c r="H58" s="216" t="str">
        <f>AZ58&amp;"_"&amp;AX58&amp;"_FIV_"&amp;LEFT(Előlap!$B$6,4)</f>
        <v>1802_56_FIV_2026</v>
      </c>
      <c r="I58" s="216" t="str">
        <f>VLOOKUP($G58,Összesítő!$B:$F,5,FALSE)</f>
        <v>Helvécia, Ballószög, Kecskemét, Kerekegyháza, Városföld</v>
      </c>
      <c r="J58" s="216" t="str">
        <f>VLOOKUP($G58,Összesítő!$B:$F,4,FALSE)</f>
        <v>Helvécia Nagyközség Önkormányzata, Ballószög Község Önkormányzata, Kecskemét Megyei Jogú Város Önkormányzata, Kerekegyháza Város Önkormányzata, Városföld Község Önkormányzata</v>
      </c>
      <c r="K58" s="224">
        <f t="shared" si="41"/>
        <v>30000</v>
      </c>
      <c r="L58" s="221">
        <v>2027</v>
      </c>
      <c r="M58" s="221">
        <v>2027</v>
      </c>
      <c r="N58" s="221">
        <v>30000</v>
      </c>
      <c r="O58" s="221">
        <v>0</v>
      </c>
      <c r="P58" s="221">
        <v>30000</v>
      </c>
      <c r="Q58" s="226" t="s">
        <v>41</v>
      </c>
      <c r="S58" s="226">
        <v>0</v>
      </c>
      <c r="T58" s="226">
        <v>0</v>
      </c>
      <c r="U58" s="226">
        <v>0</v>
      </c>
      <c r="V58" s="226">
        <v>0</v>
      </c>
      <c r="W58" s="226">
        <v>0</v>
      </c>
      <c r="X58" s="226">
        <v>30000</v>
      </c>
      <c r="Y58" s="226">
        <v>0</v>
      </c>
      <c r="Z58" s="226">
        <v>0</v>
      </c>
      <c r="AA58" s="226">
        <v>0</v>
      </c>
      <c r="AB58" s="226">
        <v>0</v>
      </c>
      <c r="AC58" s="226">
        <v>0</v>
      </c>
      <c r="AD58" s="224">
        <f t="shared" si="257"/>
        <v>30000</v>
      </c>
      <c r="AE58" s="3" t="str">
        <f t="shared" si="258"/>
        <v>A forrás egyenlő a költséggel (I.ütem).</v>
      </c>
      <c r="AF58" s="227"/>
      <c r="AG58" s="226">
        <v>0</v>
      </c>
      <c r="AH58" s="226">
        <v>0</v>
      </c>
      <c r="AI58" s="226">
        <v>0</v>
      </c>
      <c r="AJ58" s="226">
        <v>0</v>
      </c>
      <c r="AK58" s="226">
        <v>0</v>
      </c>
      <c r="AL58" s="226">
        <v>0</v>
      </c>
      <c r="AM58" s="226">
        <v>0</v>
      </c>
      <c r="AN58" s="226">
        <v>0</v>
      </c>
      <c r="AO58" s="226">
        <v>0</v>
      </c>
      <c r="AP58" s="226">
        <v>0</v>
      </c>
      <c r="AQ58" s="226">
        <v>0</v>
      </c>
      <c r="AR58" s="224">
        <f t="shared" si="259"/>
        <v>0</v>
      </c>
      <c r="AS58" s="212" t="s">
        <v>211</v>
      </c>
      <c r="AT58" s="3" t="str">
        <f t="shared" si="4"/>
        <v>Nem hosszútávú a feladat.</v>
      </c>
      <c r="AV58" s="202" t="s">
        <v>402</v>
      </c>
      <c r="AW58" s="222" t="s">
        <v>145</v>
      </c>
      <c r="AX58" s="220">
        <f>COUNTA($G$3:G58)</f>
        <v>56</v>
      </c>
      <c r="AZ58" s="6">
        <f>VLOOKUP($G58,Összesítő!$B:$F,3,FALSE)</f>
        <v>1802</v>
      </c>
      <c r="BA58" s="6">
        <f t="shared" si="5"/>
        <v>133</v>
      </c>
      <c r="BB58" s="5">
        <f t="shared" si="6"/>
        <v>1</v>
      </c>
      <c r="BC58" s="5" t="str">
        <f t="shared" si="7"/>
        <v>R</v>
      </c>
      <c r="BD58" s="5">
        <f t="shared" si="260"/>
        <v>1</v>
      </c>
      <c r="BE58" s="5">
        <f t="shared" si="9"/>
        <v>0</v>
      </c>
      <c r="BF58" s="5">
        <f t="shared" si="10"/>
        <v>0</v>
      </c>
      <c r="BG58" s="6" t="str">
        <f t="shared" si="11"/>
        <v>A forrás egyenlő a költséggel (I.ütem).</v>
      </c>
      <c r="BH58" s="5">
        <f t="shared" si="12"/>
        <v>1</v>
      </c>
      <c r="BI58" s="5">
        <f t="shared" si="13"/>
        <v>1</v>
      </c>
      <c r="BJ58" s="5">
        <f t="shared" si="14"/>
        <v>0</v>
      </c>
      <c r="BK58" s="5">
        <f t="shared" si="15"/>
        <v>1</v>
      </c>
      <c r="BL58" s="5">
        <f t="shared" si="261"/>
        <v>1</v>
      </c>
      <c r="BM58" s="4" t="str">
        <f t="shared" si="17"/>
        <v>Nem hosszútávú a feladat.</v>
      </c>
      <c r="BN58" s="5">
        <f t="shared" si="18"/>
        <v>1</v>
      </c>
      <c r="BO58" s="5">
        <f t="shared" si="19"/>
        <v>0</v>
      </c>
      <c r="BP58" s="5">
        <f t="shared" si="20"/>
        <v>0</v>
      </c>
      <c r="BQ58" s="5">
        <f t="shared" si="21"/>
        <v>0</v>
      </c>
      <c r="BR58" s="5">
        <f t="shared" si="22"/>
        <v>0</v>
      </c>
      <c r="BS58" s="6" t="str">
        <f t="shared" si="23"/>
        <v>Nincs hosszútávú terv!</v>
      </c>
      <c r="BT58" s="5">
        <f t="shared" si="24"/>
        <v>0</v>
      </c>
      <c r="BU58" s="5">
        <f t="shared" si="25"/>
        <v>0</v>
      </c>
      <c r="BV58" s="5">
        <f t="shared" si="26"/>
        <v>1</v>
      </c>
      <c r="BW58" s="5">
        <f t="shared" si="27"/>
        <v>1</v>
      </c>
      <c r="BX58" s="5">
        <f t="shared" si="28"/>
        <v>1</v>
      </c>
      <c r="BY58" s="5">
        <f t="shared" si="29"/>
        <v>1</v>
      </c>
      <c r="BZ58" s="5">
        <f t="shared" si="30"/>
        <v>1</v>
      </c>
      <c r="CA58" s="5">
        <f t="shared" si="31"/>
        <v>1</v>
      </c>
      <c r="CB58" s="5">
        <f t="shared" si="32"/>
        <v>1</v>
      </c>
      <c r="CC58" s="5">
        <f t="shared" si="33"/>
        <v>1</v>
      </c>
      <c r="CD58" s="5">
        <f t="shared" si="34"/>
        <v>1</v>
      </c>
      <c r="CE58" s="5">
        <f t="shared" si="35"/>
        <v>1</v>
      </c>
      <c r="CF58" s="5" t="str">
        <f t="shared" si="36"/>
        <v>?</v>
      </c>
      <c r="CG58" s="4" t="str">
        <f t="shared" si="262"/>
        <v>Kitöltés rendben!</v>
      </c>
      <c r="CH58" s="5">
        <f t="shared" si="263"/>
        <v>1</v>
      </c>
      <c r="CI58" s="5">
        <f t="shared" si="39"/>
        <v>1</v>
      </c>
      <c r="CJ58" s="5">
        <f t="shared" si="40"/>
        <v>0</v>
      </c>
    </row>
    <row r="59" spans="1:88" s="2" customFormat="1" ht="120">
      <c r="A59" s="1" t="str">
        <f t="shared" si="256"/>
        <v>Kitöltés rendben!</v>
      </c>
      <c r="B59" s="217">
        <v>2</v>
      </c>
      <c r="C59" s="212" t="s">
        <v>100</v>
      </c>
      <c r="D59" s="222" t="s">
        <v>382</v>
      </c>
      <c r="E59" s="218" t="s">
        <v>330</v>
      </c>
      <c r="F59" s="216" t="str">
        <f>VLOOKUP($G59,Összesítő!$B:$F,2,FALSE)</f>
        <v>21-26684-1-005-01-01</v>
      </c>
      <c r="G59" s="215">
        <v>2101</v>
      </c>
      <c r="H59" s="216" t="str">
        <f>AZ59&amp;"_"&amp;AX59&amp;"_FIV_"&amp;LEFT(Előlap!$B$6,4)</f>
        <v>1802_57_FIV_2026</v>
      </c>
      <c r="I59" s="216" t="str">
        <f>VLOOKUP($G59,Összesítő!$B:$F,5,FALSE)</f>
        <v>Helvécia, Ballószög, Kecskemét, Kerekegyháza, Városföld</v>
      </c>
      <c r="J59" s="216" t="str">
        <f>VLOOKUP($G59,Összesítő!$B:$F,4,FALSE)</f>
        <v>Helvécia Nagyközség Önkormányzata, Ballószög Község Önkormányzata, Kecskemét Megyei Jogú Város Önkormányzata, Kerekegyháza Város Önkormányzata, Városföld Község Önkormányzata</v>
      </c>
      <c r="K59" s="224">
        <f t="shared" si="41"/>
        <v>100000</v>
      </c>
      <c r="L59" s="221">
        <v>2028</v>
      </c>
      <c r="M59" s="221">
        <v>2029</v>
      </c>
      <c r="N59" s="221">
        <v>0</v>
      </c>
      <c r="O59" s="221">
        <v>100000</v>
      </c>
      <c r="P59" s="221">
        <v>0</v>
      </c>
      <c r="Q59" s="226" t="s">
        <v>41</v>
      </c>
      <c r="S59" s="226">
        <v>0</v>
      </c>
      <c r="T59" s="226">
        <v>0</v>
      </c>
      <c r="U59" s="226">
        <v>0</v>
      </c>
      <c r="V59" s="226">
        <v>0</v>
      </c>
      <c r="W59" s="226">
        <v>0</v>
      </c>
      <c r="X59" s="226">
        <v>0</v>
      </c>
      <c r="Y59" s="226">
        <v>0</v>
      </c>
      <c r="Z59" s="226">
        <v>0</v>
      </c>
      <c r="AA59" s="226">
        <v>0</v>
      </c>
      <c r="AB59" s="226">
        <v>0</v>
      </c>
      <c r="AC59" s="226">
        <v>0</v>
      </c>
      <c r="AD59" s="224">
        <f t="shared" si="257"/>
        <v>0</v>
      </c>
      <c r="AE59" s="3" t="str">
        <f t="shared" si="258"/>
        <v>Nem rövidtávú a feladat.</v>
      </c>
      <c r="AF59" s="227"/>
      <c r="AG59" s="226">
        <v>0</v>
      </c>
      <c r="AH59" s="226">
        <v>0</v>
      </c>
      <c r="AI59" s="226">
        <v>0</v>
      </c>
      <c r="AJ59" s="226">
        <v>0</v>
      </c>
      <c r="AK59" s="226">
        <v>100000</v>
      </c>
      <c r="AL59" s="226">
        <v>0</v>
      </c>
      <c r="AM59" s="226">
        <v>0</v>
      </c>
      <c r="AN59" s="226">
        <v>0</v>
      </c>
      <c r="AO59" s="226">
        <v>0</v>
      </c>
      <c r="AP59" s="226">
        <v>0</v>
      </c>
      <c r="AQ59" s="226">
        <v>0</v>
      </c>
      <c r="AR59" s="224">
        <f t="shared" si="259"/>
        <v>100000</v>
      </c>
      <c r="AS59" s="212" t="s">
        <v>211</v>
      </c>
      <c r="AT59" s="3" t="str">
        <f t="shared" si="4"/>
        <v>A forrás egyenlő a költséggel (II.ütem).</v>
      </c>
      <c r="AV59" s="202" t="s">
        <v>403</v>
      </c>
      <c r="AW59" s="222" t="s">
        <v>145</v>
      </c>
      <c r="AX59" s="220">
        <f>COUNTA($G$3:G59)</f>
        <v>57</v>
      </c>
      <c r="AZ59" s="6">
        <f>VLOOKUP($G59,Összesítő!$B:$F,3,FALSE)</f>
        <v>1802</v>
      </c>
      <c r="BA59" s="6">
        <f t="shared" si="5"/>
        <v>148</v>
      </c>
      <c r="BB59" s="5">
        <f t="shared" si="6"/>
        <v>1</v>
      </c>
      <c r="BC59" s="5" t="str">
        <f t="shared" si="7"/>
        <v>H</v>
      </c>
      <c r="BD59" s="5">
        <f t="shared" si="260"/>
        <v>0</v>
      </c>
      <c r="BE59" s="5">
        <f t="shared" si="9"/>
        <v>0</v>
      </c>
      <c r="BF59" s="5">
        <f t="shared" si="10"/>
        <v>0</v>
      </c>
      <c r="BG59" s="6" t="str">
        <f t="shared" si="11"/>
        <v>Nem rövidtávú a feladat.</v>
      </c>
      <c r="BH59" s="5">
        <f t="shared" si="12"/>
        <v>1</v>
      </c>
      <c r="BI59" s="5">
        <f t="shared" si="13"/>
        <v>1</v>
      </c>
      <c r="BJ59" s="5">
        <f t="shared" si="14"/>
        <v>0</v>
      </c>
      <c r="BK59" s="5">
        <f t="shared" si="15"/>
        <v>1</v>
      </c>
      <c r="BL59" s="5">
        <f t="shared" si="261"/>
        <v>1</v>
      </c>
      <c r="BM59" s="4" t="str">
        <f t="shared" si="17"/>
        <v>A forrás egyenlő a költséggel (II.ütem).</v>
      </c>
      <c r="BN59" s="5">
        <f t="shared" si="18"/>
        <v>0</v>
      </c>
      <c r="BO59" s="5">
        <f t="shared" si="19"/>
        <v>1</v>
      </c>
      <c r="BP59" s="5">
        <f t="shared" si="20"/>
        <v>0</v>
      </c>
      <c r="BQ59" s="5">
        <f t="shared" si="21"/>
        <v>0</v>
      </c>
      <c r="BR59" s="5">
        <f t="shared" si="22"/>
        <v>0</v>
      </c>
      <c r="BS59" s="6">
        <f t="shared" si="23"/>
        <v>0</v>
      </c>
      <c r="BT59" s="5">
        <f t="shared" si="24"/>
        <v>0</v>
      </c>
      <c r="BU59" s="5">
        <f t="shared" si="25"/>
        <v>0</v>
      </c>
      <c r="BV59" s="5">
        <f t="shared" si="26"/>
        <v>1</v>
      </c>
      <c r="BW59" s="5">
        <f t="shared" si="27"/>
        <v>1</v>
      </c>
      <c r="BX59" s="5">
        <f t="shared" si="28"/>
        <v>1</v>
      </c>
      <c r="BY59" s="5">
        <f t="shared" si="29"/>
        <v>1</v>
      </c>
      <c r="BZ59" s="5">
        <f t="shared" si="30"/>
        <v>1</v>
      </c>
      <c r="CA59" s="5">
        <f t="shared" si="31"/>
        <v>1</v>
      </c>
      <c r="CB59" s="5">
        <f t="shared" si="32"/>
        <v>1</v>
      </c>
      <c r="CC59" s="5">
        <f t="shared" si="33"/>
        <v>1</v>
      </c>
      <c r="CD59" s="5">
        <f t="shared" si="34"/>
        <v>1</v>
      </c>
      <c r="CE59" s="5">
        <f t="shared" si="35"/>
        <v>1</v>
      </c>
      <c r="CF59" s="5" t="str">
        <f t="shared" si="36"/>
        <v>?</v>
      </c>
      <c r="CG59" s="4" t="str">
        <f t="shared" si="262"/>
        <v>Kitöltés rendben!</v>
      </c>
      <c r="CH59" s="5">
        <f t="shared" si="263"/>
        <v>1</v>
      </c>
      <c r="CI59" s="5">
        <f t="shared" si="39"/>
        <v>0</v>
      </c>
      <c r="CJ59" s="5">
        <f t="shared" si="40"/>
        <v>1</v>
      </c>
    </row>
    <row r="60" spans="1:88" s="2" customFormat="1" ht="120">
      <c r="A60" s="1" t="str">
        <f t="shared" si="256"/>
        <v>Kitöltés rendben!</v>
      </c>
      <c r="B60" s="217">
        <v>2</v>
      </c>
      <c r="C60" s="212" t="s">
        <v>111</v>
      </c>
      <c r="D60" s="222" t="s">
        <v>383</v>
      </c>
      <c r="E60" s="218" t="s">
        <v>330</v>
      </c>
      <c r="F60" s="216" t="str">
        <f>VLOOKUP($G60,Összesítő!$B:$F,2,FALSE)</f>
        <v>21-26684-1-005-01-01</v>
      </c>
      <c r="G60" s="215">
        <v>2101</v>
      </c>
      <c r="H60" s="216" t="str">
        <f>AZ60&amp;"_"&amp;AX60&amp;"_FIV_"&amp;LEFT(Előlap!$B$6,4)</f>
        <v>1802_58_FIV_2026</v>
      </c>
      <c r="I60" s="216" t="str">
        <f>VLOOKUP($G60,Összesítő!$B:$F,5,FALSE)</f>
        <v>Helvécia, Ballószög, Kecskemét, Kerekegyháza, Városföld</v>
      </c>
      <c r="J60" s="216" t="str">
        <f>VLOOKUP($G60,Összesítő!$B:$F,4,FALSE)</f>
        <v>Helvécia Nagyközség Önkormányzata, Ballószög Község Önkormányzata, Kecskemét Megyei Jogú Város Önkormányzata, Kerekegyháza Város Önkormányzata, Városföld Község Önkormányzata</v>
      </c>
      <c r="K60" s="224">
        <f t="shared" si="41"/>
        <v>14000000</v>
      </c>
      <c r="L60" s="221">
        <v>2028</v>
      </c>
      <c r="M60" s="221">
        <v>2032</v>
      </c>
      <c r="N60" s="221">
        <v>0</v>
      </c>
      <c r="O60" s="221">
        <v>14000000</v>
      </c>
      <c r="P60" s="221">
        <v>0</v>
      </c>
      <c r="Q60" s="226" t="s">
        <v>41</v>
      </c>
      <c r="S60" s="226">
        <v>0</v>
      </c>
      <c r="T60" s="226">
        <v>0</v>
      </c>
      <c r="U60" s="226">
        <v>0</v>
      </c>
      <c r="V60" s="226">
        <v>0</v>
      </c>
      <c r="W60" s="226">
        <v>0</v>
      </c>
      <c r="X60" s="226">
        <v>0</v>
      </c>
      <c r="Y60" s="226">
        <v>0</v>
      </c>
      <c r="Z60" s="226">
        <v>0</v>
      </c>
      <c r="AA60" s="226">
        <v>0</v>
      </c>
      <c r="AB60" s="226">
        <v>0</v>
      </c>
      <c r="AC60" s="226">
        <v>0</v>
      </c>
      <c r="AD60" s="224">
        <f t="shared" si="257"/>
        <v>0</v>
      </c>
      <c r="AE60" s="3" t="str">
        <f t="shared" si="258"/>
        <v>Nem rövidtávú a feladat.</v>
      </c>
      <c r="AF60" s="227"/>
      <c r="AG60" s="226">
        <v>0</v>
      </c>
      <c r="AH60" s="226">
        <v>0</v>
      </c>
      <c r="AI60" s="226">
        <v>0</v>
      </c>
      <c r="AJ60" s="226">
        <v>0</v>
      </c>
      <c r="AK60" s="226">
        <v>0</v>
      </c>
      <c r="AL60" s="226">
        <v>0</v>
      </c>
      <c r="AM60" s="226">
        <v>14000000</v>
      </c>
      <c r="AN60" s="226">
        <v>0</v>
      </c>
      <c r="AO60" s="226">
        <v>0</v>
      </c>
      <c r="AP60" s="226">
        <v>0</v>
      </c>
      <c r="AQ60" s="226">
        <v>0</v>
      </c>
      <c r="AR60" s="224">
        <f t="shared" si="259"/>
        <v>14000000</v>
      </c>
      <c r="AS60" s="212" t="s">
        <v>211</v>
      </c>
      <c r="AT60" s="3" t="str">
        <f t="shared" si="4"/>
        <v>A forrás egyenlő a költséggel (II.ütem).</v>
      </c>
      <c r="AV60" s="202" t="s">
        <v>404</v>
      </c>
      <c r="AW60" s="222" t="s">
        <v>145</v>
      </c>
      <c r="AX60" s="220">
        <f>COUNTA($G$3:G60)</f>
        <v>58</v>
      </c>
      <c r="AZ60" s="6">
        <f>VLOOKUP($G60,Összesítő!$B:$F,3,FALSE)</f>
        <v>1802</v>
      </c>
      <c r="BA60" s="6">
        <f t="shared" si="5"/>
        <v>124</v>
      </c>
      <c r="BB60" s="5">
        <f t="shared" si="6"/>
        <v>1</v>
      </c>
      <c r="BC60" s="5" t="str">
        <f t="shared" si="7"/>
        <v>H</v>
      </c>
      <c r="BD60" s="5">
        <f t="shared" si="260"/>
        <v>0</v>
      </c>
      <c r="BE60" s="5">
        <f t="shared" si="9"/>
        <v>0</v>
      </c>
      <c r="BF60" s="5">
        <f t="shared" si="10"/>
        <v>0</v>
      </c>
      <c r="BG60" s="6" t="str">
        <f t="shared" si="11"/>
        <v>Nem rövidtávú a feladat.</v>
      </c>
      <c r="BH60" s="5">
        <f t="shared" si="12"/>
        <v>1</v>
      </c>
      <c r="BI60" s="5">
        <f t="shared" si="13"/>
        <v>1</v>
      </c>
      <c r="BJ60" s="5">
        <f t="shared" si="14"/>
        <v>0</v>
      </c>
      <c r="BK60" s="5">
        <f t="shared" si="15"/>
        <v>1</v>
      </c>
      <c r="BL60" s="5">
        <f t="shared" si="261"/>
        <v>1</v>
      </c>
      <c r="BM60" s="4" t="str">
        <f t="shared" si="17"/>
        <v>A forrás egyenlő a költséggel (II.ütem).</v>
      </c>
      <c r="BN60" s="5">
        <f t="shared" si="18"/>
        <v>0</v>
      </c>
      <c r="BO60" s="5">
        <f t="shared" si="19"/>
        <v>1</v>
      </c>
      <c r="BP60" s="5">
        <f t="shared" si="20"/>
        <v>0</v>
      </c>
      <c r="BQ60" s="5">
        <f t="shared" si="21"/>
        <v>0</v>
      </c>
      <c r="BR60" s="5">
        <f t="shared" si="22"/>
        <v>0</v>
      </c>
      <c r="BS60" s="6">
        <f t="shared" si="23"/>
        <v>0</v>
      </c>
      <c r="BT60" s="5">
        <f t="shared" si="24"/>
        <v>0</v>
      </c>
      <c r="BU60" s="5">
        <f t="shared" si="25"/>
        <v>0</v>
      </c>
      <c r="BV60" s="5">
        <f t="shared" si="26"/>
        <v>1</v>
      </c>
      <c r="BW60" s="5">
        <f t="shared" si="27"/>
        <v>1</v>
      </c>
      <c r="BX60" s="5">
        <f t="shared" si="28"/>
        <v>1</v>
      </c>
      <c r="BY60" s="5">
        <f t="shared" si="29"/>
        <v>1</v>
      </c>
      <c r="BZ60" s="5">
        <f t="shared" si="30"/>
        <v>1</v>
      </c>
      <c r="CA60" s="5">
        <f t="shared" si="31"/>
        <v>1</v>
      </c>
      <c r="CB60" s="5">
        <f t="shared" si="32"/>
        <v>1</v>
      </c>
      <c r="CC60" s="5">
        <f t="shared" si="33"/>
        <v>1</v>
      </c>
      <c r="CD60" s="5">
        <f t="shared" si="34"/>
        <v>1</v>
      </c>
      <c r="CE60" s="5">
        <f t="shared" si="35"/>
        <v>1</v>
      </c>
      <c r="CF60" s="5" t="str">
        <f t="shared" si="36"/>
        <v>?</v>
      </c>
      <c r="CG60" s="4" t="str">
        <f t="shared" si="262"/>
        <v>Kitöltés rendben!</v>
      </c>
      <c r="CH60" s="5">
        <f t="shared" si="263"/>
        <v>1</v>
      </c>
      <c r="CI60" s="5">
        <f t="shared" si="39"/>
        <v>0</v>
      </c>
      <c r="CJ60" s="5">
        <f t="shared" si="40"/>
        <v>1</v>
      </c>
    </row>
    <row r="61" spans="1:88" s="2" customFormat="1" ht="120">
      <c r="A61" s="1" t="str">
        <f t="shared" si="256"/>
        <v>Kitöltés rendben!</v>
      </c>
      <c r="B61" s="217">
        <v>2</v>
      </c>
      <c r="C61" s="212" t="s">
        <v>118</v>
      </c>
      <c r="D61" s="222" t="s">
        <v>384</v>
      </c>
      <c r="E61" s="218" t="s">
        <v>330</v>
      </c>
      <c r="F61" s="216" t="str">
        <f>VLOOKUP($G61,Összesítő!$B:$F,2,FALSE)</f>
        <v>21-26684-1-005-01-01</v>
      </c>
      <c r="G61" s="215">
        <v>2101</v>
      </c>
      <c r="H61" s="216" t="str">
        <f>AZ61&amp;"_"&amp;AX61&amp;"_FIV_"&amp;LEFT(Előlap!$B$6,4)</f>
        <v>1802_59_FIV_2026</v>
      </c>
      <c r="I61" s="216" t="str">
        <f>VLOOKUP($G61,Összesítő!$B:$F,5,FALSE)</f>
        <v>Helvécia, Ballószög, Kecskemét, Kerekegyháza, Városföld</v>
      </c>
      <c r="J61" s="216" t="str">
        <f>VLOOKUP($G61,Összesítő!$B:$F,4,FALSE)</f>
        <v>Helvécia Nagyközség Önkormányzata, Ballószög Község Önkormányzata, Kecskemét Megyei Jogú Város Önkormányzata, Kerekegyháza Város Önkormányzata, Városföld Község Önkormányzata</v>
      </c>
      <c r="K61" s="224">
        <f t="shared" si="41"/>
        <v>315000</v>
      </c>
      <c r="L61" s="221">
        <v>2027</v>
      </c>
      <c r="M61" s="221">
        <v>2028</v>
      </c>
      <c r="N61" s="221">
        <v>15000</v>
      </c>
      <c r="O61" s="221">
        <v>300000</v>
      </c>
      <c r="P61" s="221">
        <v>0</v>
      </c>
      <c r="Q61" s="226" t="s">
        <v>41</v>
      </c>
      <c r="S61" s="226">
        <v>15000</v>
      </c>
      <c r="T61" s="226">
        <v>0</v>
      </c>
      <c r="U61" s="226">
        <v>0</v>
      </c>
      <c r="V61" s="226">
        <v>0</v>
      </c>
      <c r="W61" s="226">
        <v>0</v>
      </c>
      <c r="X61" s="226">
        <v>0</v>
      </c>
      <c r="Y61" s="226">
        <v>0</v>
      </c>
      <c r="Z61" s="226">
        <v>0</v>
      </c>
      <c r="AA61" s="226">
        <v>0</v>
      </c>
      <c r="AB61" s="226">
        <v>0</v>
      </c>
      <c r="AC61" s="226">
        <v>0</v>
      </c>
      <c r="AD61" s="224">
        <f t="shared" si="257"/>
        <v>15000</v>
      </c>
      <c r="AE61" s="3" t="str">
        <f t="shared" si="258"/>
        <v>A forrás egyenlő a költséggel (I.ütem).</v>
      </c>
      <c r="AF61" s="227"/>
      <c r="AG61" s="226">
        <v>300000</v>
      </c>
      <c r="AH61" s="226">
        <v>0</v>
      </c>
      <c r="AI61" s="226">
        <v>0</v>
      </c>
      <c r="AJ61" s="226">
        <v>0</v>
      </c>
      <c r="AK61" s="226">
        <v>0</v>
      </c>
      <c r="AL61" s="226">
        <v>0</v>
      </c>
      <c r="AM61" s="226">
        <v>0</v>
      </c>
      <c r="AN61" s="226">
        <v>0</v>
      </c>
      <c r="AO61" s="226">
        <v>0</v>
      </c>
      <c r="AP61" s="226">
        <v>0</v>
      </c>
      <c r="AQ61" s="226">
        <v>0</v>
      </c>
      <c r="AR61" s="224">
        <f t="shared" si="259"/>
        <v>300000</v>
      </c>
      <c r="AS61" s="212" t="s">
        <v>211</v>
      </c>
      <c r="AT61" s="3" t="str">
        <f t="shared" si="4"/>
        <v>A forrás egyenlő a költséggel (II.ütem).</v>
      </c>
      <c r="AV61" s="202" t="s">
        <v>405</v>
      </c>
      <c r="AW61" s="222" t="s">
        <v>145</v>
      </c>
      <c r="AX61" s="220">
        <f>COUNTA($G$3:G61)</f>
        <v>59</v>
      </c>
      <c r="AZ61" s="6">
        <f>VLOOKUP($G61,Összesítő!$B:$F,3,FALSE)</f>
        <v>1802</v>
      </c>
      <c r="BA61" s="6">
        <f t="shared" si="5"/>
        <v>90</v>
      </c>
      <c r="BB61" s="5">
        <f t="shared" si="6"/>
        <v>1</v>
      </c>
      <c r="BC61" s="5" t="str">
        <f t="shared" si="7"/>
        <v>RH</v>
      </c>
      <c r="BD61" s="5">
        <f t="shared" si="260"/>
        <v>1</v>
      </c>
      <c r="BE61" s="5">
        <f t="shared" si="9"/>
        <v>0</v>
      </c>
      <c r="BF61" s="5">
        <f t="shared" si="10"/>
        <v>0</v>
      </c>
      <c r="BG61" s="6" t="str">
        <f t="shared" si="11"/>
        <v>A forrás egyenlő a költséggel (I.ütem).</v>
      </c>
      <c r="BH61" s="5">
        <f t="shared" si="12"/>
        <v>1</v>
      </c>
      <c r="BI61" s="5">
        <f t="shared" si="13"/>
        <v>1</v>
      </c>
      <c r="BJ61" s="5">
        <f t="shared" si="14"/>
        <v>0</v>
      </c>
      <c r="BK61" s="5">
        <f t="shared" si="15"/>
        <v>1</v>
      </c>
      <c r="BL61" s="5">
        <f t="shared" si="261"/>
        <v>1</v>
      </c>
      <c r="BM61" s="4" t="str">
        <f t="shared" si="17"/>
        <v>A forrás egyenlő a költséggel (II.ütem).</v>
      </c>
      <c r="BN61" s="5">
        <f t="shared" si="18"/>
        <v>0</v>
      </c>
      <c r="BO61" s="5">
        <f t="shared" si="19"/>
        <v>1</v>
      </c>
      <c r="BP61" s="5">
        <f t="shared" si="20"/>
        <v>0</v>
      </c>
      <c r="BQ61" s="5">
        <f t="shared" si="21"/>
        <v>0</v>
      </c>
      <c r="BR61" s="5">
        <f t="shared" si="22"/>
        <v>0</v>
      </c>
      <c r="BS61" s="6">
        <f t="shared" si="23"/>
        <v>0</v>
      </c>
      <c r="BT61" s="5">
        <f t="shared" si="24"/>
        <v>0</v>
      </c>
      <c r="BU61" s="5">
        <f t="shared" si="25"/>
        <v>0</v>
      </c>
      <c r="BV61" s="5">
        <f t="shared" si="26"/>
        <v>1</v>
      </c>
      <c r="BW61" s="5">
        <f t="shared" si="27"/>
        <v>1</v>
      </c>
      <c r="BX61" s="5">
        <f t="shared" si="28"/>
        <v>1</v>
      </c>
      <c r="BY61" s="5">
        <f t="shared" si="29"/>
        <v>1</v>
      </c>
      <c r="BZ61" s="5">
        <f t="shared" si="30"/>
        <v>1</v>
      </c>
      <c r="CA61" s="5">
        <f t="shared" si="31"/>
        <v>1</v>
      </c>
      <c r="CB61" s="5">
        <f t="shared" si="32"/>
        <v>1</v>
      </c>
      <c r="CC61" s="5">
        <f t="shared" si="33"/>
        <v>1</v>
      </c>
      <c r="CD61" s="5">
        <f t="shared" si="34"/>
        <v>1</v>
      </c>
      <c r="CE61" s="5">
        <f t="shared" si="35"/>
        <v>1</v>
      </c>
      <c r="CF61" s="5" t="str">
        <f t="shared" si="36"/>
        <v>?</v>
      </c>
      <c r="CG61" s="4" t="str">
        <f t="shared" si="262"/>
        <v>Kitöltés rendben!</v>
      </c>
      <c r="CH61" s="5">
        <f t="shared" si="263"/>
        <v>1</v>
      </c>
      <c r="CI61" s="5">
        <f t="shared" si="39"/>
        <v>1</v>
      </c>
      <c r="CJ61" s="5">
        <f t="shared" si="40"/>
        <v>1</v>
      </c>
    </row>
    <row r="62" spans="1:88" s="2" customFormat="1" ht="120">
      <c r="A62" s="1" t="str">
        <f t="shared" si="256"/>
        <v>Kitöltés rendben!</v>
      </c>
      <c r="B62" s="217">
        <v>2</v>
      </c>
      <c r="C62" s="212" t="s">
        <v>100</v>
      </c>
      <c r="D62" s="222" t="s">
        <v>385</v>
      </c>
      <c r="E62" s="218" t="s">
        <v>330</v>
      </c>
      <c r="F62" s="216" t="str">
        <f>VLOOKUP($G62,Összesítő!$B:$F,2,FALSE)</f>
        <v>21-26684-1-005-01-01</v>
      </c>
      <c r="G62" s="215">
        <v>2101</v>
      </c>
      <c r="H62" s="216" t="str">
        <f>AZ62&amp;"_"&amp;AX62&amp;"_FIV_"&amp;LEFT(Előlap!$B$6,4)</f>
        <v>1802_60_FIV_2026</v>
      </c>
      <c r="I62" s="216" t="str">
        <f>VLOOKUP($G62,Összesítő!$B:$F,5,FALSE)</f>
        <v>Helvécia, Ballószög, Kecskemét, Kerekegyháza, Városföld</v>
      </c>
      <c r="J62" s="216" t="str">
        <f>VLOOKUP($G62,Összesítő!$B:$F,4,FALSE)</f>
        <v>Helvécia Nagyközség Önkormányzata, Ballószög Község Önkormányzata, Kecskemét Megyei Jogú Város Önkormányzata, Kerekegyháza Város Önkormányzata, Városföld Község Önkormányzata</v>
      </c>
      <c r="K62" s="224">
        <f t="shared" si="41"/>
        <v>48000</v>
      </c>
      <c r="L62" s="221">
        <v>2028</v>
      </c>
      <c r="M62" s="221">
        <v>2029</v>
      </c>
      <c r="N62" s="221">
        <v>0</v>
      </c>
      <c r="O62" s="221">
        <v>48000</v>
      </c>
      <c r="P62" s="221">
        <v>0</v>
      </c>
      <c r="Q62" s="226" t="s">
        <v>41</v>
      </c>
      <c r="S62" s="226">
        <v>0</v>
      </c>
      <c r="T62" s="226">
        <v>0</v>
      </c>
      <c r="U62" s="226">
        <v>0</v>
      </c>
      <c r="V62" s="226">
        <v>0</v>
      </c>
      <c r="W62" s="226">
        <v>0</v>
      </c>
      <c r="X62" s="226">
        <v>0</v>
      </c>
      <c r="Y62" s="226">
        <v>0</v>
      </c>
      <c r="Z62" s="226">
        <v>0</v>
      </c>
      <c r="AA62" s="226">
        <v>0</v>
      </c>
      <c r="AB62" s="226">
        <v>0</v>
      </c>
      <c r="AC62" s="226">
        <v>0</v>
      </c>
      <c r="AD62" s="224">
        <f t="shared" si="257"/>
        <v>0</v>
      </c>
      <c r="AE62" s="3" t="str">
        <f t="shared" si="258"/>
        <v>Nem rövidtávú a feladat.</v>
      </c>
      <c r="AF62" s="227"/>
      <c r="AG62" s="226">
        <v>0</v>
      </c>
      <c r="AH62" s="226">
        <v>0</v>
      </c>
      <c r="AI62" s="226">
        <v>0</v>
      </c>
      <c r="AJ62" s="226">
        <v>0</v>
      </c>
      <c r="AK62" s="226">
        <v>48000</v>
      </c>
      <c r="AL62" s="226">
        <v>0</v>
      </c>
      <c r="AM62" s="226">
        <v>0</v>
      </c>
      <c r="AN62" s="226">
        <v>0</v>
      </c>
      <c r="AO62" s="226">
        <v>0</v>
      </c>
      <c r="AP62" s="226">
        <v>0</v>
      </c>
      <c r="AQ62" s="226">
        <v>0</v>
      </c>
      <c r="AR62" s="224">
        <f t="shared" si="259"/>
        <v>48000</v>
      </c>
      <c r="AS62" s="212" t="s">
        <v>211</v>
      </c>
      <c r="AT62" s="3" t="str">
        <f t="shared" si="4"/>
        <v>A forrás egyenlő a költséggel (II.ütem).</v>
      </c>
      <c r="AV62" s="211" t="s">
        <v>406</v>
      </c>
      <c r="AW62" s="222" t="s">
        <v>145</v>
      </c>
      <c r="AX62" s="220">
        <f>COUNTA($G$3:G62)</f>
        <v>60</v>
      </c>
      <c r="AZ62" s="6">
        <f>VLOOKUP($G62,Összesítő!$B:$F,3,FALSE)</f>
        <v>1802</v>
      </c>
      <c r="BA62" s="6">
        <f t="shared" si="5"/>
        <v>80</v>
      </c>
      <c r="BB62" s="5">
        <f t="shared" si="6"/>
        <v>1</v>
      </c>
      <c r="BC62" s="5" t="str">
        <f t="shared" si="7"/>
        <v>H</v>
      </c>
      <c r="BD62" s="5">
        <f t="shared" si="260"/>
        <v>0</v>
      </c>
      <c r="BE62" s="5">
        <f t="shared" si="9"/>
        <v>0</v>
      </c>
      <c r="BF62" s="5">
        <f t="shared" si="10"/>
        <v>0</v>
      </c>
      <c r="BG62" s="6" t="str">
        <f t="shared" si="11"/>
        <v>Nem rövidtávú a feladat.</v>
      </c>
      <c r="BH62" s="5">
        <f t="shared" si="12"/>
        <v>1</v>
      </c>
      <c r="BI62" s="5">
        <f t="shared" si="13"/>
        <v>1</v>
      </c>
      <c r="BJ62" s="5">
        <f t="shared" si="14"/>
        <v>0</v>
      </c>
      <c r="BK62" s="5">
        <f t="shared" si="15"/>
        <v>1</v>
      </c>
      <c r="BL62" s="5">
        <f t="shared" si="261"/>
        <v>1</v>
      </c>
      <c r="BM62" s="4" t="str">
        <f t="shared" si="17"/>
        <v>A forrás egyenlő a költséggel (II.ütem).</v>
      </c>
      <c r="BN62" s="5">
        <f t="shared" si="18"/>
        <v>0</v>
      </c>
      <c r="BO62" s="5">
        <f t="shared" si="19"/>
        <v>1</v>
      </c>
      <c r="BP62" s="5">
        <f t="shared" si="20"/>
        <v>0</v>
      </c>
      <c r="BQ62" s="5">
        <f t="shared" si="21"/>
        <v>0</v>
      </c>
      <c r="BR62" s="5">
        <f t="shared" si="22"/>
        <v>0</v>
      </c>
      <c r="BS62" s="6">
        <f t="shared" si="23"/>
        <v>0</v>
      </c>
      <c r="BT62" s="5">
        <f t="shared" si="24"/>
        <v>0</v>
      </c>
      <c r="BU62" s="5">
        <f t="shared" si="25"/>
        <v>0</v>
      </c>
      <c r="BV62" s="5">
        <f t="shared" si="26"/>
        <v>1</v>
      </c>
      <c r="BW62" s="5">
        <f t="shared" si="27"/>
        <v>1</v>
      </c>
      <c r="BX62" s="5">
        <f t="shared" si="28"/>
        <v>1</v>
      </c>
      <c r="BY62" s="5">
        <f t="shared" si="29"/>
        <v>1</v>
      </c>
      <c r="BZ62" s="5">
        <f t="shared" si="30"/>
        <v>1</v>
      </c>
      <c r="CA62" s="5">
        <f t="shared" si="31"/>
        <v>1</v>
      </c>
      <c r="CB62" s="5">
        <f t="shared" si="32"/>
        <v>1</v>
      </c>
      <c r="CC62" s="5">
        <f t="shared" si="33"/>
        <v>1</v>
      </c>
      <c r="CD62" s="5">
        <f t="shared" si="34"/>
        <v>1</v>
      </c>
      <c r="CE62" s="5">
        <f t="shared" si="35"/>
        <v>1</v>
      </c>
      <c r="CF62" s="5" t="str">
        <f t="shared" si="36"/>
        <v>?</v>
      </c>
      <c r="CG62" s="4" t="str">
        <f t="shared" si="262"/>
        <v>Kitöltés rendben!</v>
      </c>
      <c r="CH62" s="5">
        <f t="shared" si="263"/>
        <v>1</v>
      </c>
      <c r="CI62" s="5">
        <f t="shared" si="39"/>
        <v>0</v>
      </c>
      <c r="CJ62" s="5">
        <f t="shared" si="40"/>
        <v>1</v>
      </c>
    </row>
    <row r="63" spans="1:88" s="2" customFormat="1" ht="120">
      <c r="A63" s="1" t="str">
        <f t="shared" si="256"/>
        <v>Kitöltés rendben!</v>
      </c>
      <c r="B63" s="217">
        <v>2</v>
      </c>
      <c r="C63" s="212" t="s">
        <v>100</v>
      </c>
      <c r="D63" s="222" t="s">
        <v>386</v>
      </c>
      <c r="E63" s="218" t="s">
        <v>330</v>
      </c>
      <c r="F63" s="216" t="str">
        <f>VLOOKUP($G63,Összesítő!$B:$F,2,FALSE)</f>
        <v>21-26684-1-005-01-01</v>
      </c>
      <c r="G63" s="215">
        <v>2101</v>
      </c>
      <c r="H63" s="216" t="str">
        <f>AZ63&amp;"_"&amp;AX63&amp;"_FIV_"&amp;LEFT(Előlap!$B$6,4)</f>
        <v>1802_61_FIV_2026</v>
      </c>
      <c r="I63" s="216" t="str">
        <f>VLOOKUP($G63,Összesítő!$B:$F,5,FALSE)</f>
        <v>Helvécia, Ballószög, Kecskemét, Kerekegyháza, Városföld</v>
      </c>
      <c r="J63" s="216" t="str">
        <f>VLOOKUP($G63,Összesítő!$B:$F,4,FALSE)</f>
        <v>Helvécia Nagyközség Önkormányzata, Ballószög Község Önkormányzata, Kecskemét Megyei Jogú Város Önkormányzata, Kerekegyháza Város Önkormányzata, Városföld Község Önkormányzata</v>
      </c>
      <c r="K63" s="224">
        <f t="shared" si="41"/>
        <v>9000</v>
      </c>
      <c r="L63" s="221">
        <v>2028</v>
      </c>
      <c r="M63" s="221">
        <v>2029</v>
      </c>
      <c r="N63" s="221">
        <v>0</v>
      </c>
      <c r="O63" s="221">
        <v>9000</v>
      </c>
      <c r="P63" s="221">
        <v>0</v>
      </c>
      <c r="Q63" s="226" t="s">
        <v>41</v>
      </c>
      <c r="S63" s="226">
        <v>0</v>
      </c>
      <c r="T63" s="226">
        <v>0</v>
      </c>
      <c r="U63" s="226">
        <v>0</v>
      </c>
      <c r="V63" s="226">
        <v>0</v>
      </c>
      <c r="W63" s="226">
        <v>0</v>
      </c>
      <c r="X63" s="226">
        <v>0</v>
      </c>
      <c r="Y63" s="226">
        <v>0</v>
      </c>
      <c r="Z63" s="226">
        <v>0</v>
      </c>
      <c r="AA63" s="226">
        <v>0</v>
      </c>
      <c r="AB63" s="226">
        <v>0</v>
      </c>
      <c r="AC63" s="226">
        <v>0</v>
      </c>
      <c r="AD63" s="224">
        <f t="shared" si="257"/>
        <v>0</v>
      </c>
      <c r="AE63" s="3" t="str">
        <f t="shared" si="258"/>
        <v>Nem rövidtávú a feladat.</v>
      </c>
      <c r="AF63" s="227"/>
      <c r="AG63" s="226">
        <v>0</v>
      </c>
      <c r="AH63" s="226">
        <v>0</v>
      </c>
      <c r="AI63" s="226">
        <v>0</v>
      </c>
      <c r="AJ63" s="226">
        <v>0</v>
      </c>
      <c r="AK63" s="226">
        <v>9000</v>
      </c>
      <c r="AL63" s="226">
        <v>0</v>
      </c>
      <c r="AM63" s="226">
        <v>0</v>
      </c>
      <c r="AN63" s="226">
        <v>0</v>
      </c>
      <c r="AO63" s="226">
        <v>0</v>
      </c>
      <c r="AP63" s="226">
        <v>0</v>
      </c>
      <c r="AQ63" s="226">
        <v>0</v>
      </c>
      <c r="AR63" s="224">
        <f t="shared" si="259"/>
        <v>9000</v>
      </c>
      <c r="AS63" s="212" t="s">
        <v>211</v>
      </c>
      <c r="AT63" s="3" t="str">
        <f t="shared" si="4"/>
        <v>A forrás egyenlő a költséggel (II.ütem).</v>
      </c>
      <c r="AV63" s="211" t="s">
        <v>407</v>
      </c>
      <c r="AW63" s="222" t="s">
        <v>145</v>
      </c>
      <c r="AX63" s="220">
        <f>COUNTA($G$3:G63)</f>
        <v>61</v>
      </c>
      <c r="AZ63" s="6">
        <f>VLOOKUP($G63,Összesítő!$B:$F,3,FALSE)</f>
        <v>1802</v>
      </c>
      <c r="BA63" s="6">
        <f t="shared" si="5"/>
        <v>78</v>
      </c>
      <c r="BB63" s="5">
        <f t="shared" si="6"/>
        <v>1</v>
      </c>
      <c r="BC63" s="5" t="str">
        <f t="shared" si="7"/>
        <v>H</v>
      </c>
      <c r="BD63" s="5">
        <f t="shared" si="260"/>
        <v>0</v>
      </c>
      <c r="BE63" s="5">
        <f t="shared" si="9"/>
        <v>0</v>
      </c>
      <c r="BF63" s="5">
        <f t="shared" si="10"/>
        <v>0</v>
      </c>
      <c r="BG63" s="6" t="str">
        <f t="shared" si="11"/>
        <v>Nem rövidtávú a feladat.</v>
      </c>
      <c r="BH63" s="5">
        <f t="shared" si="12"/>
        <v>1</v>
      </c>
      <c r="BI63" s="5">
        <f t="shared" si="13"/>
        <v>1</v>
      </c>
      <c r="BJ63" s="5">
        <f t="shared" si="14"/>
        <v>0</v>
      </c>
      <c r="BK63" s="5">
        <f t="shared" si="15"/>
        <v>1</v>
      </c>
      <c r="BL63" s="5">
        <f t="shared" si="261"/>
        <v>1</v>
      </c>
      <c r="BM63" s="4" t="str">
        <f t="shared" si="17"/>
        <v>A forrás egyenlő a költséggel (II.ütem).</v>
      </c>
      <c r="BN63" s="5">
        <f t="shared" si="18"/>
        <v>0</v>
      </c>
      <c r="BO63" s="5">
        <f t="shared" si="19"/>
        <v>1</v>
      </c>
      <c r="BP63" s="5">
        <f t="shared" si="20"/>
        <v>0</v>
      </c>
      <c r="BQ63" s="5">
        <f t="shared" si="21"/>
        <v>0</v>
      </c>
      <c r="BR63" s="5">
        <f t="shared" si="22"/>
        <v>0</v>
      </c>
      <c r="BS63" s="6">
        <f t="shared" si="23"/>
        <v>0</v>
      </c>
      <c r="BT63" s="5">
        <f t="shared" si="24"/>
        <v>0</v>
      </c>
      <c r="BU63" s="5">
        <f t="shared" si="25"/>
        <v>0</v>
      </c>
      <c r="BV63" s="5">
        <f t="shared" si="26"/>
        <v>1</v>
      </c>
      <c r="BW63" s="5">
        <f t="shared" si="27"/>
        <v>1</v>
      </c>
      <c r="BX63" s="5">
        <f t="shared" si="28"/>
        <v>1</v>
      </c>
      <c r="BY63" s="5">
        <f t="shared" si="29"/>
        <v>1</v>
      </c>
      <c r="BZ63" s="5">
        <f t="shared" si="30"/>
        <v>1</v>
      </c>
      <c r="CA63" s="5">
        <f t="shared" si="31"/>
        <v>1</v>
      </c>
      <c r="CB63" s="5">
        <f t="shared" si="32"/>
        <v>1</v>
      </c>
      <c r="CC63" s="5">
        <f t="shared" si="33"/>
        <v>1</v>
      </c>
      <c r="CD63" s="5">
        <f t="shared" si="34"/>
        <v>1</v>
      </c>
      <c r="CE63" s="5">
        <f t="shared" si="35"/>
        <v>1</v>
      </c>
      <c r="CF63" s="5" t="str">
        <f t="shared" si="36"/>
        <v>?</v>
      </c>
      <c r="CG63" s="4" t="str">
        <f t="shared" si="262"/>
        <v>Kitöltés rendben!</v>
      </c>
      <c r="CH63" s="5">
        <f t="shared" si="263"/>
        <v>1</v>
      </c>
      <c r="CI63" s="5">
        <f t="shared" si="39"/>
        <v>0</v>
      </c>
      <c r="CJ63" s="5">
        <f t="shared" si="40"/>
        <v>1</v>
      </c>
    </row>
    <row r="64" spans="1:88" s="2" customFormat="1" ht="120">
      <c r="A64" s="1" t="str">
        <f t="shared" si="256"/>
        <v>Kitöltés rendben!</v>
      </c>
      <c r="B64" s="217">
        <v>2</v>
      </c>
      <c r="C64" s="212" t="s">
        <v>115</v>
      </c>
      <c r="D64" s="222" t="s">
        <v>387</v>
      </c>
      <c r="E64" s="218" t="s">
        <v>330</v>
      </c>
      <c r="F64" s="216" t="str">
        <f>VLOOKUP($G64,Összesítő!$B:$F,2,FALSE)</f>
        <v>21-26684-1-005-01-01</v>
      </c>
      <c r="G64" s="215">
        <v>2101</v>
      </c>
      <c r="H64" s="216" t="str">
        <f>AZ64&amp;"_"&amp;AX64&amp;"_FIV_"&amp;LEFT(Előlap!$B$6,4)</f>
        <v>1802_62_FIV_2026</v>
      </c>
      <c r="I64" s="216" t="str">
        <f>VLOOKUP($G64,Összesítő!$B:$F,5,FALSE)</f>
        <v>Helvécia, Ballószög, Kecskemét, Kerekegyháza, Városföld</v>
      </c>
      <c r="J64" s="216" t="str">
        <f>VLOOKUP($G64,Összesítő!$B:$F,4,FALSE)</f>
        <v>Helvécia Nagyközség Önkormányzata, Ballószög Község Önkormányzata, Kecskemét Megyei Jogú Város Önkormányzata, Kerekegyháza Város Önkormányzata, Városföld Község Önkormányzata</v>
      </c>
      <c r="K64" s="224">
        <f t="shared" si="41"/>
        <v>12000</v>
      </c>
      <c r="L64" s="221">
        <v>2027</v>
      </c>
      <c r="M64" s="221">
        <v>2027</v>
      </c>
      <c r="N64" s="221">
        <v>12000</v>
      </c>
      <c r="O64" s="221">
        <v>0</v>
      </c>
      <c r="P64" s="221">
        <v>0</v>
      </c>
      <c r="Q64" s="226" t="s">
        <v>41</v>
      </c>
      <c r="S64" s="226">
        <v>12000</v>
      </c>
      <c r="T64" s="226">
        <v>0</v>
      </c>
      <c r="U64" s="226">
        <v>0</v>
      </c>
      <c r="V64" s="226">
        <v>0</v>
      </c>
      <c r="W64" s="226">
        <v>0</v>
      </c>
      <c r="X64" s="226">
        <v>0</v>
      </c>
      <c r="Y64" s="226">
        <v>0</v>
      </c>
      <c r="Z64" s="226">
        <v>0</v>
      </c>
      <c r="AA64" s="226">
        <v>0</v>
      </c>
      <c r="AB64" s="226">
        <v>0</v>
      </c>
      <c r="AC64" s="226">
        <v>0</v>
      </c>
      <c r="AD64" s="224">
        <f t="shared" si="257"/>
        <v>12000</v>
      </c>
      <c r="AE64" s="3" t="str">
        <f t="shared" si="258"/>
        <v>A forrás egyenlő a költséggel (I.ütem).</v>
      </c>
      <c r="AF64" s="227"/>
      <c r="AG64" s="226">
        <v>0</v>
      </c>
      <c r="AH64" s="226">
        <v>0</v>
      </c>
      <c r="AI64" s="226">
        <v>0</v>
      </c>
      <c r="AJ64" s="226">
        <v>0</v>
      </c>
      <c r="AK64" s="226">
        <v>0</v>
      </c>
      <c r="AL64" s="226">
        <v>0</v>
      </c>
      <c r="AM64" s="226">
        <v>0</v>
      </c>
      <c r="AN64" s="226">
        <v>0</v>
      </c>
      <c r="AO64" s="226">
        <v>0</v>
      </c>
      <c r="AP64" s="226">
        <v>0</v>
      </c>
      <c r="AQ64" s="226">
        <v>0</v>
      </c>
      <c r="AR64" s="224">
        <f t="shared" si="259"/>
        <v>0</v>
      </c>
      <c r="AS64" s="212" t="s">
        <v>211</v>
      </c>
      <c r="AT64" s="3" t="str">
        <f t="shared" si="4"/>
        <v>Nem hosszútávú a feladat.</v>
      </c>
      <c r="AV64" s="202" t="s">
        <v>408</v>
      </c>
      <c r="AW64" s="222" t="s">
        <v>145</v>
      </c>
      <c r="AX64" s="220">
        <f>COUNTA($G$3:G64)</f>
        <v>62</v>
      </c>
      <c r="AZ64" s="6">
        <f>VLOOKUP($G64,Összesítő!$B:$F,3,FALSE)</f>
        <v>1802</v>
      </c>
      <c r="BA64" s="6">
        <f t="shared" si="5"/>
        <v>238</v>
      </c>
      <c r="BB64" s="5">
        <f t="shared" si="6"/>
        <v>1</v>
      </c>
      <c r="BC64" s="5" t="str">
        <f t="shared" si="7"/>
        <v>R</v>
      </c>
      <c r="BD64" s="5">
        <f t="shared" si="260"/>
        <v>1</v>
      </c>
      <c r="BE64" s="5">
        <f t="shared" si="9"/>
        <v>0</v>
      </c>
      <c r="BF64" s="5">
        <f t="shared" si="10"/>
        <v>0</v>
      </c>
      <c r="BG64" s="6" t="str">
        <f t="shared" si="11"/>
        <v>A forrás egyenlő a költséggel (I.ütem).</v>
      </c>
      <c r="BH64" s="5">
        <f t="shared" si="12"/>
        <v>1</v>
      </c>
      <c r="BI64" s="5">
        <f t="shared" si="13"/>
        <v>1</v>
      </c>
      <c r="BJ64" s="5">
        <f t="shared" si="14"/>
        <v>0</v>
      </c>
      <c r="BK64" s="5">
        <f t="shared" si="15"/>
        <v>1</v>
      </c>
      <c r="BL64" s="5">
        <f t="shared" si="261"/>
        <v>1</v>
      </c>
      <c r="BM64" s="4" t="str">
        <f t="shared" si="17"/>
        <v>Nem hosszútávú a feladat.</v>
      </c>
      <c r="BN64" s="5">
        <f t="shared" si="18"/>
        <v>1</v>
      </c>
      <c r="BO64" s="5">
        <f t="shared" si="19"/>
        <v>0</v>
      </c>
      <c r="BP64" s="5">
        <f t="shared" si="20"/>
        <v>0</v>
      </c>
      <c r="BQ64" s="5">
        <f t="shared" si="21"/>
        <v>0</v>
      </c>
      <c r="BR64" s="5">
        <f t="shared" si="22"/>
        <v>0</v>
      </c>
      <c r="BS64" s="6" t="str">
        <f t="shared" si="23"/>
        <v>Nincs hosszútávú terv!</v>
      </c>
      <c r="BT64" s="5">
        <f t="shared" si="24"/>
        <v>0</v>
      </c>
      <c r="BU64" s="5">
        <f t="shared" si="25"/>
        <v>0</v>
      </c>
      <c r="BV64" s="5">
        <f t="shared" si="26"/>
        <v>1</v>
      </c>
      <c r="BW64" s="5">
        <f t="shared" si="27"/>
        <v>1</v>
      </c>
      <c r="BX64" s="5">
        <f t="shared" si="28"/>
        <v>1</v>
      </c>
      <c r="BY64" s="5">
        <f t="shared" si="29"/>
        <v>1</v>
      </c>
      <c r="BZ64" s="5">
        <f t="shared" si="30"/>
        <v>1</v>
      </c>
      <c r="CA64" s="5">
        <f t="shared" si="31"/>
        <v>1</v>
      </c>
      <c r="CB64" s="5">
        <f t="shared" si="32"/>
        <v>1</v>
      </c>
      <c r="CC64" s="5">
        <f t="shared" si="33"/>
        <v>1</v>
      </c>
      <c r="CD64" s="5">
        <f t="shared" si="34"/>
        <v>1</v>
      </c>
      <c r="CE64" s="5">
        <f t="shared" si="35"/>
        <v>1</v>
      </c>
      <c r="CF64" s="5" t="str">
        <f t="shared" si="36"/>
        <v>?</v>
      </c>
      <c r="CG64" s="4" t="str">
        <f t="shared" si="262"/>
        <v>Kitöltés rendben!</v>
      </c>
      <c r="CH64" s="5">
        <f t="shared" si="263"/>
        <v>1</v>
      </c>
      <c r="CI64" s="5">
        <f t="shared" si="39"/>
        <v>1</v>
      </c>
      <c r="CJ64" s="5">
        <f t="shared" si="40"/>
        <v>0</v>
      </c>
    </row>
    <row r="65" spans="1:88" s="2" customFormat="1" ht="120">
      <c r="A65" s="1" t="str">
        <f t="shared" si="256"/>
        <v>Kitöltés rendben!</v>
      </c>
      <c r="B65" s="217">
        <v>2</v>
      </c>
      <c r="C65" s="212" t="s">
        <v>104</v>
      </c>
      <c r="D65" s="222" t="s">
        <v>388</v>
      </c>
      <c r="E65" s="218" t="s">
        <v>330</v>
      </c>
      <c r="F65" s="216" t="str">
        <f>VLOOKUP($G65,Összesítő!$B:$F,2,FALSE)</f>
        <v>21-26684-1-005-01-01</v>
      </c>
      <c r="G65" s="215">
        <v>2101</v>
      </c>
      <c r="H65" s="216" t="str">
        <f>AZ65&amp;"_"&amp;AX65&amp;"_FIV_"&amp;LEFT(Előlap!$B$6,4)</f>
        <v>1802_63_FIV_2026</v>
      </c>
      <c r="I65" s="216" t="str">
        <f>VLOOKUP($G65,Összesítő!$B:$F,5,FALSE)</f>
        <v>Helvécia, Ballószög, Kecskemét, Kerekegyháza, Városföld</v>
      </c>
      <c r="J65" s="216" t="str">
        <f>VLOOKUP($G65,Összesítő!$B:$F,4,FALSE)</f>
        <v>Helvécia Nagyközség Önkormányzata, Ballószög Község Önkormányzata, Kecskemét Megyei Jogú Város Önkormányzata, Kerekegyháza Város Önkormányzata, Városföld Község Önkormányzata</v>
      </c>
      <c r="K65" s="224">
        <f t="shared" si="41"/>
        <v>4000</v>
      </c>
      <c r="L65" s="221">
        <v>2027</v>
      </c>
      <c r="M65" s="221">
        <v>2027</v>
      </c>
      <c r="N65" s="221">
        <v>4000</v>
      </c>
      <c r="O65" s="221">
        <v>0</v>
      </c>
      <c r="P65" s="221">
        <v>0</v>
      </c>
      <c r="Q65" s="226" t="s">
        <v>41</v>
      </c>
      <c r="S65" s="226">
        <v>4000</v>
      </c>
      <c r="T65" s="226">
        <v>0</v>
      </c>
      <c r="U65" s="226">
        <v>0</v>
      </c>
      <c r="V65" s="226">
        <v>0</v>
      </c>
      <c r="W65" s="226">
        <v>0</v>
      </c>
      <c r="X65" s="226">
        <v>0</v>
      </c>
      <c r="Y65" s="226">
        <v>0</v>
      </c>
      <c r="Z65" s="226">
        <v>0</v>
      </c>
      <c r="AA65" s="226">
        <v>0</v>
      </c>
      <c r="AB65" s="226">
        <v>0</v>
      </c>
      <c r="AC65" s="226">
        <v>0</v>
      </c>
      <c r="AD65" s="224">
        <f t="shared" si="257"/>
        <v>4000</v>
      </c>
      <c r="AE65" s="3" t="str">
        <f t="shared" si="258"/>
        <v>A forrás egyenlő a költséggel (I.ütem).</v>
      </c>
      <c r="AF65" s="227"/>
      <c r="AG65" s="226">
        <v>0</v>
      </c>
      <c r="AH65" s="226">
        <v>0</v>
      </c>
      <c r="AI65" s="226">
        <v>0</v>
      </c>
      <c r="AJ65" s="226">
        <v>0</v>
      </c>
      <c r="AK65" s="226">
        <v>0</v>
      </c>
      <c r="AL65" s="226">
        <v>0</v>
      </c>
      <c r="AM65" s="226">
        <v>0</v>
      </c>
      <c r="AN65" s="226">
        <v>0</v>
      </c>
      <c r="AO65" s="226">
        <v>0</v>
      </c>
      <c r="AP65" s="226">
        <v>0</v>
      </c>
      <c r="AQ65" s="226">
        <v>0</v>
      </c>
      <c r="AR65" s="224">
        <f t="shared" si="259"/>
        <v>0</v>
      </c>
      <c r="AS65" s="212" t="s">
        <v>211</v>
      </c>
      <c r="AT65" s="3" t="str">
        <f t="shared" si="4"/>
        <v>Nem hosszútávú a feladat.</v>
      </c>
      <c r="AV65" s="202" t="s">
        <v>409</v>
      </c>
      <c r="AW65" s="222" t="s">
        <v>145</v>
      </c>
      <c r="AX65" s="220">
        <f>COUNTA($G$3:G65)</f>
        <v>63</v>
      </c>
      <c r="AZ65" s="6">
        <f>VLOOKUP($G65,Összesítő!$B:$F,3,FALSE)</f>
        <v>1802</v>
      </c>
      <c r="BA65" s="6">
        <f t="shared" si="5"/>
        <v>199</v>
      </c>
      <c r="BB65" s="5">
        <f t="shared" si="6"/>
        <v>1</v>
      </c>
      <c r="BC65" s="5" t="str">
        <f t="shared" si="7"/>
        <v>R</v>
      </c>
      <c r="BD65" s="5">
        <f t="shared" si="260"/>
        <v>1</v>
      </c>
      <c r="BE65" s="5">
        <f t="shared" si="9"/>
        <v>0</v>
      </c>
      <c r="BF65" s="5">
        <f t="shared" si="10"/>
        <v>0</v>
      </c>
      <c r="BG65" s="6" t="str">
        <f t="shared" si="11"/>
        <v>A forrás egyenlő a költséggel (I.ütem).</v>
      </c>
      <c r="BH65" s="5">
        <f t="shared" si="12"/>
        <v>1</v>
      </c>
      <c r="BI65" s="5">
        <f t="shared" si="13"/>
        <v>1</v>
      </c>
      <c r="BJ65" s="5">
        <f t="shared" si="14"/>
        <v>0</v>
      </c>
      <c r="BK65" s="5">
        <f t="shared" si="15"/>
        <v>1</v>
      </c>
      <c r="BL65" s="5">
        <f t="shared" si="261"/>
        <v>1</v>
      </c>
      <c r="BM65" s="4" t="str">
        <f t="shared" si="17"/>
        <v>Nem hosszútávú a feladat.</v>
      </c>
      <c r="BN65" s="5">
        <f t="shared" si="18"/>
        <v>1</v>
      </c>
      <c r="BO65" s="5">
        <f t="shared" si="19"/>
        <v>0</v>
      </c>
      <c r="BP65" s="5">
        <f t="shared" si="20"/>
        <v>0</v>
      </c>
      <c r="BQ65" s="5">
        <f t="shared" si="21"/>
        <v>0</v>
      </c>
      <c r="BR65" s="5">
        <f t="shared" si="22"/>
        <v>0</v>
      </c>
      <c r="BS65" s="6" t="str">
        <f t="shared" si="23"/>
        <v>Nincs hosszútávú terv!</v>
      </c>
      <c r="BT65" s="5">
        <f t="shared" si="24"/>
        <v>0</v>
      </c>
      <c r="BU65" s="5">
        <f t="shared" si="25"/>
        <v>0</v>
      </c>
      <c r="BV65" s="5">
        <f t="shared" si="26"/>
        <v>1</v>
      </c>
      <c r="BW65" s="5">
        <f t="shared" si="27"/>
        <v>1</v>
      </c>
      <c r="BX65" s="5">
        <f t="shared" si="28"/>
        <v>1</v>
      </c>
      <c r="BY65" s="5">
        <f t="shared" si="29"/>
        <v>1</v>
      </c>
      <c r="BZ65" s="5">
        <f t="shared" si="30"/>
        <v>1</v>
      </c>
      <c r="CA65" s="5">
        <f t="shared" si="31"/>
        <v>1</v>
      </c>
      <c r="CB65" s="5">
        <f t="shared" si="32"/>
        <v>1</v>
      </c>
      <c r="CC65" s="5">
        <f t="shared" si="33"/>
        <v>1</v>
      </c>
      <c r="CD65" s="5">
        <f t="shared" si="34"/>
        <v>1</v>
      </c>
      <c r="CE65" s="5">
        <f t="shared" si="35"/>
        <v>1</v>
      </c>
      <c r="CF65" s="5" t="str">
        <f t="shared" si="36"/>
        <v>?</v>
      </c>
      <c r="CG65" s="4" t="str">
        <f t="shared" si="262"/>
        <v>Kitöltés rendben!</v>
      </c>
      <c r="CH65" s="5">
        <f t="shared" si="263"/>
        <v>1</v>
      </c>
      <c r="CI65" s="5">
        <f t="shared" si="39"/>
        <v>1</v>
      </c>
      <c r="CJ65" s="5">
        <f t="shared" si="40"/>
        <v>0</v>
      </c>
    </row>
    <row r="66" spans="1:88" s="2" customFormat="1" ht="120">
      <c r="A66" s="1" t="str">
        <f t="shared" si="256"/>
        <v>Kitöltés rendben!</v>
      </c>
      <c r="B66" s="217">
        <v>2</v>
      </c>
      <c r="C66" s="212" t="s">
        <v>33</v>
      </c>
      <c r="D66" s="222" t="s">
        <v>389</v>
      </c>
      <c r="E66" s="218" t="s">
        <v>330</v>
      </c>
      <c r="F66" s="216" t="str">
        <f>VLOOKUP($G66,Összesítő!$B:$F,2,FALSE)</f>
        <v>21-26684-1-005-01-01</v>
      </c>
      <c r="G66" s="215">
        <v>2101</v>
      </c>
      <c r="H66" s="216" t="str">
        <f>AZ66&amp;"_"&amp;AX66&amp;"_FIV_"&amp;LEFT(Előlap!$B$6,4)</f>
        <v>1802_64_FIV_2026</v>
      </c>
      <c r="I66" s="216" t="str">
        <f>VLOOKUP($G66,Összesítő!$B:$F,5,FALSE)</f>
        <v>Helvécia, Ballószög, Kecskemét, Kerekegyháza, Városföld</v>
      </c>
      <c r="J66" s="216" t="str">
        <f>VLOOKUP($G66,Összesítő!$B:$F,4,FALSE)</f>
        <v>Helvécia Nagyközség Önkormányzata, Ballószög Község Önkormányzata, Kecskemét Megyei Jogú Város Önkormányzata, Kerekegyháza Város Önkormányzata, Városföld Község Önkormányzata</v>
      </c>
      <c r="K66" s="224">
        <f t="shared" si="41"/>
        <v>100000</v>
      </c>
      <c r="L66" s="221">
        <v>2028</v>
      </c>
      <c r="M66" s="221">
        <v>2036</v>
      </c>
      <c r="N66" s="221">
        <v>0</v>
      </c>
      <c r="O66" s="221">
        <v>100000</v>
      </c>
      <c r="P66" s="221">
        <v>0</v>
      </c>
      <c r="Q66" s="226" t="s">
        <v>41</v>
      </c>
      <c r="S66" s="226">
        <v>0</v>
      </c>
      <c r="T66" s="226">
        <v>0</v>
      </c>
      <c r="U66" s="226">
        <v>0</v>
      </c>
      <c r="V66" s="226">
        <v>0</v>
      </c>
      <c r="W66" s="226">
        <v>0</v>
      </c>
      <c r="X66" s="226">
        <v>0</v>
      </c>
      <c r="Y66" s="226">
        <v>0</v>
      </c>
      <c r="Z66" s="226">
        <v>0</v>
      </c>
      <c r="AA66" s="226">
        <v>0</v>
      </c>
      <c r="AB66" s="226">
        <v>0</v>
      </c>
      <c r="AC66" s="226">
        <v>0</v>
      </c>
      <c r="AD66" s="224">
        <f t="shared" si="257"/>
        <v>0</v>
      </c>
      <c r="AE66" s="3" t="str">
        <f t="shared" si="258"/>
        <v>Nem rövidtávú a feladat.</v>
      </c>
      <c r="AF66" s="227"/>
      <c r="AG66" s="226">
        <v>0</v>
      </c>
      <c r="AH66" s="226">
        <v>0</v>
      </c>
      <c r="AI66" s="226">
        <v>0</v>
      </c>
      <c r="AJ66" s="226">
        <v>0</v>
      </c>
      <c r="AK66" s="226">
        <v>0</v>
      </c>
      <c r="AL66" s="226">
        <v>0</v>
      </c>
      <c r="AM66" s="226">
        <v>0</v>
      </c>
      <c r="AN66" s="226">
        <v>100000</v>
      </c>
      <c r="AO66" s="226">
        <v>0</v>
      </c>
      <c r="AP66" s="226">
        <v>0</v>
      </c>
      <c r="AQ66" s="226">
        <v>0</v>
      </c>
      <c r="AR66" s="224">
        <f t="shared" si="259"/>
        <v>100000</v>
      </c>
      <c r="AS66" s="212" t="s">
        <v>211</v>
      </c>
      <c r="AT66" s="3" t="str">
        <f t="shared" si="4"/>
        <v>A forrás egyenlő a költséggel (II.ütem).</v>
      </c>
      <c r="AV66" s="202" t="s">
        <v>410</v>
      </c>
      <c r="AW66" s="222" t="s">
        <v>145</v>
      </c>
      <c r="AX66" s="220">
        <f>COUNTA($G$3:G66)</f>
        <v>64</v>
      </c>
      <c r="AZ66" s="6">
        <f>VLOOKUP($G66,Összesítő!$B:$F,3,FALSE)</f>
        <v>1802</v>
      </c>
      <c r="BA66" s="6">
        <f t="shared" si="5"/>
        <v>55</v>
      </c>
      <c r="BB66" s="5">
        <f t="shared" si="6"/>
        <v>1</v>
      </c>
      <c r="BC66" s="5" t="str">
        <f t="shared" si="7"/>
        <v>H</v>
      </c>
      <c r="BD66" s="5">
        <f t="shared" si="260"/>
        <v>0</v>
      </c>
      <c r="BE66" s="5">
        <f t="shared" si="9"/>
        <v>0</v>
      </c>
      <c r="BF66" s="5">
        <f t="shared" si="10"/>
        <v>0</v>
      </c>
      <c r="BG66" s="6" t="str">
        <f t="shared" si="11"/>
        <v>Nem rövidtávú a feladat.</v>
      </c>
      <c r="BH66" s="5">
        <f t="shared" si="12"/>
        <v>1</v>
      </c>
      <c r="BI66" s="5">
        <f t="shared" si="13"/>
        <v>1</v>
      </c>
      <c r="BJ66" s="5">
        <f t="shared" si="14"/>
        <v>0</v>
      </c>
      <c r="BK66" s="5">
        <f t="shared" si="15"/>
        <v>1</v>
      </c>
      <c r="BL66" s="5">
        <f t="shared" si="261"/>
        <v>1</v>
      </c>
      <c r="BM66" s="4" t="str">
        <f t="shared" si="17"/>
        <v>A forrás egyenlő a költséggel (II.ütem).</v>
      </c>
      <c r="BN66" s="5">
        <f t="shared" si="18"/>
        <v>0</v>
      </c>
      <c r="BO66" s="5">
        <f t="shared" si="19"/>
        <v>1</v>
      </c>
      <c r="BP66" s="5">
        <f t="shared" si="20"/>
        <v>0</v>
      </c>
      <c r="BQ66" s="5">
        <f t="shared" si="21"/>
        <v>0</v>
      </c>
      <c r="BR66" s="5">
        <f t="shared" si="22"/>
        <v>0</v>
      </c>
      <c r="BS66" s="6">
        <f t="shared" si="23"/>
        <v>0</v>
      </c>
      <c r="BT66" s="5">
        <f t="shared" si="24"/>
        <v>0</v>
      </c>
      <c r="BU66" s="5">
        <f t="shared" si="25"/>
        <v>0</v>
      </c>
      <c r="BV66" s="5">
        <f t="shared" si="26"/>
        <v>1</v>
      </c>
      <c r="BW66" s="5">
        <f t="shared" si="27"/>
        <v>1</v>
      </c>
      <c r="BX66" s="5">
        <f t="shared" si="28"/>
        <v>1</v>
      </c>
      <c r="BY66" s="5">
        <f t="shared" si="29"/>
        <v>1</v>
      </c>
      <c r="BZ66" s="5">
        <f t="shared" si="30"/>
        <v>1</v>
      </c>
      <c r="CA66" s="5">
        <f t="shared" si="31"/>
        <v>1</v>
      </c>
      <c r="CB66" s="5">
        <f t="shared" si="32"/>
        <v>1</v>
      </c>
      <c r="CC66" s="5">
        <f t="shared" si="33"/>
        <v>1</v>
      </c>
      <c r="CD66" s="5">
        <f t="shared" si="34"/>
        <v>1</v>
      </c>
      <c r="CE66" s="5">
        <f t="shared" si="35"/>
        <v>1</v>
      </c>
      <c r="CF66" s="5" t="str">
        <f t="shared" si="36"/>
        <v>?</v>
      </c>
      <c r="CG66" s="4" t="str">
        <f t="shared" si="262"/>
        <v>Kitöltés rendben!</v>
      </c>
      <c r="CH66" s="5">
        <f t="shared" si="263"/>
        <v>1</v>
      </c>
      <c r="CI66" s="5">
        <f t="shared" si="39"/>
        <v>0</v>
      </c>
      <c r="CJ66" s="5">
        <f t="shared" si="40"/>
        <v>1</v>
      </c>
    </row>
    <row r="67" spans="1:88" s="2" customFormat="1" ht="120">
      <c r="A67" s="1" t="str">
        <f t="shared" si="256"/>
        <v>Kitöltés rendben!</v>
      </c>
      <c r="B67" s="217">
        <v>2</v>
      </c>
      <c r="C67" s="212" t="s">
        <v>33</v>
      </c>
      <c r="D67" s="222" t="s">
        <v>390</v>
      </c>
      <c r="E67" s="218" t="s">
        <v>330</v>
      </c>
      <c r="F67" s="216" t="str">
        <f>VLOOKUP($G67,Összesítő!$B:$F,2,FALSE)</f>
        <v>21-26684-1-005-01-01</v>
      </c>
      <c r="G67" s="215">
        <v>2101</v>
      </c>
      <c r="H67" s="216" t="str">
        <f>AZ67&amp;"_"&amp;AX67&amp;"_FIV_"&amp;LEFT(Előlap!$B$6,4)</f>
        <v>1802_65_FIV_2026</v>
      </c>
      <c r="I67" s="216" t="str">
        <f>VLOOKUP($G67,Összesítő!$B:$F,5,FALSE)</f>
        <v>Helvécia, Ballószög, Kecskemét, Kerekegyháza, Városföld</v>
      </c>
      <c r="J67" s="216" t="str">
        <f>VLOOKUP($G67,Összesítő!$B:$F,4,FALSE)</f>
        <v>Helvécia Nagyközség Önkormányzata, Ballószög Község Önkormányzata, Kecskemét Megyei Jogú Város Önkormányzata, Kerekegyháza Város Önkormányzata, Városföld Község Önkormányzata</v>
      </c>
      <c r="K67" s="224">
        <f t="shared" si="41"/>
        <v>50000</v>
      </c>
      <c r="L67" s="221">
        <v>2028</v>
      </c>
      <c r="M67" s="221">
        <v>2036</v>
      </c>
      <c r="N67" s="221">
        <v>0</v>
      </c>
      <c r="O67" s="221">
        <v>50000</v>
      </c>
      <c r="P67" s="221">
        <v>0</v>
      </c>
      <c r="Q67" s="226" t="s">
        <v>41</v>
      </c>
      <c r="S67" s="226">
        <v>0</v>
      </c>
      <c r="T67" s="226">
        <v>0</v>
      </c>
      <c r="U67" s="226">
        <v>0</v>
      </c>
      <c r="V67" s="226">
        <v>0</v>
      </c>
      <c r="W67" s="226">
        <v>0</v>
      </c>
      <c r="X67" s="226">
        <v>0</v>
      </c>
      <c r="Y67" s="226">
        <v>0</v>
      </c>
      <c r="Z67" s="226">
        <v>0</v>
      </c>
      <c r="AA67" s="226">
        <v>0</v>
      </c>
      <c r="AB67" s="226">
        <v>0</v>
      </c>
      <c r="AC67" s="226">
        <v>0</v>
      </c>
      <c r="AD67" s="224">
        <f t="shared" si="257"/>
        <v>0</v>
      </c>
      <c r="AE67" s="3" t="str">
        <f t="shared" si="258"/>
        <v>Nem rövidtávú a feladat.</v>
      </c>
      <c r="AF67" s="227"/>
      <c r="AG67" s="226">
        <v>0</v>
      </c>
      <c r="AH67" s="226">
        <v>0</v>
      </c>
      <c r="AI67" s="226">
        <v>0</v>
      </c>
      <c r="AJ67" s="226">
        <v>0</v>
      </c>
      <c r="AK67" s="226">
        <v>0</v>
      </c>
      <c r="AL67" s="226">
        <v>0</v>
      </c>
      <c r="AM67" s="226">
        <v>0</v>
      </c>
      <c r="AN67" s="226">
        <v>50000</v>
      </c>
      <c r="AO67" s="226">
        <v>0</v>
      </c>
      <c r="AP67" s="226">
        <v>0</v>
      </c>
      <c r="AQ67" s="226">
        <v>0</v>
      </c>
      <c r="AR67" s="224">
        <f t="shared" si="259"/>
        <v>50000</v>
      </c>
      <c r="AS67" s="212" t="s">
        <v>211</v>
      </c>
      <c r="AT67" s="3" t="str">
        <f t="shared" si="4"/>
        <v>A forrás egyenlő a költséggel (II.ütem).</v>
      </c>
      <c r="AV67" s="202" t="s">
        <v>410</v>
      </c>
      <c r="AW67" s="222" t="s">
        <v>145</v>
      </c>
      <c r="AX67" s="220">
        <f>COUNTA($G$3:G67)</f>
        <v>65</v>
      </c>
      <c r="AZ67" s="6">
        <f>VLOOKUP($G67,Összesítő!$B:$F,3,FALSE)</f>
        <v>1802</v>
      </c>
      <c r="BA67" s="6">
        <f t="shared" si="5"/>
        <v>55</v>
      </c>
      <c r="BB67" s="5">
        <f t="shared" si="6"/>
        <v>1</v>
      </c>
      <c r="BC67" s="5" t="str">
        <f t="shared" si="7"/>
        <v>H</v>
      </c>
      <c r="BD67" s="5">
        <f t="shared" si="260"/>
        <v>0</v>
      </c>
      <c r="BE67" s="5">
        <f t="shared" si="9"/>
        <v>0</v>
      </c>
      <c r="BF67" s="5">
        <f t="shared" si="10"/>
        <v>0</v>
      </c>
      <c r="BG67" s="6" t="str">
        <f t="shared" si="11"/>
        <v>Nem rövidtávú a feladat.</v>
      </c>
      <c r="BH67" s="5">
        <f t="shared" si="12"/>
        <v>1</v>
      </c>
      <c r="BI67" s="5">
        <f t="shared" si="13"/>
        <v>1</v>
      </c>
      <c r="BJ67" s="5">
        <f t="shared" si="14"/>
        <v>0</v>
      </c>
      <c r="BK67" s="5">
        <f t="shared" si="15"/>
        <v>1</v>
      </c>
      <c r="BL67" s="5">
        <f t="shared" si="261"/>
        <v>1</v>
      </c>
      <c r="BM67" s="4" t="str">
        <f t="shared" si="17"/>
        <v>A forrás egyenlő a költséggel (II.ütem).</v>
      </c>
      <c r="BN67" s="5">
        <f t="shared" si="18"/>
        <v>0</v>
      </c>
      <c r="BO67" s="5">
        <f t="shared" si="19"/>
        <v>1</v>
      </c>
      <c r="BP67" s="5">
        <f t="shared" si="20"/>
        <v>0</v>
      </c>
      <c r="BQ67" s="5">
        <f t="shared" si="21"/>
        <v>0</v>
      </c>
      <c r="BR67" s="5">
        <f t="shared" si="22"/>
        <v>0</v>
      </c>
      <c r="BS67" s="6">
        <f t="shared" si="23"/>
        <v>0</v>
      </c>
      <c r="BT67" s="5">
        <f t="shared" si="24"/>
        <v>0</v>
      </c>
      <c r="BU67" s="5">
        <f t="shared" si="25"/>
        <v>0</v>
      </c>
      <c r="BV67" s="5">
        <f t="shared" si="26"/>
        <v>1</v>
      </c>
      <c r="BW67" s="5">
        <f t="shared" si="27"/>
        <v>1</v>
      </c>
      <c r="BX67" s="5">
        <f t="shared" si="28"/>
        <v>1</v>
      </c>
      <c r="BY67" s="5">
        <f t="shared" si="29"/>
        <v>1</v>
      </c>
      <c r="BZ67" s="5">
        <f t="shared" si="30"/>
        <v>1</v>
      </c>
      <c r="CA67" s="5">
        <f t="shared" si="31"/>
        <v>1</v>
      </c>
      <c r="CB67" s="5">
        <f t="shared" si="32"/>
        <v>1</v>
      </c>
      <c r="CC67" s="5">
        <f t="shared" si="33"/>
        <v>1</v>
      </c>
      <c r="CD67" s="5">
        <f t="shared" si="34"/>
        <v>1</v>
      </c>
      <c r="CE67" s="5">
        <f t="shared" si="35"/>
        <v>1</v>
      </c>
      <c r="CF67" s="5" t="str">
        <f t="shared" si="36"/>
        <v>?</v>
      </c>
      <c r="CG67" s="4" t="str">
        <f t="shared" si="262"/>
        <v>Kitöltés rendben!</v>
      </c>
      <c r="CH67" s="5">
        <f t="shared" si="263"/>
        <v>1</v>
      </c>
      <c r="CI67" s="5">
        <f t="shared" si="39"/>
        <v>0</v>
      </c>
      <c r="CJ67" s="5">
        <f t="shared" si="40"/>
        <v>1</v>
      </c>
    </row>
    <row r="68" spans="1:88" s="2" customFormat="1" ht="120">
      <c r="A68" s="1" t="str">
        <f t="shared" si="256"/>
        <v>Kitöltés rendben!</v>
      </c>
      <c r="B68" s="217">
        <v>2</v>
      </c>
      <c r="C68" s="212" t="s">
        <v>33</v>
      </c>
      <c r="D68" s="222" t="s">
        <v>391</v>
      </c>
      <c r="E68" s="218" t="s">
        <v>330</v>
      </c>
      <c r="F68" s="216" t="str">
        <f>VLOOKUP($G68,Összesítő!$B:$F,2,FALSE)</f>
        <v>21-26684-1-005-01-01</v>
      </c>
      <c r="G68" s="215">
        <v>2101</v>
      </c>
      <c r="H68" s="216" t="str">
        <f>AZ68&amp;"_"&amp;AX68&amp;"_FIV_"&amp;LEFT(Előlap!$B$6,4)</f>
        <v>1802_66_FIV_2026</v>
      </c>
      <c r="I68" s="216" t="str">
        <f>VLOOKUP($G68,Összesítő!$B:$F,5,FALSE)</f>
        <v>Helvécia, Ballószög, Kecskemét, Kerekegyháza, Városföld</v>
      </c>
      <c r="J68" s="216" t="str">
        <f>VLOOKUP($G68,Összesítő!$B:$F,4,FALSE)</f>
        <v>Helvécia Nagyközség Önkormányzata, Ballószög Község Önkormányzata, Kecskemét Megyei Jogú Város Önkormányzata, Kerekegyháza Város Önkormányzata, Városföld Község Önkormányzata</v>
      </c>
      <c r="K68" s="224">
        <f t="shared" si="41"/>
        <v>10000</v>
      </c>
      <c r="L68" s="221">
        <v>2028</v>
      </c>
      <c r="M68" s="221">
        <v>2036</v>
      </c>
      <c r="N68" s="221">
        <v>0</v>
      </c>
      <c r="O68" s="221">
        <v>10000</v>
      </c>
      <c r="P68" s="221">
        <v>0</v>
      </c>
      <c r="Q68" s="226" t="s">
        <v>41</v>
      </c>
      <c r="S68" s="226">
        <v>0</v>
      </c>
      <c r="T68" s="226">
        <v>0</v>
      </c>
      <c r="U68" s="226">
        <v>0</v>
      </c>
      <c r="V68" s="226">
        <v>0</v>
      </c>
      <c r="W68" s="226">
        <v>0</v>
      </c>
      <c r="X68" s="226">
        <v>0</v>
      </c>
      <c r="Y68" s="226">
        <v>0</v>
      </c>
      <c r="Z68" s="226">
        <v>0</v>
      </c>
      <c r="AA68" s="226">
        <v>0</v>
      </c>
      <c r="AB68" s="226">
        <v>0</v>
      </c>
      <c r="AC68" s="226">
        <v>0</v>
      </c>
      <c r="AD68" s="224">
        <f t="shared" si="257"/>
        <v>0</v>
      </c>
      <c r="AE68" s="3" t="str">
        <f t="shared" si="258"/>
        <v>Nem rövidtávú a feladat.</v>
      </c>
      <c r="AF68" s="227"/>
      <c r="AG68" s="226">
        <v>0</v>
      </c>
      <c r="AH68" s="226">
        <v>0</v>
      </c>
      <c r="AI68" s="226">
        <v>0</v>
      </c>
      <c r="AJ68" s="226">
        <v>0</v>
      </c>
      <c r="AK68" s="226">
        <v>0</v>
      </c>
      <c r="AL68" s="226">
        <v>0</v>
      </c>
      <c r="AM68" s="226">
        <v>0</v>
      </c>
      <c r="AN68" s="226">
        <v>10000</v>
      </c>
      <c r="AO68" s="226">
        <v>0</v>
      </c>
      <c r="AP68" s="226">
        <v>0</v>
      </c>
      <c r="AQ68" s="226">
        <v>0</v>
      </c>
      <c r="AR68" s="224">
        <f t="shared" si="259"/>
        <v>10000</v>
      </c>
      <c r="AS68" s="212" t="s">
        <v>211</v>
      </c>
      <c r="AT68" s="3" t="str">
        <f t="shared" ref="AT68:AT73" si="264">IF($G68="","Nincs VKR kiválasztva!",IF($BB68=0,"Hiányos kitöltés!",IF($BO68=0,"Nem hosszútávú a feladat.",$BM68)))</f>
        <v>A forrás egyenlő a költséggel (II.ütem).</v>
      </c>
      <c r="AV68" s="202" t="s">
        <v>410</v>
      </c>
      <c r="AW68" s="222" t="s">
        <v>145</v>
      </c>
      <c r="AX68" s="220">
        <f>COUNTA($G$3:G68)</f>
        <v>66</v>
      </c>
      <c r="AZ68" s="6">
        <f>VLOOKUP($G68,Összesítő!$B:$F,3,FALSE)</f>
        <v>1802</v>
      </c>
      <c r="BA68" s="6">
        <f t="shared" ref="BA68:BA73" si="265">LEN($AV68)</f>
        <v>55</v>
      </c>
      <c r="BB68" s="5">
        <f t="shared" ref="BB68:BB73" si="266">IF(OR($B68="",$C68="",$D68="",$E68="",$F68="",$L68="",$M68="",$N68="",$O68="",$P68="",$Q68=""),0,1)</f>
        <v>1</v>
      </c>
      <c r="BC68" s="5" t="str">
        <f t="shared" ref="BC68:BC73" si="267">IF($F68="",0,IF(AND($L68=2027,$M68=2027),"R",IF(AND($L68=2027,$M68&gt;2027),"RH",IF(AND($L68&gt;2027,$M68&gt;2027),"H","x"))))</f>
        <v>H</v>
      </c>
      <c r="BD68" s="5">
        <f t="shared" si="260"/>
        <v>0</v>
      </c>
      <c r="BE68" s="5">
        <f t="shared" ref="BE68:BE73" si="268">IF(AND($BC68="R",$O68&gt;0),1,IF(AND($BC68="H",$N68&gt;0),1,0))</f>
        <v>0</v>
      </c>
      <c r="BF68" s="5">
        <f t="shared" ref="BF68:BF73" si="269">IF($AD68&lt;$N68,1,IF($AD68=$N68,0))</f>
        <v>0</v>
      </c>
      <c r="BG68" s="6" t="str">
        <f t="shared" ref="BG68:BG73" si="270">IF($L68&gt;2027,"Nem rövidtávú a feladat.",IF($BF68=1,"Az I. ütem nem lehet forráshiányos!",IF($AD68&gt;$N68,"Többlet forrást jelölt meg az I. ütemnél! A forrás ne legyen több a költségnél.",IF($AD68=$N68,"A forrás egyenlő a költséggel (I.ütem).",0))))</f>
        <v>Nem rövidtávú a feladat.</v>
      </c>
      <c r="BH68" s="5">
        <f t="shared" ref="BH68:BH73" si="271">IF(AND($S68&lt;&gt;"",$T68&lt;&gt;"",$U68&lt;&gt;"",$V68&lt;&gt;"",$W68&lt;&gt;"",$X68&lt;&gt;"",$Y68&lt;&gt;"",$Z68&lt;&gt;"",$AA68&lt;&gt;"",$AB68&lt;&gt;"",$AC68&lt;&gt;""),1,0)</f>
        <v>1</v>
      </c>
      <c r="BI68" s="5">
        <f t="shared" ref="BI68:BI73" si="272">IF(AND($BH68=1,$N68=$AD68),1,0)</f>
        <v>1</v>
      </c>
      <c r="BJ68" s="5">
        <f t="shared" ref="BJ68:BJ73" si="273">IF($AR68&lt;$O68,1,0)</f>
        <v>0</v>
      </c>
      <c r="BK68" s="5">
        <f t="shared" ref="BK68:BK73" si="274">IF(AND($AG68&lt;&gt;"",$AH68&lt;&gt;"",$AI68&lt;&gt;"",$AJ68&lt;&gt;"",$AK68&lt;&gt;"",$AL68&lt;&gt;"",$AM68&lt;&gt;"",$AN68&lt;&gt;"",$AO68&lt;&gt;"",$AP68&lt;&gt;"",$AQ68&lt;&gt;""),1,0)</f>
        <v>1</v>
      </c>
      <c r="BL68" s="5">
        <f t="shared" si="261"/>
        <v>1</v>
      </c>
      <c r="BM68" s="4" t="str">
        <f t="shared" ref="BM68:BM73" si="275">IF($M68&lt;2028,"Nem hosszútávú a feladat.",IF(AND($BJ68=1,$AS68="nem"),"Forráshiányos a feladat? Jelölje az AR-oszlopban!",IF(AND($BJ68=0,$AS68="igen"),"Forráshiányosnak jelölte a feladat az AR-oszlopban, de a forrás költség adatok alapnján nem az!",IF(AND($BJ68=1,$AS68="igen"),"Forráshiányos a feladat!",IF($AR68&gt;$O68,"Többlet forrást jelölt meg a II. ütemnél! A forrás ne legyen több a költségnél.",IF($AR68=$O68,"A forrás egyenlő a költséggel (II.ütem).",0))))))</f>
        <v>A forrás egyenlő a költséggel (II.ütem).</v>
      </c>
      <c r="BN68" s="5">
        <f t="shared" ref="BN68:BN73" si="276">IF($M68&lt;2028,1,0)</f>
        <v>0</v>
      </c>
      <c r="BO68" s="5">
        <f t="shared" ref="BO68:BO73" si="277">IF($M68&gt;2027,1,0)</f>
        <v>1</v>
      </c>
      <c r="BP68" s="5">
        <f t="shared" ref="BP68:BP73" si="278">IF(AND($BN68=1,$N68=0),1,0)</f>
        <v>0</v>
      </c>
      <c r="BQ68" s="5">
        <f t="shared" ref="BQ68:BQ73" si="279">IF(AND($BO68=1,$O68=0),1,0)</f>
        <v>0</v>
      </c>
      <c r="BR68" s="5">
        <f t="shared" ref="BR68:BR73" si="280">IF(AND($BC68="R",$N68=0,$BA68&gt;29),1,IF(AND($BC68="RH",$N68=0,$BA68&gt;29),1,0))</f>
        <v>0</v>
      </c>
      <c r="BS68" s="6">
        <f t="shared" ref="BS68:BS73" si="281">IF($BO68=0,"Nincs hosszútávú terv!",IF(AND($BC68="H",$O68=0,$BA68=0),"Nullás a hosszútávú feladat és nincs hozzá indoklás!",IF(AND($BC68="RH",$O68=0,$BA68=0),"Nullás a hosszútávú feladat és nincs hozzá indoklás!",IF(AND($BC68="R",$O68=0,$BA68&lt;300),"Nullás a hosszútávú feladat és rövid hozzá az indoklás!",IF(AND($BC68="RH",$O68=0,$BA68&lt;300),"Nullás a hosszútávú feladat és rövid hozzá az indoklás!",0)))))</f>
        <v>0</v>
      </c>
      <c r="BT68" s="5">
        <f t="shared" ref="BT68:BT73" si="282">IF(AND($BC68="R",$N68=0,$BA68&gt;29),1,IF(AND($BC68="RH",$N68=0,$BA68&gt;29),1,0))</f>
        <v>0</v>
      </c>
      <c r="BU68" s="5">
        <f t="shared" ref="BU68:BU73" si="283">IF(AND($BC68="H",$O68=0,$BA68&gt;29),1,IF(AND($BC68="RH",$O68=0,$BA68&gt;29),1,0))</f>
        <v>0</v>
      </c>
      <c r="BV68" s="5">
        <f t="shared" ref="BV68:BV73" si="284">IF($B68="",0,1)</f>
        <v>1</v>
      </c>
      <c r="BW68" s="5">
        <f t="shared" ref="BW68:BW73" si="285">IF($C68="",0,1)</f>
        <v>1</v>
      </c>
      <c r="BX68" s="5">
        <f t="shared" ref="BX68:BX73" si="286">IF($D68="",0,1)</f>
        <v>1</v>
      </c>
      <c r="BY68" s="5">
        <f t="shared" ref="BY68:BY73" si="287">IF($E68="",0,1)</f>
        <v>1</v>
      </c>
      <c r="BZ68" s="5">
        <f t="shared" ref="BZ68:BZ73" si="288">IF($L68="",0,1)</f>
        <v>1</v>
      </c>
      <c r="CA68" s="5">
        <f t="shared" ref="CA68:CA73" si="289">IF($M68="",0,1)</f>
        <v>1</v>
      </c>
      <c r="CB68" s="5">
        <f t="shared" ref="CB68:CB73" si="290">IF($N68="",0,1)</f>
        <v>1</v>
      </c>
      <c r="CC68" s="5">
        <f t="shared" ref="CC68:CC73" si="291">IF($O68="",0,1)</f>
        <v>1</v>
      </c>
      <c r="CD68" s="5">
        <f t="shared" ref="CD68:CD73" si="292">IF($P68="",0,1)</f>
        <v>1</v>
      </c>
      <c r="CE68" s="5">
        <f t="shared" ref="CE68:CE73" si="293">IF($Q68="",0,1)</f>
        <v>1</v>
      </c>
      <c r="CF68" s="5" t="str">
        <f t="shared" ref="CF68:CF73" si="294">IF(AND($BB68=0,$BV68=0),"Hiányos kitöltés! (B-oszlop üres)",IF(AND($BB68=0,$BW68=0),"Hiányos kitöltés! (C-oszlop üres)",IF(AND($BB68=0,$BX68=0),"Hiányos kitöltés! (D-oszlop üres)",IF(AND($BB68=0,$BY68=0),"Hiányos kitöltés! (E-oszlop üres)",IF(AND($BB68=0,$BZ68=0),"Hiányos kitöltés! (L-oszlop üres)",IF(AND($BB68=0,$CA68=0),"Hiányos kitöltés! (M-oszlop üres)",IF(AND($BB68=0,$CB68=0),"Hiányos kitöltés! (N-oszlop üres)",IF(AND($BB68=0,$CC68=0),"Hiányos kitöltés! (O-oszlop üres)",IF(AND($BB68=0,$CD68=0),"Hiányos kitöltés! (P-oszlop üres)",IF(AND($BB68=0,$CE68=0),"Hiányos kitöltés! (Q-oszlop üres)",IF(AND($BB68=0,$BH68=0),"Hiányos kitöltés! (I.ütem forrása hiányos!","?")))))))))))</f>
        <v>?</v>
      </c>
      <c r="CG68" s="4" t="str">
        <f t="shared" si="262"/>
        <v>Kitöltés rendben!</v>
      </c>
      <c r="CH68" s="5">
        <f t="shared" si="263"/>
        <v>1</v>
      </c>
      <c r="CI68" s="5">
        <f t="shared" ref="CI68:CI73" si="295">IF(AND($BC68="R",$CH68=1),1,IF(AND($BC68="RH",$CH68=1),1,0))</f>
        <v>0</v>
      </c>
      <c r="CJ68" s="5">
        <f t="shared" ref="CJ68:CJ73" si="296">IF(AND($BC68="H",$CH68=1),1,IF(AND($BC68="RH",$CH68=1),1,0))</f>
        <v>1</v>
      </c>
    </row>
    <row r="69" spans="1:88" s="2" customFormat="1" ht="120">
      <c r="A69" s="1" t="str">
        <f t="shared" si="256"/>
        <v>Kitöltés rendben!</v>
      </c>
      <c r="B69" s="217">
        <v>2</v>
      </c>
      <c r="C69" s="212" t="s">
        <v>33</v>
      </c>
      <c r="D69" s="222" t="s">
        <v>392</v>
      </c>
      <c r="E69" s="218" t="s">
        <v>330</v>
      </c>
      <c r="F69" s="216" t="str">
        <f>VLOOKUP($G69,Összesítő!$B:$F,2,FALSE)</f>
        <v>21-26684-1-005-01-01</v>
      </c>
      <c r="G69" s="215">
        <v>2101</v>
      </c>
      <c r="H69" s="216" t="str">
        <f>AZ69&amp;"_"&amp;AX69&amp;"_FIV_"&amp;LEFT(Előlap!$B$6,4)</f>
        <v>1802_67_FIV_2026</v>
      </c>
      <c r="I69" s="216" t="str">
        <f>VLOOKUP($G69,Összesítő!$B:$F,5,FALSE)</f>
        <v>Helvécia, Ballószög, Kecskemét, Kerekegyháza, Városföld</v>
      </c>
      <c r="J69" s="216" t="str">
        <f>VLOOKUP($G69,Összesítő!$B:$F,4,FALSE)</f>
        <v>Helvécia Nagyközség Önkormányzata, Ballószög Község Önkormányzata, Kecskemét Megyei Jogú Város Önkormányzata, Kerekegyháza Város Önkormányzata, Városföld Község Önkormányzata</v>
      </c>
      <c r="K69" s="224">
        <f t="shared" si="41"/>
        <v>100000</v>
      </c>
      <c r="L69" s="221">
        <v>2028</v>
      </c>
      <c r="M69" s="221">
        <v>2036</v>
      </c>
      <c r="N69" s="221">
        <v>0</v>
      </c>
      <c r="O69" s="221">
        <v>100000</v>
      </c>
      <c r="P69" s="221">
        <v>0</v>
      </c>
      <c r="Q69" s="226" t="s">
        <v>41</v>
      </c>
      <c r="S69" s="226">
        <v>0</v>
      </c>
      <c r="T69" s="226">
        <v>0</v>
      </c>
      <c r="U69" s="226">
        <v>0</v>
      </c>
      <c r="V69" s="226">
        <v>0</v>
      </c>
      <c r="W69" s="226">
        <v>0</v>
      </c>
      <c r="X69" s="226">
        <v>0</v>
      </c>
      <c r="Y69" s="226">
        <v>0</v>
      </c>
      <c r="Z69" s="226">
        <v>0</v>
      </c>
      <c r="AA69" s="226">
        <v>0</v>
      </c>
      <c r="AB69" s="226">
        <v>0</v>
      </c>
      <c r="AC69" s="226">
        <v>0</v>
      </c>
      <c r="AD69" s="224">
        <f t="shared" si="257"/>
        <v>0</v>
      </c>
      <c r="AE69" s="3" t="str">
        <f t="shared" si="258"/>
        <v>Nem rövidtávú a feladat.</v>
      </c>
      <c r="AF69" s="227"/>
      <c r="AG69" s="226">
        <v>0</v>
      </c>
      <c r="AH69" s="226">
        <v>0</v>
      </c>
      <c r="AI69" s="226">
        <v>0</v>
      </c>
      <c r="AJ69" s="226">
        <v>0</v>
      </c>
      <c r="AK69" s="226">
        <v>0</v>
      </c>
      <c r="AL69" s="226">
        <v>0</v>
      </c>
      <c r="AM69" s="226">
        <v>0</v>
      </c>
      <c r="AN69" s="226">
        <v>100000</v>
      </c>
      <c r="AO69" s="226">
        <v>0</v>
      </c>
      <c r="AP69" s="226">
        <v>0</v>
      </c>
      <c r="AQ69" s="226">
        <v>0</v>
      </c>
      <c r="AR69" s="224">
        <f t="shared" si="259"/>
        <v>100000</v>
      </c>
      <c r="AS69" s="212" t="s">
        <v>211</v>
      </c>
      <c r="AT69" s="3" t="str">
        <f t="shared" si="264"/>
        <v>A forrás egyenlő a költséggel (II.ütem).</v>
      </c>
      <c r="AV69" s="202" t="s">
        <v>410</v>
      </c>
      <c r="AW69" s="222" t="s">
        <v>145</v>
      </c>
      <c r="AX69" s="220">
        <f>COUNTA($G$3:G69)</f>
        <v>67</v>
      </c>
      <c r="AZ69" s="6">
        <f>VLOOKUP($G69,Összesítő!$B:$F,3,FALSE)</f>
        <v>1802</v>
      </c>
      <c r="BA69" s="6">
        <f t="shared" si="265"/>
        <v>55</v>
      </c>
      <c r="BB69" s="5">
        <f t="shared" si="266"/>
        <v>1</v>
      </c>
      <c r="BC69" s="5" t="str">
        <f t="shared" si="267"/>
        <v>H</v>
      </c>
      <c r="BD69" s="5">
        <f t="shared" si="260"/>
        <v>0</v>
      </c>
      <c r="BE69" s="5">
        <f t="shared" si="268"/>
        <v>0</v>
      </c>
      <c r="BF69" s="5">
        <f t="shared" si="269"/>
        <v>0</v>
      </c>
      <c r="BG69" s="6" t="str">
        <f t="shared" si="270"/>
        <v>Nem rövidtávú a feladat.</v>
      </c>
      <c r="BH69" s="5">
        <f t="shared" si="271"/>
        <v>1</v>
      </c>
      <c r="BI69" s="5">
        <f t="shared" si="272"/>
        <v>1</v>
      </c>
      <c r="BJ69" s="5">
        <f t="shared" si="273"/>
        <v>0</v>
      </c>
      <c r="BK69" s="5">
        <f t="shared" si="274"/>
        <v>1</v>
      </c>
      <c r="BL69" s="5">
        <f t="shared" si="261"/>
        <v>1</v>
      </c>
      <c r="BM69" s="4" t="str">
        <f t="shared" si="275"/>
        <v>A forrás egyenlő a költséggel (II.ütem).</v>
      </c>
      <c r="BN69" s="5">
        <f t="shared" si="276"/>
        <v>0</v>
      </c>
      <c r="BO69" s="5">
        <f t="shared" si="277"/>
        <v>1</v>
      </c>
      <c r="BP69" s="5">
        <f t="shared" si="278"/>
        <v>0</v>
      </c>
      <c r="BQ69" s="5">
        <f t="shared" si="279"/>
        <v>0</v>
      </c>
      <c r="BR69" s="5">
        <f t="shared" si="280"/>
        <v>0</v>
      </c>
      <c r="BS69" s="6">
        <f t="shared" si="281"/>
        <v>0</v>
      </c>
      <c r="BT69" s="5">
        <f t="shared" si="282"/>
        <v>0</v>
      </c>
      <c r="BU69" s="5">
        <f t="shared" si="283"/>
        <v>0</v>
      </c>
      <c r="BV69" s="5">
        <f t="shared" si="284"/>
        <v>1</v>
      </c>
      <c r="BW69" s="5">
        <f t="shared" si="285"/>
        <v>1</v>
      </c>
      <c r="BX69" s="5">
        <f t="shared" si="286"/>
        <v>1</v>
      </c>
      <c r="BY69" s="5">
        <f t="shared" si="287"/>
        <v>1</v>
      </c>
      <c r="BZ69" s="5">
        <f t="shared" si="288"/>
        <v>1</v>
      </c>
      <c r="CA69" s="5">
        <f t="shared" si="289"/>
        <v>1</v>
      </c>
      <c r="CB69" s="5">
        <f t="shared" si="290"/>
        <v>1</v>
      </c>
      <c r="CC69" s="5">
        <f t="shared" si="291"/>
        <v>1</v>
      </c>
      <c r="CD69" s="5">
        <f t="shared" si="292"/>
        <v>1</v>
      </c>
      <c r="CE69" s="5">
        <f t="shared" si="293"/>
        <v>1</v>
      </c>
      <c r="CF69" s="5" t="str">
        <f t="shared" si="294"/>
        <v>?</v>
      </c>
      <c r="CG69" s="4" t="str">
        <f t="shared" si="262"/>
        <v>Kitöltés rendben!</v>
      </c>
      <c r="CH69" s="5">
        <f t="shared" si="263"/>
        <v>1</v>
      </c>
      <c r="CI69" s="5">
        <f t="shared" si="295"/>
        <v>0</v>
      </c>
      <c r="CJ69" s="5">
        <f t="shared" si="296"/>
        <v>1</v>
      </c>
    </row>
    <row r="70" spans="1:88" s="2" customFormat="1" ht="120">
      <c r="A70" s="1" t="str">
        <f t="shared" si="256"/>
        <v>Kitöltés rendben!</v>
      </c>
      <c r="B70" s="217">
        <v>2</v>
      </c>
      <c r="C70" s="212" t="s">
        <v>33</v>
      </c>
      <c r="D70" s="222" t="s">
        <v>393</v>
      </c>
      <c r="E70" s="218" t="s">
        <v>330</v>
      </c>
      <c r="F70" s="216" t="str">
        <f>VLOOKUP($G70,Összesítő!$B:$F,2,FALSE)</f>
        <v>21-26684-1-005-01-01</v>
      </c>
      <c r="G70" s="215">
        <v>2101</v>
      </c>
      <c r="H70" s="216" t="str">
        <f>AZ70&amp;"_"&amp;AX70&amp;"_FIV_"&amp;LEFT(Előlap!$B$6,4)</f>
        <v>1802_68_FIV_2026</v>
      </c>
      <c r="I70" s="216" t="str">
        <f>VLOOKUP($G70,Összesítő!$B:$F,5,FALSE)</f>
        <v>Helvécia, Ballószög, Kecskemét, Kerekegyháza, Városföld</v>
      </c>
      <c r="J70" s="216" t="str">
        <f>VLOOKUP($G70,Összesítő!$B:$F,4,FALSE)</f>
        <v>Helvécia Nagyközség Önkormányzata, Ballószög Község Önkormányzata, Kecskemét Megyei Jogú Város Önkormányzata, Kerekegyháza Város Önkormányzata, Városföld Község Önkormányzata</v>
      </c>
      <c r="K70" s="224">
        <f t="shared" ref="K70:K73" si="297">N70+O70</f>
        <v>20000</v>
      </c>
      <c r="L70" s="221">
        <v>2028</v>
      </c>
      <c r="M70" s="221">
        <v>2028</v>
      </c>
      <c r="N70" s="221">
        <v>0</v>
      </c>
      <c r="O70" s="221">
        <v>20000</v>
      </c>
      <c r="P70" s="221">
        <v>0</v>
      </c>
      <c r="Q70" s="226" t="s">
        <v>41</v>
      </c>
      <c r="S70" s="226">
        <v>0</v>
      </c>
      <c r="T70" s="226">
        <v>0</v>
      </c>
      <c r="U70" s="226">
        <v>0</v>
      </c>
      <c r="V70" s="226">
        <v>0</v>
      </c>
      <c r="W70" s="226">
        <v>0</v>
      </c>
      <c r="X70" s="226">
        <v>0</v>
      </c>
      <c r="Y70" s="226">
        <v>0</v>
      </c>
      <c r="Z70" s="226">
        <v>0</v>
      </c>
      <c r="AA70" s="226">
        <v>0</v>
      </c>
      <c r="AB70" s="226">
        <v>0</v>
      </c>
      <c r="AC70" s="226">
        <v>0</v>
      </c>
      <c r="AD70" s="224">
        <f t="shared" si="257"/>
        <v>0</v>
      </c>
      <c r="AE70" s="3" t="str">
        <f t="shared" si="258"/>
        <v>Nem rövidtávú a feladat.</v>
      </c>
      <c r="AF70" s="227"/>
      <c r="AG70" s="226">
        <v>20000</v>
      </c>
      <c r="AH70" s="226">
        <v>0</v>
      </c>
      <c r="AI70" s="226">
        <v>0</v>
      </c>
      <c r="AJ70" s="226">
        <v>0</v>
      </c>
      <c r="AK70" s="226">
        <v>0</v>
      </c>
      <c r="AL70" s="226">
        <v>0</v>
      </c>
      <c r="AM70" s="226">
        <v>0</v>
      </c>
      <c r="AN70" s="226">
        <v>0</v>
      </c>
      <c r="AO70" s="226">
        <v>0</v>
      </c>
      <c r="AP70" s="226">
        <v>0</v>
      </c>
      <c r="AQ70" s="226">
        <v>0</v>
      </c>
      <c r="AR70" s="224">
        <f t="shared" si="259"/>
        <v>20000</v>
      </c>
      <c r="AS70" s="212" t="s">
        <v>211</v>
      </c>
      <c r="AT70" s="3" t="str">
        <f t="shared" si="264"/>
        <v>A forrás egyenlő a költséggel (II.ütem).</v>
      </c>
      <c r="AV70" s="202" t="s">
        <v>410</v>
      </c>
      <c r="AW70" s="222" t="s">
        <v>145</v>
      </c>
      <c r="AX70" s="220">
        <f>COUNTA($G$3:G70)</f>
        <v>68</v>
      </c>
      <c r="AZ70" s="6">
        <f>VLOOKUP($G70,Összesítő!$B:$F,3,FALSE)</f>
        <v>1802</v>
      </c>
      <c r="BA70" s="6">
        <f t="shared" si="265"/>
        <v>55</v>
      </c>
      <c r="BB70" s="5">
        <f t="shared" si="266"/>
        <v>1</v>
      </c>
      <c r="BC70" s="5" t="str">
        <f t="shared" si="267"/>
        <v>H</v>
      </c>
      <c r="BD70" s="5">
        <f t="shared" si="260"/>
        <v>0</v>
      </c>
      <c r="BE70" s="5">
        <f t="shared" si="268"/>
        <v>0</v>
      </c>
      <c r="BF70" s="5">
        <f t="shared" si="269"/>
        <v>0</v>
      </c>
      <c r="BG70" s="6" t="str">
        <f t="shared" si="270"/>
        <v>Nem rövidtávú a feladat.</v>
      </c>
      <c r="BH70" s="5">
        <f t="shared" si="271"/>
        <v>1</v>
      </c>
      <c r="BI70" s="5">
        <f t="shared" si="272"/>
        <v>1</v>
      </c>
      <c r="BJ70" s="5">
        <f t="shared" si="273"/>
        <v>0</v>
      </c>
      <c r="BK70" s="5">
        <f t="shared" si="274"/>
        <v>1</v>
      </c>
      <c r="BL70" s="5">
        <f t="shared" si="261"/>
        <v>1</v>
      </c>
      <c r="BM70" s="4" t="str">
        <f t="shared" si="275"/>
        <v>A forrás egyenlő a költséggel (II.ütem).</v>
      </c>
      <c r="BN70" s="5">
        <f t="shared" si="276"/>
        <v>0</v>
      </c>
      <c r="BO70" s="5">
        <f t="shared" si="277"/>
        <v>1</v>
      </c>
      <c r="BP70" s="5">
        <f t="shared" si="278"/>
        <v>0</v>
      </c>
      <c r="BQ70" s="5">
        <f t="shared" si="279"/>
        <v>0</v>
      </c>
      <c r="BR70" s="5">
        <f t="shared" si="280"/>
        <v>0</v>
      </c>
      <c r="BS70" s="6">
        <f t="shared" si="281"/>
        <v>0</v>
      </c>
      <c r="BT70" s="5">
        <f t="shared" si="282"/>
        <v>0</v>
      </c>
      <c r="BU70" s="5">
        <f t="shared" si="283"/>
        <v>0</v>
      </c>
      <c r="BV70" s="5">
        <f t="shared" si="284"/>
        <v>1</v>
      </c>
      <c r="BW70" s="5">
        <f t="shared" si="285"/>
        <v>1</v>
      </c>
      <c r="BX70" s="5">
        <f t="shared" si="286"/>
        <v>1</v>
      </c>
      <c r="BY70" s="5">
        <f t="shared" si="287"/>
        <v>1</v>
      </c>
      <c r="BZ70" s="5">
        <f t="shared" si="288"/>
        <v>1</v>
      </c>
      <c r="CA70" s="5">
        <f t="shared" si="289"/>
        <v>1</v>
      </c>
      <c r="CB70" s="5">
        <f t="shared" si="290"/>
        <v>1</v>
      </c>
      <c r="CC70" s="5">
        <f t="shared" si="291"/>
        <v>1</v>
      </c>
      <c r="CD70" s="5">
        <f t="shared" si="292"/>
        <v>1</v>
      </c>
      <c r="CE70" s="5">
        <f t="shared" si="293"/>
        <v>1</v>
      </c>
      <c r="CF70" s="5" t="str">
        <f t="shared" si="294"/>
        <v>?</v>
      </c>
      <c r="CG70" s="4" t="str">
        <f t="shared" si="262"/>
        <v>Kitöltés rendben!</v>
      </c>
      <c r="CH70" s="5">
        <f t="shared" si="263"/>
        <v>1</v>
      </c>
      <c r="CI70" s="5">
        <f t="shared" si="295"/>
        <v>0</v>
      </c>
      <c r="CJ70" s="5">
        <f t="shared" si="296"/>
        <v>1</v>
      </c>
    </row>
    <row r="71" spans="1:88" s="2" customFormat="1" ht="120">
      <c r="A71" s="1" t="str">
        <f t="shared" si="256"/>
        <v>Kitöltés rendben!</v>
      </c>
      <c r="B71" s="217">
        <v>2</v>
      </c>
      <c r="C71" s="212" t="s">
        <v>33</v>
      </c>
      <c r="D71" s="222" t="s">
        <v>394</v>
      </c>
      <c r="E71" s="218" t="s">
        <v>330</v>
      </c>
      <c r="F71" s="216" t="str">
        <f>VLOOKUP($G71,Összesítő!$B:$F,2,FALSE)</f>
        <v>21-26684-1-005-01-01</v>
      </c>
      <c r="G71" s="215">
        <v>2101</v>
      </c>
      <c r="H71" s="216" t="str">
        <f>AZ71&amp;"_"&amp;AX71&amp;"_FIV_"&amp;LEFT(Előlap!$B$6,4)</f>
        <v>1802_69_FIV_2026</v>
      </c>
      <c r="I71" s="216" t="str">
        <f>VLOOKUP($G71,Összesítő!$B:$F,5,FALSE)</f>
        <v>Helvécia, Ballószög, Kecskemét, Kerekegyháza, Városföld</v>
      </c>
      <c r="J71" s="216" t="str">
        <f>VLOOKUP($G71,Összesítő!$B:$F,4,FALSE)</f>
        <v>Helvécia Nagyközség Önkormányzata, Ballószög Község Önkormányzata, Kecskemét Megyei Jogú Város Önkormányzata, Kerekegyháza Város Önkormányzata, Városföld Község Önkormányzata</v>
      </c>
      <c r="K71" s="224">
        <f t="shared" si="297"/>
        <v>20000</v>
      </c>
      <c r="L71" s="221">
        <v>2028</v>
      </c>
      <c r="M71" s="221">
        <v>2036</v>
      </c>
      <c r="N71" s="221">
        <v>0</v>
      </c>
      <c r="O71" s="221">
        <v>20000</v>
      </c>
      <c r="P71" s="221">
        <v>0</v>
      </c>
      <c r="Q71" s="226" t="s">
        <v>41</v>
      </c>
      <c r="S71" s="226">
        <v>0</v>
      </c>
      <c r="T71" s="226">
        <v>0</v>
      </c>
      <c r="U71" s="226">
        <v>0</v>
      </c>
      <c r="V71" s="226">
        <v>0</v>
      </c>
      <c r="W71" s="226">
        <v>0</v>
      </c>
      <c r="X71" s="226">
        <v>0</v>
      </c>
      <c r="Y71" s="226">
        <v>0</v>
      </c>
      <c r="Z71" s="226">
        <v>0</v>
      </c>
      <c r="AA71" s="226">
        <v>0</v>
      </c>
      <c r="AB71" s="226">
        <v>0</v>
      </c>
      <c r="AC71" s="226">
        <v>0</v>
      </c>
      <c r="AD71" s="224">
        <f t="shared" si="257"/>
        <v>0</v>
      </c>
      <c r="AE71" s="3" t="str">
        <f t="shared" si="258"/>
        <v>Nem rövidtávú a feladat.</v>
      </c>
      <c r="AF71" s="227"/>
      <c r="AG71" s="226">
        <v>20000</v>
      </c>
      <c r="AH71" s="226">
        <v>0</v>
      </c>
      <c r="AI71" s="226">
        <v>0</v>
      </c>
      <c r="AJ71" s="226">
        <v>0</v>
      </c>
      <c r="AK71" s="226">
        <v>0</v>
      </c>
      <c r="AL71" s="226">
        <v>0</v>
      </c>
      <c r="AM71" s="226">
        <v>0</v>
      </c>
      <c r="AN71" s="226">
        <v>0</v>
      </c>
      <c r="AO71" s="226">
        <v>0</v>
      </c>
      <c r="AP71" s="226">
        <v>0</v>
      </c>
      <c r="AQ71" s="226">
        <v>0</v>
      </c>
      <c r="AR71" s="224">
        <f t="shared" si="259"/>
        <v>20000</v>
      </c>
      <c r="AS71" s="212" t="s">
        <v>211</v>
      </c>
      <c r="AT71" s="3" t="str">
        <f t="shared" si="264"/>
        <v>A forrás egyenlő a költséggel (II.ütem).</v>
      </c>
      <c r="AV71" s="202" t="s">
        <v>410</v>
      </c>
      <c r="AW71" s="222" t="s">
        <v>145</v>
      </c>
      <c r="AX71" s="220">
        <f>COUNTA($G$3:G71)</f>
        <v>69</v>
      </c>
      <c r="AZ71" s="6">
        <f>VLOOKUP($G71,Összesítő!$B:$F,3,FALSE)</f>
        <v>1802</v>
      </c>
      <c r="BA71" s="6">
        <f t="shared" si="265"/>
        <v>55</v>
      </c>
      <c r="BB71" s="5">
        <f t="shared" si="266"/>
        <v>1</v>
      </c>
      <c r="BC71" s="5" t="str">
        <f t="shared" si="267"/>
        <v>H</v>
      </c>
      <c r="BD71" s="5">
        <f t="shared" si="260"/>
        <v>0</v>
      </c>
      <c r="BE71" s="5">
        <f t="shared" si="268"/>
        <v>0</v>
      </c>
      <c r="BF71" s="5">
        <f t="shared" si="269"/>
        <v>0</v>
      </c>
      <c r="BG71" s="6" t="str">
        <f t="shared" si="270"/>
        <v>Nem rövidtávú a feladat.</v>
      </c>
      <c r="BH71" s="5">
        <f t="shared" si="271"/>
        <v>1</v>
      </c>
      <c r="BI71" s="5">
        <f t="shared" si="272"/>
        <v>1</v>
      </c>
      <c r="BJ71" s="5">
        <f t="shared" si="273"/>
        <v>0</v>
      </c>
      <c r="BK71" s="5">
        <f t="shared" si="274"/>
        <v>1</v>
      </c>
      <c r="BL71" s="5">
        <f t="shared" si="261"/>
        <v>1</v>
      </c>
      <c r="BM71" s="4" t="str">
        <f t="shared" si="275"/>
        <v>A forrás egyenlő a költséggel (II.ütem).</v>
      </c>
      <c r="BN71" s="5">
        <f t="shared" si="276"/>
        <v>0</v>
      </c>
      <c r="BO71" s="5">
        <f t="shared" si="277"/>
        <v>1</v>
      </c>
      <c r="BP71" s="5">
        <f t="shared" si="278"/>
        <v>0</v>
      </c>
      <c r="BQ71" s="5">
        <f t="shared" si="279"/>
        <v>0</v>
      </c>
      <c r="BR71" s="5">
        <f t="shared" si="280"/>
        <v>0</v>
      </c>
      <c r="BS71" s="6">
        <f t="shared" si="281"/>
        <v>0</v>
      </c>
      <c r="BT71" s="5">
        <f t="shared" si="282"/>
        <v>0</v>
      </c>
      <c r="BU71" s="5">
        <f t="shared" si="283"/>
        <v>0</v>
      </c>
      <c r="BV71" s="5">
        <f t="shared" si="284"/>
        <v>1</v>
      </c>
      <c r="BW71" s="5">
        <f t="shared" si="285"/>
        <v>1</v>
      </c>
      <c r="BX71" s="5">
        <f t="shared" si="286"/>
        <v>1</v>
      </c>
      <c r="BY71" s="5">
        <f t="shared" si="287"/>
        <v>1</v>
      </c>
      <c r="BZ71" s="5">
        <f t="shared" si="288"/>
        <v>1</v>
      </c>
      <c r="CA71" s="5">
        <f t="shared" si="289"/>
        <v>1</v>
      </c>
      <c r="CB71" s="5">
        <f t="shared" si="290"/>
        <v>1</v>
      </c>
      <c r="CC71" s="5">
        <f t="shared" si="291"/>
        <v>1</v>
      </c>
      <c r="CD71" s="5">
        <f t="shared" si="292"/>
        <v>1</v>
      </c>
      <c r="CE71" s="5">
        <f t="shared" si="293"/>
        <v>1</v>
      </c>
      <c r="CF71" s="5" t="str">
        <f t="shared" si="294"/>
        <v>?</v>
      </c>
      <c r="CG71" s="4" t="str">
        <f t="shared" si="262"/>
        <v>Kitöltés rendben!</v>
      </c>
      <c r="CH71" s="5">
        <f t="shared" si="263"/>
        <v>1</v>
      </c>
      <c r="CI71" s="5">
        <f t="shared" si="295"/>
        <v>0</v>
      </c>
      <c r="CJ71" s="5">
        <f t="shared" si="296"/>
        <v>1</v>
      </c>
    </row>
    <row r="72" spans="1:88" s="2" customFormat="1" ht="120">
      <c r="A72" s="1" t="str">
        <f t="shared" si="256"/>
        <v>Kitöltés rendben!</v>
      </c>
      <c r="B72" s="217">
        <v>2</v>
      </c>
      <c r="C72" s="212" t="s">
        <v>33</v>
      </c>
      <c r="D72" s="222" t="s">
        <v>395</v>
      </c>
      <c r="E72" s="218" t="s">
        <v>330</v>
      </c>
      <c r="F72" s="216" t="str">
        <f>VLOOKUP($G72,Összesítő!$B:$F,2,FALSE)</f>
        <v>21-26684-1-005-01-01</v>
      </c>
      <c r="G72" s="215">
        <v>2101</v>
      </c>
      <c r="H72" s="216" t="str">
        <f>AZ72&amp;"_"&amp;AX72&amp;"_FIV_"&amp;LEFT(Előlap!$B$6,4)</f>
        <v>1802_70_FIV_2026</v>
      </c>
      <c r="I72" s="216" t="str">
        <f>VLOOKUP($G72,Összesítő!$B:$F,5,FALSE)</f>
        <v>Helvécia, Ballószög, Kecskemét, Kerekegyháza, Városföld</v>
      </c>
      <c r="J72" s="216" t="str">
        <f>VLOOKUP($G72,Összesítő!$B:$F,4,FALSE)</f>
        <v>Helvécia Nagyközség Önkormányzata, Ballószög Község Önkormányzata, Kecskemét Megyei Jogú Város Önkormányzata, Kerekegyháza Város Önkormányzata, Városföld Község Önkormányzata</v>
      </c>
      <c r="K72" s="224">
        <f t="shared" si="297"/>
        <v>10000</v>
      </c>
      <c r="L72" s="221">
        <v>2028</v>
      </c>
      <c r="M72" s="221">
        <v>2036</v>
      </c>
      <c r="N72" s="221">
        <v>0</v>
      </c>
      <c r="O72" s="221">
        <v>10000</v>
      </c>
      <c r="P72" s="221">
        <v>0</v>
      </c>
      <c r="Q72" s="226" t="s">
        <v>41</v>
      </c>
      <c r="S72" s="226">
        <v>0</v>
      </c>
      <c r="T72" s="226">
        <v>0</v>
      </c>
      <c r="U72" s="226">
        <v>0</v>
      </c>
      <c r="V72" s="226">
        <v>0</v>
      </c>
      <c r="W72" s="226">
        <v>0</v>
      </c>
      <c r="X72" s="226">
        <v>0</v>
      </c>
      <c r="Y72" s="226">
        <v>0</v>
      </c>
      <c r="Z72" s="226">
        <v>0</v>
      </c>
      <c r="AA72" s="226">
        <v>0</v>
      </c>
      <c r="AB72" s="226">
        <v>0</v>
      </c>
      <c r="AC72" s="226">
        <v>0</v>
      </c>
      <c r="AD72" s="224">
        <f t="shared" si="257"/>
        <v>0</v>
      </c>
      <c r="AE72" s="3" t="str">
        <f t="shared" si="258"/>
        <v>Nem rövidtávú a feladat.</v>
      </c>
      <c r="AF72" s="227"/>
      <c r="AG72" s="226">
        <v>10000</v>
      </c>
      <c r="AH72" s="226">
        <v>0</v>
      </c>
      <c r="AI72" s="226">
        <v>0</v>
      </c>
      <c r="AJ72" s="226">
        <v>0</v>
      </c>
      <c r="AK72" s="226">
        <v>0</v>
      </c>
      <c r="AL72" s="226">
        <v>0</v>
      </c>
      <c r="AM72" s="226">
        <v>0</v>
      </c>
      <c r="AN72" s="226">
        <v>0</v>
      </c>
      <c r="AO72" s="226">
        <v>0</v>
      </c>
      <c r="AP72" s="226">
        <v>0</v>
      </c>
      <c r="AQ72" s="226">
        <v>0</v>
      </c>
      <c r="AR72" s="224">
        <f t="shared" si="259"/>
        <v>10000</v>
      </c>
      <c r="AS72" s="212" t="s">
        <v>211</v>
      </c>
      <c r="AT72" s="3" t="str">
        <f t="shared" si="264"/>
        <v>A forrás egyenlő a költséggel (II.ütem).</v>
      </c>
      <c r="AV72" s="202" t="s">
        <v>410</v>
      </c>
      <c r="AW72" s="222" t="s">
        <v>145</v>
      </c>
      <c r="AX72" s="220">
        <f>COUNTA($G$3:G72)</f>
        <v>70</v>
      </c>
      <c r="AZ72" s="6">
        <f>VLOOKUP($G72,Összesítő!$B:$F,3,FALSE)</f>
        <v>1802</v>
      </c>
      <c r="BA72" s="6">
        <f t="shared" si="265"/>
        <v>55</v>
      </c>
      <c r="BB72" s="5">
        <f t="shared" si="266"/>
        <v>1</v>
      </c>
      <c r="BC72" s="5" t="str">
        <f t="shared" si="267"/>
        <v>H</v>
      </c>
      <c r="BD72" s="5">
        <f t="shared" si="260"/>
        <v>0</v>
      </c>
      <c r="BE72" s="5">
        <f t="shared" si="268"/>
        <v>0</v>
      </c>
      <c r="BF72" s="5">
        <f t="shared" si="269"/>
        <v>0</v>
      </c>
      <c r="BG72" s="6" t="str">
        <f t="shared" si="270"/>
        <v>Nem rövidtávú a feladat.</v>
      </c>
      <c r="BH72" s="5">
        <f t="shared" si="271"/>
        <v>1</v>
      </c>
      <c r="BI72" s="5">
        <f t="shared" si="272"/>
        <v>1</v>
      </c>
      <c r="BJ72" s="5">
        <f t="shared" si="273"/>
        <v>0</v>
      </c>
      <c r="BK72" s="5">
        <f t="shared" si="274"/>
        <v>1</v>
      </c>
      <c r="BL72" s="5">
        <f t="shared" si="261"/>
        <v>1</v>
      </c>
      <c r="BM72" s="4" t="str">
        <f t="shared" si="275"/>
        <v>A forrás egyenlő a költséggel (II.ütem).</v>
      </c>
      <c r="BN72" s="5">
        <f t="shared" si="276"/>
        <v>0</v>
      </c>
      <c r="BO72" s="5">
        <f t="shared" si="277"/>
        <v>1</v>
      </c>
      <c r="BP72" s="5">
        <f t="shared" si="278"/>
        <v>0</v>
      </c>
      <c r="BQ72" s="5">
        <f t="shared" si="279"/>
        <v>0</v>
      </c>
      <c r="BR72" s="5">
        <f t="shared" si="280"/>
        <v>0</v>
      </c>
      <c r="BS72" s="6">
        <f t="shared" si="281"/>
        <v>0</v>
      </c>
      <c r="BT72" s="5">
        <f t="shared" si="282"/>
        <v>0</v>
      </c>
      <c r="BU72" s="5">
        <f t="shared" si="283"/>
        <v>0</v>
      </c>
      <c r="BV72" s="5">
        <f t="shared" si="284"/>
        <v>1</v>
      </c>
      <c r="BW72" s="5">
        <f t="shared" si="285"/>
        <v>1</v>
      </c>
      <c r="BX72" s="5">
        <f t="shared" si="286"/>
        <v>1</v>
      </c>
      <c r="BY72" s="5">
        <f t="shared" si="287"/>
        <v>1</v>
      </c>
      <c r="BZ72" s="5">
        <f t="shared" si="288"/>
        <v>1</v>
      </c>
      <c r="CA72" s="5">
        <f t="shared" si="289"/>
        <v>1</v>
      </c>
      <c r="CB72" s="5">
        <f t="shared" si="290"/>
        <v>1</v>
      </c>
      <c r="CC72" s="5">
        <f t="shared" si="291"/>
        <v>1</v>
      </c>
      <c r="CD72" s="5">
        <f t="shared" si="292"/>
        <v>1</v>
      </c>
      <c r="CE72" s="5">
        <f t="shared" si="293"/>
        <v>1</v>
      </c>
      <c r="CF72" s="5" t="str">
        <f t="shared" si="294"/>
        <v>?</v>
      </c>
      <c r="CG72" s="4" t="str">
        <f t="shared" si="262"/>
        <v>Kitöltés rendben!</v>
      </c>
      <c r="CH72" s="5">
        <f t="shared" si="263"/>
        <v>1</v>
      </c>
      <c r="CI72" s="5">
        <f t="shared" si="295"/>
        <v>0</v>
      </c>
      <c r="CJ72" s="5">
        <f t="shared" si="296"/>
        <v>1</v>
      </c>
    </row>
    <row r="73" spans="1:88" s="2" customFormat="1" ht="120">
      <c r="A73" s="1" t="str">
        <f t="shared" si="256"/>
        <v>Kitöltés rendben!</v>
      </c>
      <c r="B73" s="217">
        <v>2</v>
      </c>
      <c r="C73" s="212" t="s">
        <v>33</v>
      </c>
      <c r="D73" s="222" t="s">
        <v>396</v>
      </c>
      <c r="E73" s="218" t="s">
        <v>330</v>
      </c>
      <c r="F73" s="216" t="str">
        <f>VLOOKUP($G73,Összesítő!$B:$F,2,FALSE)</f>
        <v>21-26684-1-005-01-01</v>
      </c>
      <c r="G73" s="215">
        <v>2101</v>
      </c>
      <c r="H73" s="216" t="str">
        <f>AZ73&amp;"_"&amp;AX73&amp;"_FIV_"&amp;LEFT(Előlap!$B$6,4)</f>
        <v>1802_71_FIV_2026</v>
      </c>
      <c r="I73" s="216" t="str">
        <f>VLOOKUP($G73,Összesítő!$B:$F,5,FALSE)</f>
        <v>Helvécia, Ballószög, Kecskemét, Kerekegyháza, Városföld</v>
      </c>
      <c r="J73" s="216" t="str">
        <f>VLOOKUP($G73,Összesítő!$B:$F,4,FALSE)</f>
        <v>Helvécia Nagyközség Önkormányzata, Ballószög Község Önkormányzata, Kecskemét Megyei Jogú Város Önkormányzata, Kerekegyháza Város Önkormányzata, Városföld Község Önkormányzata</v>
      </c>
      <c r="K73" s="224">
        <f t="shared" si="297"/>
        <v>150000</v>
      </c>
      <c r="L73" s="221">
        <v>2027</v>
      </c>
      <c r="M73" s="221">
        <v>2027</v>
      </c>
      <c r="N73" s="221">
        <v>150000</v>
      </c>
      <c r="O73" s="221">
        <v>0</v>
      </c>
      <c r="P73" s="221">
        <v>0</v>
      </c>
      <c r="Q73" s="226" t="s">
        <v>41</v>
      </c>
      <c r="S73" s="226">
        <v>150000</v>
      </c>
      <c r="T73" s="226">
        <v>0</v>
      </c>
      <c r="U73" s="226">
        <v>0</v>
      </c>
      <c r="V73" s="226">
        <v>0</v>
      </c>
      <c r="W73" s="226">
        <v>0</v>
      </c>
      <c r="X73" s="226">
        <v>0</v>
      </c>
      <c r="Y73" s="226">
        <v>0</v>
      </c>
      <c r="Z73" s="226">
        <v>0</v>
      </c>
      <c r="AA73" s="226">
        <v>0</v>
      </c>
      <c r="AB73" s="226">
        <v>0</v>
      </c>
      <c r="AC73" s="226">
        <v>0</v>
      </c>
      <c r="AD73" s="224">
        <f t="shared" si="257"/>
        <v>150000</v>
      </c>
      <c r="AE73" s="3" t="str">
        <f t="shared" si="258"/>
        <v>A forrás egyenlő a költséggel (I.ütem).</v>
      </c>
      <c r="AF73" s="227"/>
      <c r="AG73" s="226">
        <v>0</v>
      </c>
      <c r="AH73" s="226">
        <v>0</v>
      </c>
      <c r="AI73" s="226">
        <v>0</v>
      </c>
      <c r="AJ73" s="226">
        <v>0</v>
      </c>
      <c r="AK73" s="226">
        <v>0</v>
      </c>
      <c r="AL73" s="226">
        <v>0</v>
      </c>
      <c r="AM73" s="226">
        <v>0</v>
      </c>
      <c r="AN73" s="226">
        <v>0</v>
      </c>
      <c r="AO73" s="226">
        <v>0</v>
      </c>
      <c r="AP73" s="226">
        <v>0</v>
      </c>
      <c r="AQ73" s="226">
        <v>0</v>
      </c>
      <c r="AR73" s="224">
        <f t="shared" si="259"/>
        <v>0</v>
      </c>
      <c r="AS73" s="212" t="s">
        <v>211</v>
      </c>
      <c r="AT73" s="3" t="str">
        <f t="shared" si="264"/>
        <v>Nem hosszútávú a feladat.</v>
      </c>
      <c r="AV73" s="202" t="s">
        <v>410</v>
      </c>
      <c r="AW73" s="222" t="s">
        <v>145</v>
      </c>
      <c r="AX73" s="220">
        <f>COUNTA($G$3:G73)</f>
        <v>71</v>
      </c>
      <c r="AZ73" s="6">
        <f>VLOOKUP($G73,Összesítő!$B:$F,3,FALSE)</f>
        <v>1802</v>
      </c>
      <c r="BA73" s="6">
        <f t="shared" si="265"/>
        <v>55</v>
      </c>
      <c r="BB73" s="5">
        <f t="shared" si="266"/>
        <v>1</v>
      </c>
      <c r="BC73" s="5" t="str">
        <f t="shared" si="267"/>
        <v>R</v>
      </c>
      <c r="BD73" s="5">
        <f t="shared" si="260"/>
        <v>1</v>
      </c>
      <c r="BE73" s="5">
        <f t="shared" si="268"/>
        <v>0</v>
      </c>
      <c r="BF73" s="5">
        <f t="shared" si="269"/>
        <v>0</v>
      </c>
      <c r="BG73" s="6" t="str">
        <f t="shared" si="270"/>
        <v>A forrás egyenlő a költséggel (I.ütem).</v>
      </c>
      <c r="BH73" s="5">
        <f t="shared" si="271"/>
        <v>1</v>
      </c>
      <c r="BI73" s="5">
        <f t="shared" si="272"/>
        <v>1</v>
      </c>
      <c r="BJ73" s="5">
        <f t="shared" si="273"/>
        <v>0</v>
      </c>
      <c r="BK73" s="5">
        <f t="shared" si="274"/>
        <v>1</v>
      </c>
      <c r="BL73" s="5">
        <f t="shared" si="261"/>
        <v>1</v>
      </c>
      <c r="BM73" s="4" t="str">
        <f t="shared" si="275"/>
        <v>Nem hosszútávú a feladat.</v>
      </c>
      <c r="BN73" s="5">
        <f t="shared" si="276"/>
        <v>1</v>
      </c>
      <c r="BO73" s="5">
        <f t="shared" si="277"/>
        <v>0</v>
      </c>
      <c r="BP73" s="5">
        <f t="shared" si="278"/>
        <v>0</v>
      </c>
      <c r="BQ73" s="5">
        <f t="shared" si="279"/>
        <v>0</v>
      </c>
      <c r="BR73" s="5">
        <f t="shared" si="280"/>
        <v>0</v>
      </c>
      <c r="BS73" s="6" t="str">
        <f t="shared" si="281"/>
        <v>Nincs hosszútávú terv!</v>
      </c>
      <c r="BT73" s="5">
        <f t="shared" si="282"/>
        <v>0</v>
      </c>
      <c r="BU73" s="5">
        <f t="shared" si="283"/>
        <v>0</v>
      </c>
      <c r="BV73" s="5">
        <f t="shared" si="284"/>
        <v>1</v>
      </c>
      <c r="BW73" s="5">
        <f t="shared" si="285"/>
        <v>1</v>
      </c>
      <c r="BX73" s="5">
        <f t="shared" si="286"/>
        <v>1</v>
      </c>
      <c r="BY73" s="5">
        <f t="shared" si="287"/>
        <v>1</v>
      </c>
      <c r="BZ73" s="5">
        <f t="shared" si="288"/>
        <v>1</v>
      </c>
      <c r="CA73" s="5">
        <f t="shared" si="289"/>
        <v>1</v>
      </c>
      <c r="CB73" s="5">
        <f t="shared" si="290"/>
        <v>1</v>
      </c>
      <c r="CC73" s="5">
        <f t="shared" si="291"/>
        <v>1</v>
      </c>
      <c r="CD73" s="5">
        <f t="shared" si="292"/>
        <v>1</v>
      </c>
      <c r="CE73" s="5">
        <f t="shared" si="293"/>
        <v>1</v>
      </c>
      <c r="CF73" s="5" t="str">
        <f t="shared" si="294"/>
        <v>?</v>
      </c>
      <c r="CG73" s="4" t="str">
        <f t="shared" si="262"/>
        <v>Kitöltés rendben!</v>
      </c>
      <c r="CH73" s="5">
        <f t="shared" si="263"/>
        <v>1</v>
      </c>
      <c r="CI73" s="5">
        <f t="shared" si="295"/>
        <v>1</v>
      </c>
      <c r="CJ73" s="5">
        <f t="shared" si="296"/>
        <v>0</v>
      </c>
    </row>
  </sheetData>
  <autoFilter ref="A2:CJ73" xr:uid="{00000000-0009-0000-0000-000002000000}"/>
  <mergeCells count="18">
    <mergeCell ref="S1:AD1"/>
    <mergeCell ref="AG1:AR1"/>
    <mergeCell ref="G1"/>
    <mergeCell ref="B1"/>
    <mergeCell ref="D1"/>
    <mergeCell ref="E1"/>
    <mergeCell ref="F1"/>
    <mergeCell ref="G3"/>
    <mergeCell ref="B2"/>
    <mergeCell ref="C2"/>
    <mergeCell ref="D2"/>
    <mergeCell ref="E2"/>
    <mergeCell ref="F2"/>
    <mergeCell ref="G2"/>
    <mergeCell ref="B3"/>
    <mergeCell ref="D3"/>
    <mergeCell ref="E3"/>
    <mergeCell ref="F3"/>
  </mergeCells>
  <conditionalFormatting sqref="A3:A73">
    <cfRule type="containsText" dxfId="2" priority="3" operator="containsText" text="Nincs VKR kiválasztva!">
      <formula>NOT(ISERROR(SEARCH("Nincs VKR kiválasztva!",A3)))</formula>
    </cfRule>
    <cfRule type="containsText" dxfId="1" priority="4" operator="containsText" text="Kitöltés rendben!">
      <formula>NOT(ISERROR(SEARCH("Kitöltés rendben!",A3)))</formula>
    </cfRule>
  </conditionalFormatting>
  <conditionalFormatting sqref="AE3:AE73 AT3:AT73">
    <cfRule type="containsText" dxfId="0" priority="2" operator="containsText" text="Kitöltés rendben!">
      <formula>NOT(ISERROR(SEARCH("Kitöltés rendben!",AE3)))</formula>
    </cfRule>
  </conditionalFormatting>
  <dataValidations count="2">
    <dataValidation type="list" allowBlank="1" showInputMessage="1" showErrorMessage="1" sqref="AS3:AS73" xr:uid="{00000000-0002-0000-0200-000000000000}">
      <formula1>"nem,igen"</formula1>
    </dataValidation>
    <dataValidation type="whole" allowBlank="1" showInputMessage="1" showErrorMessage="1" sqref="L3:M40" xr:uid="{00000000-0002-0000-0200-000001000000}">
      <formula1>2027</formula1>
      <formula2>2036</formula2>
    </dataValidation>
  </dataValidations>
  <pageMargins left="0.7" right="0.7" top="0.75" bottom="0.75" header="0.3" footer="0.3"/>
  <pageSetup paperSize="9" orientation="portrait"/>
  <legacy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2000000}">
          <x14:formula1>
            <xm:f>Összesítő!$B$4:$B$99999</xm:f>
          </x14:formula1>
          <xm:sqref>G3:G73</xm:sqref>
        </x14:dataValidation>
        <x14:dataValidation type="list" allowBlank="1" showInputMessage="1" showErrorMessage="1" xr:uid="{00000000-0002-0000-0200-000003000000}">
          <x14:formula1>
            <xm:f>adat!$H$3:$H$25</xm:f>
          </x14:formula1>
          <xm:sqref>C3:C73</xm:sqref>
        </x14:dataValidation>
        <x14:dataValidation type="list" allowBlank="1" showInputMessage="1" showErrorMessage="1" xr:uid="{00000000-0002-0000-0200-000004000000}">
          <x14:formula1>
            <xm:f>adat!$D$2:$D$5</xm:f>
          </x14:formula1>
          <xm:sqref>Q3:Q73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25"/>
  <sheetViews>
    <sheetView zoomScale="55" zoomScaleNormal="55" workbookViewId="0">
      <pane ySplit="1" topLeftCell="A2" activePane="bottomLeft" state="frozen"/>
      <selection pane="bottomLeft"/>
    </sheetView>
  </sheetViews>
  <sheetFormatPr defaultColWidth="9.140625" defaultRowHeight="15"/>
  <cols>
    <col min="1" max="1" width="11.42578125" style="31" customWidth="1"/>
    <col min="2" max="2" width="7" style="31" customWidth="1"/>
    <col min="3" max="3" width="18.42578125" style="31" customWidth="1"/>
    <col min="4" max="4" width="47.42578125" style="31" customWidth="1"/>
    <col min="5" max="5" width="33" style="31" customWidth="1"/>
    <col min="6" max="6" width="7" style="31" customWidth="1"/>
    <col min="7" max="7" width="12.140625" style="31" bestFit="1" customWidth="1"/>
    <col min="8" max="8" width="49.85546875" style="31" bestFit="1" customWidth="1"/>
    <col min="9" max="9" width="26.140625" style="31" bestFit="1" customWidth="1"/>
    <col min="10" max="10" width="20.140625" style="31" bestFit="1" customWidth="1"/>
    <col min="11" max="11" width="15" style="31" bestFit="1" customWidth="1"/>
    <col min="12" max="12" width="126.7109375" style="31" bestFit="1" customWidth="1"/>
    <col min="13" max="14" width="5.85546875" style="31" bestFit="1" customWidth="1"/>
    <col min="15" max="15" width="18.28515625" style="31" customWidth="1"/>
    <col min="16" max="16" width="11.7109375" style="31" customWidth="1"/>
    <col min="17" max="17" width="12.5703125" style="31" customWidth="1"/>
    <col min="18" max="18" width="12.140625" style="31" bestFit="1" customWidth="1"/>
    <col min="19" max="19" width="13.28515625" style="31" bestFit="1" customWidth="1"/>
    <col min="20" max="20" width="119.5703125" style="31" customWidth="1"/>
    <col min="21" max="21" width="14.85546875" style="31" customWidth="1"/>
    <col min="22" max="22" width="22.28515625" style="31" customWidth="1"/>
    <col min="23" max="23" width="18.85546875" style="31" customWidth="1"/>
    <col min="24" max="24" width="4.7109375" style="31" bestFit="1" customWidth="1"/>
    <col min="25" max="25" width="121.28515625" style="31" bestFit="1" customWidth="1"/>
    <col min="26" max="26" width="13.28515625" style="31" bestFit="1" customWidth="1"/>
    <col min="27" max="27" width="8.5703125" style="31" customWidth="1"/>
    <col min="28" max="28" width="16.42578125" style="31" customWidth="1"/>
    <col min="29" max="29" width="31.28515625" style="31" customWidth="1"/>
    <col min="30" max="30" width="32" style="31" bestFit="1" customWidth="1"/>
    <col min="31" max="31" width="13.28515625" style="31" bestFit="1" customWidth="1"/>
    <col min="32" max="32" width="9.140625" style="31" customWidth="1"/>
    <col min="33" max="16384" width="9.140625" style="31"/>
  </cols>
  <sheetData>
    <row r="1" spans="1:31" ht="69.75" customHeight="1">
      <c r="A1" s="30">
        <v>2027</v>
      </c>
      <c r="C1" s="164" t="s">
        <v>0</v>
      </c>
      <c r="D1" s="165"/>
      <c r="E1" s="166" t="s">
        <v>1</v>
      </c>
      <c r="G1" s="33" t="s">
        <v>2</v>
      </c>
      <c r="H1" s="34"/>
      <c r="I1" s="34"/>
      <c r="J1" s="34"/>
      <c r="K1" s="34"/>
      <c r="L1" s="102"/>
      <c r="M1" s="253" t="s">
        <v>3</v>
      </c>
      <c r="N1" s="254"/>
      <c r="O1" s="255"/>
      <c r="P1"/>
      <c r="Q1"/>
      <c r="R1" s="248" t="s">
        <v>4</v>
      </c>
      <c r="S1" s="249"/>
      <c r="T1" s="250"/>
      <c r="U1"/>
      <c r="V1"/>
      <c r="W1"/>
      <c r="X1" s="251" t="s">
        <v>5</v>
      </c>
      <c r="Y1" s="252"/>
      <c r="Z1" s="173" t="s">
        <v>6</v>
      </c>
      <c r="AA1"/>
      <c r="AB1"/>
      <c r="AC1" s="251" t="s">
        <v>7</v>
      </c>
      <c r="AD1" s="252"/>
      <c r="AE1" s="36" t="s">
        <v>6</v>
      </c>
    </row>
    <row r="2" spans="1:31" ht="59.25">
      <c r="C2" s="132" t="s">
        <v>8</v>
      </c>
      <c r="D2" s="167" t="s">
        <v>9</v>
      </c>
      <c r="E2" s="168" t="s">
        <v>10</v>
      </c>
      <c r="G2" s="103" t="s">
        <v>11</v>
      </c>
      <c r="H2" s="50" t="s">
        <v>12</v>
      </c>
      <c r="I2" s="51" t="s">
        <v>13</v>
      </c>
      <c r="J2" s="52" t="s">
        <v>14</v>
      </c>
      <c r="K2" s="53" t="s">
        <v>15</v>
      </c>
      <c r="L2" s="104" t="s">
        <v>16</v>
      </c>
      <c r="M2" s="198"/>
      <c r="N2" s="199"/>
      <c r="O2" s="200"/>
      <c r="P2"/>
      <c r="Q2"/>
      <c r="R2" s="174" t="s">
        <v>11</v>
      </c>
      <c r="S2" s="54" t="s">
        <v>17</v>
      </c>
      <c r="T2" s="35" t="s">
        <v>18</v>
      </c>
      <c r="U2"/>
      <c r="V2"/>
      <c r="W2"/>
      <c r="X2" s="175">
        <v>1</v>
      </c>
      <c r="Y2" s="176" t="s">
        <v>19</v>
      </c>
      <c r="Z2" s="177"/>
      <c r="AA2"/>
      <c r="AB2"/>
      <c r="AC2" s="37">
        <f>IF($AD2="","",COUNTA($AD$2:AD2))</f>
        <v>1</v>
      </c>
      <c r="AD2" s="38" t="s">
        <v>20</v>
      </c>
      <c r="AE2" s="39"/>
    </row>
    <row r="3" spans="1:31" ht="60">
      <c r="C3" s="59" t="s">
        <v>21</v>
      </c>
      <c r="D3" s="169" t="s">
        <v>22</v>
      </c>
      <c r="E3" s="170" t="s">
        <v>10</v>
      </c>
      <c r="G3" s="105">
        <v>1</v>
      </c>
      <c r="H3" s="55" t="s">
        <v>23</v>
      </c>
      <c r="I3" s="256" t="s">
        <v>24</v>
      </c>
      <c r="J3" s="56" t="s">
        <v>25</v>
      </c>
      <c r="K3" s="57"/>
      <c r="L3" s="58" t="s">
        <v>26</v>
      </c>
      <c r="M3" s="106"/>
      <c r="N3" s="107"/>
      <c r="O3" s="108"/>
      <c r="P3"/>
      <c r="Q3"/>
      <c r="R3" s="178">
        <v>1</v>
      </c>
      <c r="S3" s="179" t="s">
        <v>27</v>
      </c>
      <c r="T3" s="180" t="s">
        <v>28</v>
      </c>
      <c r="U3"/>
      <c r="V3"/>
      <c r="W3"/>
      <c r="X3" s="181">
        <v>2</v>
      </c>
      <c r="Y3" s="182" t="s">
        <v>29</v>
      </c>
      <c r="Z3" s="183"/>
      <c r="AA3"/>
      <c r="AB3"/>
      <c r="AC3" s="40">
        <f>IF($AD3="","",COUNTA($AD$2:AD3))</f>
        <v>2</v>
      </c>
      <c r="AD3" s="41" t="s">
        <v>30</v>
      </c>
      <c r="AE3" s="42"/>
    </row>
    <row r="4" spans="1:31" ht="30">
      <c r="C4" s="59" t="s">
        <v>31</v>
      </c>
      <c r="D4" s="169" t="s">
        <v>32</v>
      </c>
      <c r="E4" s="170" t="s">
        <v>10</v>
      </c>
      <c r="G4" s="109">
        <v>2</v>
      </c>
      <c r="H4" s="62" t="s">
        <v>33</v>
      </c>
      <c r="I4" s="257"/>
      <c r="J4" s="63" t="s">
        <v>34</v>
      </c>
      <c r="K4" s="64"/>
      <c r="L4" s="65" t="s">
        <v>35</v>
      </c>
      <c r="M4" s="59"/>
      <c r="N4" s="60"/>
      <c r="O4" s="61"/>
      <c r="P4"/>
      <c r="Q4"/>
      <c r="R4" s="184">
        <v>2</v>
      </c>
      <c r="S4" s="185" t="s">
        <v>36</v>
      </c>
      <c r="T4" s="43" t="s">
        <v>37</v>
      </c>
      <c r="U4"/>
      <c r="V4"/>
      <c r="W4"/>
      <c r="X4" s="181">
        <v>3</v>
      </c>
      <c r="Y4" s="186" t="s">
        <v>38</v>
      </c>
      <c r="Z4" s="183"/>
      <c r="AA4"/>
      <c r="AB4"/>
      <c r="AC4" s="40">
        <f>IF($AD4="","",COUNTA($AD$2:AD4))</f>
        <v>3</v>
      </c>
      <c r="AD4" s="41" t="s">
        <v>39</v>
      </c>
      <c r="AE4" s="42"/>
    </row>
    <row r="5" spans="1:31" ht="63">
      <c r="C5" s="114" t="s">
        <v>40</v>
      </c>
      <c r="D5" s="171" t="s">
        <v>41</v>
      </c>
      <c r="E5" s="172" t="s">
        <v>42</v>
      </c>
      <c r="G5" s="109">
        <v>3</v>
      </c>
      <c r="H5" s="62" t="s">
        <v>43</v>
      </c>
      <c r="I5" s="257"/>
      <c r="J5" s="63" t="s">
        <v>44</v>
      </c>
      <c r="K5" s="64"/>
      <c r="L5" s="65" t="s">
        <v>45</v>
      </c>
      <c r="M5" s="59"/>
      <c r="N5" s="60"/>
      <c r="O5" s="61"/>
      <c r="P5"/>
      <c r="Q5"/>
      <c r="R5" s="184">
        <v>3</v>
      </c>
      <c r="S5" s="185" t="s">
        <v>46</v>
      </c>
      <c r="T5" s="44"/>
      <c r="U5"/>
      <c r="V5"/>
      <c r="W5"/>
      <c r="X5" s="181">
        <v>4</v>
      </c>
      <c r="Y5" s="182" t="s">
        <v>47</v>
      </c>
      <c r="Z5" s="183"/>
      <c r="AA5"/>
      <c r="AB5"/>
      <c r="AC5" s="40">
        <f>IF($AD5="","",COUNTA($AD$2:AD5))</f>
        <v>4</v>
      </c>
      <c r="AD5" s="41" t="s">
        <v>48</v>
      </c>
      <c r="AE5" s="42"/>
    </row>
    <row r="6" spans="1:31" ht="47.25">
      <c r="G6" s="110">
        <v>4</v>
      </c>
      <c r="H6" s="62" t="s">
        <v>49</v>
      </c>
      <c r="I6" s="258"/>
      <c r="J6" s="66" t="s">
        <v>50</v>
      </c>
      <c r="K6" s="64"/>
      <c r="L6" s="111" t="s">
        <v>51</v>
      </c>
      <c r="M6" s="59"/>
      <c r="N6" s="60"/>
      <c r="O6" s="61"/>
      <c r="P6"/>
      <c r="Q6"/>
      <c r="R6" s="187">
        <v>4</v>
      </c>
      <c r="S6" s="185" t="s">
        <v>52</v>
      </c>
      <c r="T6" s="43" t="s">
        <v>53</v>
      </c>
      <c r="U6"/>
      <c r="V6"/>
      <c r="W6"/>
      <c r="X6" s="181">
        <v>5</v>
      </c>
      <c r="Y6" s="182" t="s">
        <v>54</v>
      </c>
      <c r="Z6" s="183"/>
      <c r="AA6"/>
      <c r="AB6"/>
      <c r="AC6" s="45">
        <f>IF($AD6="","",COUNTA($AD$2:AD6))</f>
        <v>5</v>
      </c>
      <c r="AD6" s="46" t="s">
        <v>55</v>
      </c>
      <c r="AE6" s="47"/>
    </row>
    <row r="7" spans="1:31" ht="15.75">
      <c r="G7" s="112">
        <v>5</v>
      </c>
      <c r="H7" s="67" t="s">
        <v>56</v>
      </c>
      <c r="I7" s="259"/>
      <c r="J7" s="68" t="s">
        <v>57</v>
      </c>
      <c r="K7" s="69"/>
      <c r="L7" s="113" t="s">
        <v>58</v>
      </c>
      <c r="M7" s="114"/>
      <c r="N7" s="115"/>
      <c r="O7" s="116"/>
      <c r="P7"/>
      <c r="Q7"/>
      <c r="R7" s="188">
        <v>5</v>
      </c>
      <c r="S7" s="189" t="s">
        <v>59</v>
      </c>
      <c r="T7" s="190" t="s">
        <v>60</v>
      </c>
      <c r="U7"/>
      <c r="V7"/>
      <c r="W7"/>
      <c r="X7" s="181">
        <v>6</v>
      </c>
      <c r="Y7" s="182" t="s">
        <v>61</v>
      </c>
      <c r="Z7" s="183"/>
      <c r="AA7"/>
      <c r="AB7"/>
      <c r="AC7"/>
      <c r="AD7"/>
      <c r="AE7"/>
    </row>
    <row r="8" spans="1:31" ht="45" customHeight="1">
      <c r="G8" s="117">
        <v>6</v>
      </c>
      <c r="H8" s="70" t="s">
        <v>62</v>
      </c>
      <c r="I8" s="245" t="s">
        <v>63</v>
      </c>
      <c r="J8" s="261" t="s">
        <v>64</v>
      </c>
      <c r="K8" s="71" t="s">
        <v>65</v>
      </c>
      <c r="L8" s="72" t="s">
        <v>66</v>
      </c>
      <c r="M8" s="118"/>
      <c r="N8" s="119"/>
      <c r="O8" s="120"/>
      <c r="P8"/>
      <c r="Q8"/>
      <c r="R8" s="191">
        <v>6</v>
      </c>
      <c r="S8" s="192" t="s">
        <v>67</v>
      </c>
      <c r="T8" s="48" t="s">
        <v>68</v>
      </c>
      <c r="U8"/>
      <c r="V8"/>
      <c r="W8"/>
      <c r="X8" s="181">
        <v>7</v>
      </c>
      <c r="Y8" s="182" t="s">
        <v>69</v>
      </c>
      <c r="Z8" s="183"/>
      <c r="AA8"/>
      <c r="AB8"/>
      <c r="AC8"/>
      <c r="AD8"/>
      <c r="AE8"/>
    </row>
    <row r="9" spans="1:31" ht="63" customHeight="1">
      <c r="G9" s="121">
        <v>7</v>
      </c>
      <c r="H9" s="73" t="s">
        <v>70</v>
      </c>
      <c r="I9" s="246"/>
      <c r="J9" s="262"/>
      <c r="K9" s="74" t="s">
        <v>71</v>
      </c>
      <c r="L9" s="75" t="s">
        <v>72</v>
      </c>
      <c r="M9" s="59"/>
      <c r="N9" s="60"/>
      <c r="O9" s="61"/>
      <c r="P9"/>
      <c r="Q9"/>
      <c r="R9" s="191">
        <v>7</v>
      </c>
      <c r="S9" s="192" t="s">
        <v>73</v>
      </c>
      <c r="T9" s="48" t="s">
        <v>74</v>
      </c>
      <c r="U9"/>
      <c r="V9"/>
      <c r="W9"/>
      <c r="X9" s="181">
        <v>8</v>
      </c>
      <c r="Y9" s="182" t="s">
        <v>75</v>
      </c>
      <c r="Z9" s="183"/>
      <c r="AA9"/>
      <c r="AB9"/>
      <c r="AC9"/>
      <c r="AD9"/>
      <c r="AE9"/>
    </row>
    <row r="10" spans="1:31" ht="47.25" customHeight="1">
      <c r="G10" s="121">
        <v>8</v>
      </c>
      <c r="H10" s="73" t="s">
        <v>76</v>
      </c>
      <c r="I10" s="246"/>
      <c r="J10" s="122" t="s">
        <v>77</v>
      </c>
      <c r="K10" s="74" t="s">
        <v>78</v>
      </c>
      <c r="L10" s="75" t="s">
        <v>79</v>
      </c>
      <c r="M10" s="123"/>
      <c r="N10" s="124"/>
      <c r="O10" s="125"/>
      <c r="P10"/>
      <c r="Q10"/>
      <c r="R10" s="191">
        <v>8</v>
      </c>
      <c r="S10" s="192" t="s">
        <v>80</v>
      </c>
      <c r="T10" s="48" t="s">
        <v>81</v>
      </c>
      <c r="U10"/>
      <c r="V10"/>
      <c r="W10"/>
      <c r="X10" s="181">
        <v>9</v>
      </c>
      <c r="Y10" s="182" t="s">
        <v>82</v>
      </c>
      <c r="Z10" s="183"/>
      <c r="AA10"/>
      <c r="AB10"/>
      <c r="AC10"/>
      <c r="AD10"/>
      <c r="AE10"/>
    </row>
    <row r="11" spans="1:31" ht="31.5">
      <c r="G11" s="121">
        <v>9</v>
      </c>
      <c r="H11" s="73" t="s">
        <v>83</v>
      </c>
      <c r="I11" s="246"/>
      <c r="J11" s="92" t="s">
        <v>84</v>
      </c>
      <c r="K11" s="76"/>
      <c r="L11" s="75" t="s">
        <v>85</v>
      </c>
      <c r="M11" s="59"/>
      <c r="N11" s="60"/>
      <c r="O11" s="61"/>
      <c r="P11"/>
      <c r="Q11"/>
      <c r="R11" s="191">
        <v>9</v>
      </c>
      <c r="S11" s="192" t="s">
        <v>86</v>
      </c>
      <c r="T11" s="48"/>
      <c r="U11"/>
      <c r="V11"/>
      <c r="W11"/>
      <c r="X11" s="181">
        <v>10</v>
      </c>
      <c r="Y11" s="182" t="s">
        <v>87</v>
      </c>
      <c r="Z11" s="183"/>
      <c r="AA11"/>
      <c r="AB11"/>
      <c r="AC11"/>
      <c r="AD11"/>
      <c r="AE11"/>
    </row>
    <row r="12" spans="1:31" ht="75">
      <c r="G12" s="126">
        <v>10</v>
      </c>
      <c r="H12" s="77" t="s">
        <v>88</v>
      </c>
      <c r="I12" s="247"/>
      <c r="J12" s="78" t="s">
        <v>50</v>
      </c>
      <c r="K12" s="79"/>
      <c r="L12" s="86" t="s">
        <v>89</v>
      </c>
      <c r="M12" s="59"/>
      <c r="N12" s="60"/>
      <c r="O12" s="61"/>
      <c r="P12"/>
      <c r="Q12"/>
      <c r="R12" s="191">
        <v>10</v>
      </c>
      <c r="S12" s="192" t="s">
        <v>90</v>
      </c>
      <c r="T12" s="48" t="s">
        <v>91</v>
      </c>
      <c r="U12"/>
      <c r="V12"/>
      <c r="W12"/>
      <c r="X12" s="181">
        <v>11</v>
      </c>
      <c r="Y12" s="182" t="s">
        <v>92</v>
      </c>
      <c r="Z12" s="183"/>
      <c r="AA12"/>
      <c r="AB12"/>
      <c r="AC12"/>
      <c r="AD12"/>
      <c r="AE12"/>
    </row>
    <row r="13" spans="1:31" ht="63">
      <c r="G13" s="127">
        <v>11</v>
      </c>
      <c r="H13" s="80" t="s">
        <v>93</v>
      </c>
      <c r="I13" s="260"/>
      <c r="J13" s="81" t="s">
        <v>57</v>
      </c>
      <c r="K13" s="82"/>
      <c r="L13" s="128" t="s">
        <v>94</v>
      </c>
      <c r="M13" s="114"/>
      <c r="N13" s="115"/>
      <c r="O13" s="116"/>
      <c r="P13"/>
      <c r="Q13"/>
      <c r="R13" s="193">
        <v>11</v>
      </c>
      <c r="S13" s="194" t="s">
        <v>95</v>
      </c>
      <c r="T13" s="49"/>
      <c r="U13"/>
      <c r="V13"/>
      <c r="W13"/>
      <c r="X13" s="181">
        <v>12</v>
      </c>
      <c r="Y13" s="182" t="s">
        <v>96</v>
      </c>
      <c r="Z13" s="183"/>
      <c r="AA13"/>
      <c r="AB13"/>
      <c r="AC13"/>
      <c r="AD13"/>
      <c r="AE13"/>
    </row>
    <row r="14" spans="1:31" ht="15.75">
      <c r="G14" s="105">
        <v>12</v>
      </c>
      <c r="H14" s="55" t="s">
        <v>97</v>
      </c>
      <c r="I14" s="90" t="s">
        <v>98</v>
      </c>
      <c r="J14" s="83"/>
      <c r="K14" s="84"/>
      <c r="L14" s="58" t="s">
        <v>99</v>
      </c>
      <c r="M14" s="129"/>
      <c r="N14" s="130"/>
      <c r="O14" s="131"/>
      <c r="P14"/>
      <c r="Q14"/>
      <c r="R14"/>
      <c r="S14"/>
      <c r="T14"/>
      <c r="U14"/>
      <c r="V14"/>
      <c r="W14"/>
      <c r="X14" s="195">
        <v>13</v>
      </c>
      <c r="Y14" s="196" t="s">
        <v>55</v>
      </c>
      <c r="Z14" s="197"/>
      <c r="AA14"/>
      <c r="AB14"/>
      <c r="AC14"/>
      <c r="AD14"/>
      <c r="AE14"/>
    </row>
    <row r="15" spans="1:31" ht="30" customHeight="1">
      <c r="G15" s="117">
        <v>13</v>
      </c>
      <c r="H15" s="70" t="s">
        <v>100</v>
      </c>
      <c r="I15" s="245" t="s">
        <v>101</v>
      </c>
      <c r="J15" s="91" t="s">
        <v>102</v>
      </c>
      <c r="K15" s="85"/>
      <c r="L15" s="72" t="s">
        <v>103</v>
      </c>
      <c r="M15" s="132">
        <v>221</v>
      </c>
      <c r="N15" s="133">
        <v>222</v>
      </c>
      <c r="O15" s="134">
        <v>223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 ht="30">
      <c r="G16" s="121">
        <v>14</v>
      </c>
      <c r="H16" s="73" t="s">
        <v>104</v>
      </c>
      <c r="I16" s="246"/>
      <c r="J16" s="92" t="s">
        <v>105</v>
      </c>
      <c r="K16" s="79"/>
      <c r="L16" s="75" t="s">
        <v>106</v>
      </c>
      <c r="M16" s="59">
        <v>224</v>
      </c>
      <c r="N16" s="60"/>
      <c r="O16" s="61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7:31" ht="30" customHeight="1">
      <c r="G17" s="121">
        <v>15</v>
      </c>
      <c r="H17" s="73" t="s">
        <v>107</v>
      </c>
      <c r="I17" s="246"/>
      <c r="J17" s="92" t="s">
        <v>64</v>
      </c>
      <c r="K17" s="79"/>
      <c r="L17" s="75" t="s">
        <v>108</v>
      </c>
      <c r="M17" s="123"/>
      <c r="N17" s="124"/>
      <c r="O17" s="125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7:31" ht="30">
      <c r="G18" s="121">
        <v>16</v>
      </c>
      <c r="H18" s="73" t="s">
        <v>109</v>
      </c>
      <c r="I18" s="246"/>
      <c r="J18" s="92" t="s">
        <v>84</v>
      </c>
      <c r="K18" s="79"/>
      <c r="L18" s="75" t="s">
        <v>110</v>
      </c>
      <c r="M18" s="59"/>
      <c r="N18" s="60"/>
      <c r="O18" s="61"/>
      <c r="P18"/>
      <c r="Q18"/>
      <c r="R18"/>
      <c r="S18"/>
      <c r="T18"/>
      <c r="U18"/>
      <c r="V18"/>
      <c r="AD18"/>
      <c r="AE18"/>
    </row>
    <row r="19" spans="7:31" ht="30" customHeight="1">
      <c r="G19" s="126">
        <v>17</v>
      </c>
      <c r="H19" s="77" t="s">
        <v>111</v>
      </c>
      <c r="I19" s="247"/>
      <c r="J19" s="78" t="s">
        <v>50</v>
      </c>
      <c r="K19" s="79"/>
      <c r="L19" s="75" t="s">
        <v>112</v>
      </c>
      <c r="M19" s="59"/>
      <c r="N19" s="60"/>
      <c r="O19" s="61"/>
      <c r="P19"/>
      <c r="Q19"/>
      <c r="R19"/>
      <c r="S19"/>
      <c r="T19"/>
      <c r="U19"/>
      <c r="V19"/>
      <c r="AD19"/>
      <c r="AE19"/>
    </row>
    <row r="20" spans="7:31" ht="30">
      <c r="G20" s="126">
        <v>18</v>
      </c>
      <c r="H20" s="77" t="s">
        <v>113</v>
      </c>
      <c r="I20" s="247"/>
      <c r="J20" s="78" t="s">
        <v>57</v>
      </c>
      <c r="K20" s="79"/>
      <c r="L20" s="86" t="s">
        <v>114</v>
      </c>
      <c r="M20" s="135">
        <v>226</v>
      </c>
      <c r="N20" s="136">
        <v>228</v>
      </c>
      <c r="O20" s="137"/>
      <c r="P20"/>
      <c r="Q20"/>
      <c r="R20"/>
      <c r="S20"/>
      <c r="T20"/>
      <c r="U20"/>
      <c r="V20"/>
      <c r="AD20"/>
      <c r="AE20"/>
    </row>
    <row r="21" spans="7:31" ht="31.5">
      <c r="G21" s="138">
        <v>19</v>
      </c>
      <c r="H21" s="87" t="s">
        <v>115</v>
      </c>
      <c r="I21" s="88" t="s">
        <v>116</v>
      </c>
      <c r="J21" s="83"/>
      <c r="K21" s="84"/>
      <c r="L21" s="89" t="s">
        <v>117</v>
      </c>
      <c r="M21" s="139">
        <v>225</v>
      </c>
      <c r="N21" s="100"/>
      <c r="O21" s="101"/>
      <c r="P21"/>
      <c r="Q21"/>
      <c r="R21"/>
      <c r="S21"/>
      <c r="T21"/>
      <c r="U21"/>
      <c r="V21"/>
      <c r="AD21"/>
      <c r="AE21"/>
    </row>
    <row r="22" spans="7:31" ht="30">
      <c r="G22" s="140">
        <v>20</v>
      </c>
      <c r="H22" s="93" t="s">
        <v>118</v>
      </c>
      <c r="I22" s="141" t="s">
        <v>119</v>
      </c>
      <c r="J22" s="95"/>
      <c r="K22" s="96"/>
      <c r="L22" s="97" t="s">
        <v>120</v>
      </c>
      <c r="M22" s="142">
        <v>230</v>
      </c>
      <c r="N22" s="143"/>
      <c r="O22" s="144"/>
      <c r="P22"/>
      <c r="Q22"/>
      <c r="R22"/>
      <c r="S22"/>
      <c r="T22"/>
      <c r="U22"/>
      <c r="V22"/>
      <c r="AD22"/>
      <c r="AE22"/>
    </row>
    <row r="23" spans="7:31" ht="15.75">
      <c r="G23" s="138">
        <v>21</v>
      </c>
      <c r="H23" s="87" t="s">
        <v>121</v>
      </c>
      <c r="I23" s="88" t="s">
        <v>122</v>
      </c>
      <c r="J23" s="83"/>
      <c r="K23" s="84"/>
      <c r="L23" s="89" t="s">
        <v>123</v>
      </c>
      <c r="M23" s="142"/>
      <c r="N23" s="143"/>
      <c r="O23" s="144"/>
    </row>
    <row r="24" spans="7:31" ht="30">
      <c r="G24" s="140">
        <v>22</v>
      </c>
      <c r="H24" s="93" t="s">
        <v>124</v>
      </c>
      <c r="I24" s="94" t="s">
        <v>57</v>
      </c>
      <c r="J24" s="95"/>
      <c r="K24" s="96"/>
      <c r="L24" s="97" t="s">
        <v>125</v>
      </c>
      <c r="M24" s="139"/>
      <c r="N24" s="100"/>
      <c r="O24" s="101"/>
    </row>
    <row r="25" spans="7:31" ht="30">
      <c r="G25" s="138">
        <v>23</v>
      </c>
      <c r="H25" s="87" t="s">
        <v>126</v>
      </c>
      <c r="I25" s="98" t="s">
        <v>127</v>
      </c>
      <c r="J25" s="99"/>
      <c r="K25" s="99"/>
      <c r="L25" s="89" t="s">
        <v>128</v>
      </c>
      <c r="M25" s="139"/>
      <c r="N25" s="100"/>
      <c r="O25" s="101"/>
    </row>
  </sheetData>
  <mergeCells count="8">
    <mergeCell ref="I15:I20"/>
    <mergeCell ref="R1:T1"/>
    <mergeCell ref="X1:Y1"/>
    <mergeCell ref="AC1:AD1"/>
    <mergeCell ref="M1:O1"/>
    <mergeCell ref="I3:I7"/>
    <mergeCell ref="I8:I13"/>
    <mergeCell ref="J8:J9"/>
  </mergeCells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S16" sqref="S16"/>
    </sheetView>
  </sheetViews>
  <sheetFormatPr defaultRowHeight="15"/>
  <sheetData>
    <row r="1" spans="1:1">
      <c r="A1" t="s">
        <v>145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5"/>
  <sheetViews>
    <sheetView workbookViewId="0"/>
  </sheetViews>
  <sheetFormatPr defaultRowHeight="15"/>
  <sheetData>
    <row r="1" spans="1:1">
      <c r="A1" t="s">
        <v>145</v>
      </c>
    </row>
    <row r="2" spans="1:1">
      <c r="A2" t="s">
        <v>328</v>
      </c>
    </row>
    <row r="3" spans="1:1">
      <c r="A3" s="263" t="s">
        <v>329</v>
      </c>
    </row>
    <row r="4" spans="1:1">
      <c r="A4" t="s">
        <v>145</v>
      </c>
    </row>
    <row r="5" spans="1:1">
      <c r="A5" t="s">
        <v>145</v>
      </c>
    </row>
  </sheetData>
  <mergeCells count="1">
    <mergeCell ref="A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Előlap</vt:lpstr>
      <vt:lpstr>Összesítő</vt:lpstr>
      <vt:lpstr>B_SZV_1A</vt:lpstr>
      <vt:lpstr>adat</vt:lpstr>
      <vt:lpstr>Kitöltési útmutató</vt:lpstr>
      <vt:lpstr>Megjegyzés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Szalamin Róbert</dc:creator>
  <cp:lastModifiedBy>Bernáth Zoltán</cp:lastModifiedBy>
  <dcterms:created xsi:type="dcterms:W3CDTF">2026-07-29T12:01:38Z</dcterms:created>
  <dcterms:modified xsi:type="dcterms:W3CDTF">2026-08-27T10:11:38Z</dcterms:modified>
</cp:coreProperties>
</file>