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ERNATH\GFT\GFT 2027\"/>
    </mc:Choice>
  </mc:AlternateContent>
  <xr:revisionPtr revIDLastSave="0" documentId="13_ncr:1_{DEEE9446-7129-496D-AD1C-92F1E7E5FEBD}" xr6:coauthVersionLast="47" xr6:coauthVersionMax="47" xr10:uidLastSave="{00000000-0000-0000-0000-000000000000}"/>
  <bookViews>
    <workbookView xWindow="-120" yWindow="-120" windowWidth="38640" windowHeight="21840" activeTab="2" xr2:uid="{00000000-000D-0000-FFFF-FFFF00000000}"/>
  </bookViews>
  <sheets>
    <sheet name="Előlap" sheetId="1" r:id="rId1"/>
    <sheet name="Összesítő" sheetId="2" r:id="rId2"/>
    <sheet name="F_SZV_1A" sheetId="3" r:id="rId3"/>
    <sheet name="adat" sheetId="7" r:id="rId4"/>
    <sheet name="Kitöltési útmutató" sheetId="4" r:id="rId5"/>
    <sheet name="Megjegyzés" sheetId="5" r:id="rId6"/>
  </sheets>
  <definedNames>
    <definedName name="_xlnm._FilterDatabase" localSheetId="2" hidden="1">F_SZV_1A!$A$2:$CH$202</definedName>
  </definedNames>
  <calcPr calcId="181029"/>
</workbook>
</file>

<file path=xl/calcChain.xml><?xml version="1.0" encoding="utf-8"?>
<calcChain xmlns="http://schemas.openxmlformats.org/spreadsheetml/2006/main">
  <c r="CC123" i="3" l="1"/>
  <c r="CB123" i="3"/>
  <c r="CA123" i="3"/>
  <c r="BZ123" i="3"/>
  <c r="BY123" i="3"/>
  <c r="BX123" i="3"/>
  <c r="BW123" i="3"/>
  <c r="BV123" i="3"/>
  <c r="BU123" i="3"/>
  <c r="BN123" i="3"/>
  <c r="BR123" i="3" s="1"/>
  <c r="BM123" i="3"/>
  <c r="BO123" i="3" s="1"/>
  <c r="BL123" i="3"/>
  <c r="BJ123" i="3"/>
  <c r="BG123" i="3"/>
  <c r="AZ123" i="3"/>
  <c r="AY123" i="3"/>
  <c r="H123" i="3" s="1"/>
  <c r="AW123" i="3"/>
  <c r="AQ123" i="3"/>
  <c r="BI123" i="3" s="1"/>
  <c r="AC123" i="3"/>
  <c r="K123" i="3"/>
  <c r="J123" i="3"/>
  <c r="I123" i="3"/>
  <c r="F123" i="3"/>
  <c r="BA123" i="3" s="1"/>
  <c r="CC192" i="3"/>
  <c r="CB192" i="3"/>
  <c r="CA192" i="3"/>
  <c r="BZ192" i="3"/>
  <c r="BY192" i="3"/>
  <c r="BX192" i="3"/>
  <c r="BW192" i="3"/>
  <c r="BV192" i="3"/>
  <c r="BU192" i="3"/>
  <c r="BN192" i="3"/>
  <c r="BP192" i="3" s="1"/>
  <c r="BM192" i="3"/>
  <c r="BO192" i="3" s="1"/>
  <c r="BL192" i="3"/>
  <c r="BJ192" i="3"/>
  <c r="BG192" i="3"/>
  <c r="AZ192" i="3"/>
  <c r="AY192" i="3"/>
  <c r="AW192" i="3"/>
  <c r="AQ192" i="3"/>
  <c r="BI192" i="3" s="1"/>
  <c r="AC192" i="3"/>
  <c r="BE192" i="3" s="1"/>
  <c r="BF192" i="3" s="1"/>
  <c r="K192" i="3"/>
  <c r="J192" i="3"/>
  <c r="I192" i="3"/>
  <c r="F192" i="3"/>
  <c r="BB192" i="3" s="1"/>
  <c r="CC48" i="3"/>
  <c r="CB48" i="3"/>
  <c r="CA48" i="3"/>
  <c r="BZ48" i="3"/>
  <c r="BY48" i="3"/>
  <c r="BX48" i="3"/>
  <c r="BW48" i="3"/>
  <c r="BV48" i="3"/>
  <c r="BU48" i="3"/>
  <c r="BN48" i="3"/>
  <c r="BP48" i="3" s="1"/>
  <c r="BM48" i="3"/>
  <c r="BO48" i="3" s="1"/>
  <c r="BL48" i="3"/>
  <c r="BJ48" i="3"/>
  <c r="BG48" i="3"/>
  <c r="AZ48" i="3"/>
  <c r="AY48" i="3"/>
  <c r="AW48" i="3"/>
  <c r="AQ48" i="3"/>
  <c r="BI48" i="3" s="1"/>
  <c r="AC48" i="3"/>
  <c r="BE48" i="3" s="1"/>
  <c r="BF48" i="3" s="1"/>
  <c r="K48" i="3"/>
  <c r="J48" i="3"/>
  <c r="I48" i="3"/>
  <c r="F48" i="3"/>
  <c r="BA48" i="3" s="1"/>
  <c r="CC86" i="3"/>
  <c r="CB86" i="3"/>
  <c r="CA86" i="3"/>
  <c r="BZ86" i="3"/>
  <c r="BY86" i="3"/>
  <c r="BX86" i="3"/>
  <c r="BW86" i="3"/>
  <c r="BV86" i="3"/>
  <c r="BU86" i="3"/>
  <c r="BN86" i="3"/>
  <c r="BR86" i="3" s="1"/>
  <c r="BM86" i="3"/>
  <c r="BO86" i="3" s="1"/>
  <c r="BL86" i="3"/>
  <c r="BJ86" i="3"/>
  <c r="BG86" i="3"/>
  <c r="AZ86" i="3"/>
  <c r="AY86" i="3"/>
  <c r="AW86" i="3"/>
  <c r="AQ86" i="3"/>
  <c r="BI86" i="3" s="1"/>
  <c r="AC86" i="3"/>
  <c r="BE86" i="3" s="1"/>
  <c r="BF86" i="3" s="1"/>
  <c r="K86" i="3"/>
  <c r="J86" i="3"/>
  <c r="I86" i="3"/>
  <c r="F86" i="3"/>
  <c r="BB86" i="3" s="1"/>
  <c r="CC22" i="3"/>
  <c r="CB22" i="3"/>
  <c r="CA22" i="3"/>
  <c r="BZ22" i="3"/>
  <c r="BY22" i="3"/>
  <c r="BX22" i="3"/>
  <c r="BW22" i="3"/>
  <c r="BV22" i="3"/>
  <c r="BU22" i="3"/>
  <c r="BN22" i="3"/>
  <c r="BP22" i="3" s="1"/>
  <c r="BM22" i="3"/>
  <c r="BO22" i="3" s="1"/>
  <c r="BL22" i="3"/>
  <c r="BJ22" i="3"/>
  <c r="BG22" i="3"/>
  <c r="AZ22" i="3"/>
  <c r="AY22" i="3"/>
  <c r="AW22" i="3"/>
  <c r="AQ22" i="3"/>
  <c r="BI22" i="3" s="1"/>
  <c r="AC22" i="3"/>
  <c r="BE22" i="3" s="1"/>
  <c r="BF22" i="3" s="1"/>
  <c r="K22" i="3"/>
  <c r="J22" i="3"/>
  <c r="I22" i="3"/>
  <c r="F22" i="3"/>
  <c r="BA22" i="3" s="1"/>
  <c r="CC21" i="3"/>
  <c r="CB21" i="3"/>
  <c r="CA21" i="3"/>
  <c r="BZ21" i="3"/>
  <c r="BY21" i="3"/>
  <c r="BX21" i="3"/>
  <c r="BW21" i="3"/>
  <c r="BV21" i="3"/>
  <c r="BU21" i="3"/>
  <c r="BN21" i="3"/>
  <c r="BP21" i="3" s="1"/>
  <c r="BM21" i="3"/>
  <c r="BO21" i="3" s="1"/>
  <c r="BL21" i="3"/>
  <c r="BJ21" i="3"/>
  <c r="BG21" i="3"/>
  <c r="AZ21" i="3"/>
  <c r="AY21" i="3"/>
  <c r="AW21" i="3"/>
  <c r="AQ21" i="3"/>
  <c r="BI21" i="3" s="1"/>
  <c r="AC21" i="3"/>
  <c r="BE21" i="3" s="1"/>
  <c r="BF21" i="3" s="1"/>
  <c r="K21" i="3"/>
  <c r="J21" i="3"/>
  <c r="I21" i="3"/>
  <c r="F21" i="3"/>
  <c r="BB21" i="3" s="1"/>
  <c r="CC202" i="3"/>
  <c r="CB202" i="3"/>
  <c r="CA202" i="3"/>
  <c r="BZ202" i="3"/>
  <c r="BY202" i="3"/>
  <c r="BX202" i="3"/>
  <c r="BW202" i="3"/>
  <c r="BV202" i="3"/>
  <c r="BU202" i="3"/>
  <c r="BN202" i="3"/>
  <c r="BP202" i="3" s="1"/>
  <c r="BM202" i="3"/>
  <c r="BO202" i="3" s="1"/>
  <c r="BJ202" i="3"/>
  <c r="BG202" i="3"/>
  <c r="AZ202" i="3"/>
  <c r="AY202" i="3"/>
  <c r="AW202" i="3"/>
  <c r="AQ202" i="3"/>
  <c r="BI202" i="3" s="1"/>
  <c r="BL202" i="3" s="1"/>
  <c r="AC202" i="3"/>
  <c r="K202" i="3"/>
  <c r="J202" i="3"/>
  <c r="I202" i="3"/>
  <c r="F202" i="3"/>
  <c r="BA202" i="3" s="1"/>
  <c r="CC201" i="3"/>
  <c r="CB201" i="3"/>
  <c r="CA201" i="3"/>
  <c r="BZ201" i="3"/>
  <c r="BY201" i="3"/>
  <c r="BX201" i="3"/>
  <c r="BW201" i="3"/>
  <c r="BV201" i="3"/>
  <c r="BU201" i="3"/>
  <c r="BN201" i="3"/>
  <c r="BM201" i="3"/>
  <c r="BO201" i="3" s="1"/>
  <c r="BJ201" i="3"/>
  <c r="BG201" i="3"/>
  <c r="BF201" i="3"/>
  <c r="AZ201" i="3"/>
  <c r="AY201" i="3"/>
  <c r="AW201" i="3"/>
  <c r="AQ201" i="3"/>
  <c r="BI201" i="3" s="1"/>
  <c r="BL201" i="3" s="1"/>
  <c r="AC201" i="3"/>
  <c r="BE201" i="3" s="1"/>
  <c r="K201" i="3"/>
  <c r="J201" i="3"/>
  <c r="I201" i="3"/>
  <c r="F201" i="3"/>
  <c r="BB201" i="3" s="1"/>
  <c r="CC200" i="3"/>
  <c r="CB200" i="3"/>
  <c r="CA200" i="3"/>
  <c r="BZ200" i="3"/>
  <c r="BY200" i="3"/>
  <c r="BX200" i="3"/>
  <c r="BW200" i="3"/>
  <c r="BV200" i="3"/>
  <c r="BU200" i="3"/>
  <c r="BN200" i="3"/>
  <c r="BM200" i="3"/>
  <c r="BO200" i="3" s="1"/>
  <c r="BJ200" i="3"/>
  <c r="BG200" i="3"/>
  <c r="AZ200" i="3"/>
  <c r="AY200" i="3"/>
  <c r="AW200" i="3"/>
  <c r="AQ200" i="3"/>
  <c r="BI200" i="3" s="1"/>
  <c r="BL200" i="3" s="1"/>
  <c r="AC200" i="3"/>
  <c r="BE200" i="3" s="1"/>
  <c r="BF200" i="3" s="1"/>
  <c r="K200" i="3"/>
  <c r="J200" i="3"/>
  <c r="I200" i="3"/>
  <c r="F200" i="3"/>
  <c r="BA200" i="3" s="1"/>
  <c r="CC199" i="3"/>
  <c r="CB199" i="3"/>
  <c r="CA199" i="3"/>
  <c r="BZ199" i="3"/>
  <c r="BY199" i="3"/>
  <c r="BX199" i="3"/>
  <c r="BW199" i="3"/>
  <c r="BV199" i="3"/>
  <c r="BU199" i="3"/>
  <c r="BN199" i="3"/>
  <c r="BM199" i="3"/>
  <c r="BO199" i="3" s="1"/>
  <c r="BJ199" i="3"/>
  <c r="BG199" i="3"/>
  <c r="AZ199" i="3"/>
  <c r="AY199" i="3"/>
  <c r="AW199" i="3"/>
  <c r="AQ199" i="3"/>
  <c r="BI199" i="3" s="1"/>
  <c r="BL199" i="3" s="1"/>
  <c r="AC199" i="3"/>
  <c r="BE199" i="3" s="1"/>
  <c r="BF199" i="3" s="1"/>
  <c r="K199" i="3"/>
  <c r="J199" i="3"/>
  <c r="I199" i="3"/>
  <c r="F199" i="3"/>
  <c r="BB199" i="3" s="1"/>
  <c r="CC198" i="3"/>
  <c r="CB198" i="3"/>
  <c r="CA198" i="3"/>
  <c r="BZ198" i="3"/>
  <c r="BY198" i="3"/>
  <c r="BX198" i="3"/>
  <c r="BW198" i="3"/>
  <c r="BV198" i="3"/>
  <c r="BU198" i="3"/>
  <c r="BN198" i="3"/>
  <c r="BR198" i="3" s="1"/>
  <c r="BM198" i="3"/>
  <c r="BO198" i="3" s="1"/>
  <c r="BL198" i="3"/>
  <c r="BJ198" i="3"/>
  <c r="BG198" i="3"/>
  <c r="AZ198" i="3"/>
  <c r="AY198" i="3"/>
  <c r="AW198" i="3"/>
  <c r="AQ198" i="3"/>
  <c r="AC198" i="3"/>
  <c r="BE198" i="3" s="1"/>
  <c r="BF198" i="3" s="1"/>
  <c r="K198" i="3"/>
  <c r="J198" i="3"/>
  <c r="I198" i="3"/>
  <c r="F198" i="3"/>
  <c r="BB198" i="3" s="1"/>
  <c r="CC197" i="3"/>
  <c r="CB197" i="3"/>
  <c r="CA197" i="3"/>
  <c r="BZ197" i="3"/>
  <c r="BY197" i="3"/>
  <c r="BX197" i="3"/>
  <c r="BW197" i="3"/>
  <c r="BV197" i="3"/>
  <c r="BU197" i="3"/>
  <c r="BN197" i="3"/>
  <c r="BP197" i="3" s="1"/>
  <c r="BM197" i="3"/>
  <c r="BO197" i="3" s="1"/>
  <c r="BL197" i="3"/>
  <c r="BJ197" i="3"/>
  <c r="BG197" i="3"/>
  <c r="AZ197" i="3"/>
  <c r="AY197" i="3"/>
  <c r="AW197" i="3"/>
  <c r="AQ197" i="3"/>
  <c r="BI197" i="3" s="1"/>
  <c r="AC197" i="3"/>
  <c r="BE197" i="3" s="1"/>
  <c r="BF197" i="3" s="1"/>
  <c r="K197" i="3"/>
  <c r="J197" i="3"/>
  <c r="I197" i="3"/>
  <c r="F197" i="3"/>
  <c r="BB197" i="3" s="1"/>
  <c r="CC196" i="3"/>
  <c r="CB196" i="3"/>
  <c r="CA196" i="3"/>
  <c r="BZ196" i="3"/>
  <c r="BY196" i="3"/>
  <c r="BX196" i="3"/>
  <c r="BW196" i="3"/>
  <c r="BV196" i="3"/>
  <c r="BU196" i="3"/>
  <c r="BN196" i="3"/>
  <c r="BR196" i="3" s="1"/>
  <c r="BM196" i="3"/>
  <c r="BO196" i="3" s="1"/>
  <c r="BL196" i="3"/>
  <c r="BJ196" i="3"/>
  <c r="BG196" i="3"/>
  <c r="AZ196" i="3"/>
  <c r="AY196" i="3"/>
  <c r="AW196" i="3"/>
  <c r="AQ196" i="3"/>
  <c r="BI196" i="3" s="1"/>
  <c r="AC196" i="3"/>
  <c r="BE196" i="3" s="1"/>
  <c r="BF196" i="3" s="1"/>
  <c r="K196" i="3"/>
  <c r="J196" i="3"/>
  <c r="I196" i="3"/>
  <c r="F196" i="3"/>
  <c r="BA196" i="3" s="1"/>
  <c r="CC195" i="3"/>
  <c r="CB195" i="3"/>
  <c r="CA195" i="3"/>
  <c r="BZ195" i="3"/>
  <c r="BY195" i="3"/>
  <c r="BX195" i="3"/>
  <c r="BW195" i="3"/>
  <c r="BV195" i="3"/>
  <c r="BU195" i="3"/>
  <c r="BN195" i="3"/>
  <c r="BP195" i="3" s="1"/>
  <c r="BM195" i="3"/>
  <c r="BO195" i="3" s="1"/>
  <c r="BL195" i="3"/>
  <c r="BJ195" i="3"/>
  <c r="BG195" i="3"/>
  <c r="AZ195" i="3"/>
  <c r="AY195" i="3"/>
  <c r="AW195" i="3"/>
  <c r="AQ195" i="3"/>
  <c r="BI195" i="3" s="1"/>
  <c r="AC195" i="3"/>
  <c r="BE195" i="3" s="1"/>
  <c r="BF195" i="3" s="1"/>
  <c r="K195" i="3"/>
  <c r="J195" i="3"/>
  <c r="I195" i="3"/>
  <c r="F195" i="3"/>
  <c r="BB195" i="3" s="1"/>
  <c r="CC194" i="3"/>
  <c r="CB194" i="3"/>
  <c r="CA194" i="3"/>
  <c r="BZ194" i="3"/>
  <c r="BY194" i="3"/>
  <c r="BX194" i="3"/>
  <c r="BW194" i="3"/>
  <c r="BV194" i="3"/>
  <c r="BU194" i="3"/>
  <c r="BN194" i="3"/>
  <c r="BR194" i="3" s="1"/>
  <c r="BM194" i="3"/>
  <c r="BO194" i="3" s="1"/>
  <c r="BL194" i="3"/>
  <c r="BJ194" i="3"/>
  <c r="BG194" i="3"/>
  <c r="AZ194" i="3"/>
  <c r="AY194" i="3"/>
  <c r="AW194" i="3"/>
  <c r="AQ194" i="3"/>
  <c r="BI194" i="3" s="1"/>
  <c r="AC194" i="3"/>
  <c r="K194" i="3"/>
  <c r="J194" i="3"/>
  <c r="I194" i="3"/>
  <c r="F194" i="3"/>
  <c r="BB194" i="3" s="1"/>
  <c r="CC193" i="3"/>
  <c r="CB193" i="3"/>
  <c r="CA193" i="3"/>
  <c r="BZ193" i="3"/>
  <c r="BY193" i="3"/>
  <c r="BX193" i="3"/>
  <c r="BW193" i="3"/>
  <c r="BV193" i="3"/>
  <c r="BU193" i="3"/>
  <c r="BN193" i="3"/>
  <c r="BR193" i="3" s="1"/>
  <c r="BM193" i="3"/>
  <c r="BO193" i="3" s="1"/>
  <c r="BL193" i="3"/>
  <c r="BJ193" i="3"/>
  <c r="BG193" i="3"/>
  <c r="AZ193" i="3"/>
  <c r="AY193" i="3"/>
  <c r="AW193" i="3"/>
  <c r="AQ193" i="3"/>
  <c r="BI193" i="3" s="1"/>
  <c r="AC193" i="3"/>
  <c r="BE193" i="3" s="1"/>
  <c r="BF193" i="3" s="1"/>
  <c r="K193" i="3"/>
  <c r="J193" i="3"/>
  <c r="I193" i="3"/>
  <c r="F193" i="3"/>
  <c r="BA193" i="3" s="1"/>
  <c r="CC191" i="3"/>
  <c r="CB191" i="3"/>
  <c r="CA191" i="3"/>
  <c r="BZ191" i="3"/>
  <c r="BY191" i="3"/>
  <c r="BX191" i="3"/>
  <c r="BW191" i="3"/>
  <c r="BV191" i="3"/>
  <c r="BU191" i="3"/>
  <c r="BN191" i="3"/>
  <c r="BR191" i="3" s="1"/>
  <c r="BM191" i="3"/>
  <c r="BO191" i="3" s="1"/>
  <c r="BL191" i="3"/>
  <c r="BJ191" i="3"/>
  <c r="BG191" i="3"/>
  <c r="AZ191" i="3"/>
  <c r="AY191" i="3"/>
  <c r="AW191" i="3"/>
  <c r="AQ191" i="3"/>
  <c r="BI191" i="3" s="1"/>
  <c r="AC191" i="3"/>
  <c r="BE191" i="3" s="1"/>
  <c r="BF191" i="3" s="1"/>
  <c r="K191" i="3"/>
  <c r="J191" i="3"/>
  <c r="I191" i="3"/>
  <c r="F191" i="3"/>
  <c r="BB191" i="3" s="1"/>
  <c r="CC190" i="3"/>
  <c r="CB190" i="3"/>
  <c r="CA190" i="3"/>
  <c r="BZ190" i="3"/>
  <c r="BY190" i="3"/>
  <c r="BX190" i="3"/>
  <c r="BW190" i="3"/>
  <c r="BV190" i="3"/>
  <c r="BU190" i="3"/>
  <c r="BN190" i="3"/>
  <c r="BR190" i="3" s="1"/>
  <c r="BM190" i="3"/>
  <c r="BO190" i="3" s="1"/>
  <c r="BL190" i="3"/>
  <c r="BJ190" i="3"/>
  <c r="BG190" i="3"/>
  <c r="AZ190" i="3"/>
  <c r="AY190" i="3"/>
  <c r="AW190" i="3"/>
  <c r="AQ190" i="3"/>
  <c r="BI190" i="3" s="1"/>
  <c r="AC190" i="3"/>
  <c r="BE190" i="3" s="1"/>
  <c r="BF190" i="3" s="1"/>
  <c r="K190" i="3"/>
  <c r="J190" i="3"/>
  <c r="I190" i="3"/>
  <c r="F190" i="3"/>
  <c r="BB190" i="3" s="1"/>
  <c r="BK123" i="3" l="1"/>
  <c r="BP123" i="3"/>
  <c r="BB123" i="3"/>
  <c r="BT123" i="3" s="1"/>
  <c r="BH123" i="3"/>
  <c r="CD123" i="3"/>
  <c r="AS123" i="3"/>
  <c r="BC123" i="3"/>
  <c r="BD123" i="3"/>
  <c r="BE123" i="3"/>
  <c r="BF123" i="3" s="1"/>
  <c r="AD123" i="3" s="1"/>
  <c r="BK22" i="3"/>
  <c r="H48" i="3"/>
  <c r="H22" i="3"/>
  <c r="BK192" i="3"/>
  <c r="BK48" i="3"/>
  <c r="H192" i="3"/>
  <c r="BK86" i="3"/>
  <c r="BK21" i="3"/>
  <c r="BR192" i="3"/>
  <c r="BH48" i="3"/>
  <c r="BH192" i="3"/>
  <c r="BQ192" i="3"/>
  <c r="BT192" i="3"/>
  <c r="BD192" i="3"/>
  <c r="BS192" i="3"/>
  <c r="BC192" i="3"/>
  <c r="BA192" i="3"/>
  <c r="H21" i="3"/>
  <c r="BR48" i="3"/>
  <c r="BB48" i="3"/>
  <c r="BT48" i="3" s="1"/>
  <c r="CD48" i="3"/>
  <c r="AS48" i="3"/>
  <c r="AD48" i="3"/>
  <c r="H86" i="3"/>
  <c r="BA86" i="3"/>
  <c r="AS86" i="3" s="1"/>
  <c r="BH21" i="3"/>
  <c r="BH86" i="3"/>
  <c r="BQ86" i="3"/>
  <c r="BT86" i="3"/>
  <c r="BD86" i="3"/>
  <c r="BS86" i="3"/>
  <c r="BC86" i="3"/>
  <c r="BP86" i="3"/>
  <c r="BH22" i="3"/>
  <c r="BR21" i="3"/>
  <c r="BR22" i="3"/>
  <c r="CD22" i="3"/>
  <c r="AS22" i="3"/>
  <c r="AD22" i="3"/>
  <c r="BB22" i="3"/>
  <c r="BQ21" i="3"/>
  <c r="BT21" i="3"/>
  <c r="BD21" i="3"/>
  <c r="BS21" i="3"/>
  <c r="BC21" i="3"/>
  <c r="BA21" i="3"/>
  <c r="H193" i="3"/>
  <c r="BK197" i="3"/>
  <c r="BA201" i="3"/>
  <c r="AS201" i="3" s="1"/>
  <c r="BR197" i="3"/>
  <c r="H195" i="3"/>
  <c r="BB202" i="3"/>
  <c r="BS202" i="3" s="1"/>
  <c r="BA194" i="3"/>
  <c r="CD194" i="3" s="1"/>
  <c r="BK202" i="3"/>
  <c r="BH193" i="3"/>
  <c r="BK195" i="3"/>
  <c r="BK196" i="3"/>
  <c r="BH198" i="3"/>
  <c r="BH199" i="3"/>
  <c r="BH202" i="3"/>
  <c r="BA191" i="3"/>
  <c r="AD191" i="3" s="1"/>
  <c r="BB196" i="3"/>
  <c r="BD196" i="3" s="1"/>
  <c r="BK191" i="3"/>
  <c r="BB193" i="3"/>
  <c r="BD193" i="3" s="1"/>
  <c r="BH201" i="3"/>
  <c r="H196" i="3"/>
  <c r="BK201" i="3"/>
  <c r="BK193" i="3"/>
  <c r="BK198" i="3"/>
  <c r="H198" i="3"/>
  <c r="H200" i="3"/>
  <c r="BK194" i="3"/>
  <c r="BP193" i="3"/>
  <c r="BH196" i="3"/>
  <c r="BA199" i="3"/>
  <c r="CD199" i="3" s="1"/>
  <c r="BB200" i="3"/>
  <c r="BR200" i="3" s="1"/>
  <c r="H199" i="3"/>
  <c r="H201" i="3"/>
  <c r="H197" i="3"/>
  <c r="H194" i="3"/>
  <c r="H191" i="3"/>
  <c r="H202" i="3"/>
  <c r="H190" i="3"/>
  <c r="BK200" i="3"/>
  <c r="BK199" i="3"/>
  <c r="BH197" i="3"/>
  <c r="BH195" i="3"/>
  <c r="BH194" i="3"/>
  <c r="AD196" i="3"/>
  <c r="BR201" i="3"/>
  <c r="BR195" i="3"/>
  <c r="BP201" i="3"/>
  <c r="BP200" i="3"/>
  <c r="BP194" i="3"/>
  <c r="BP198" i="3"/>
  <c r="BR199" i="3"/>
  <c r="CD196" i="3"/>
  <c r="BH190" i="3"/>
  <c r="CD193" i="3"/>
  <c r="AS193" i="3"/>
  <c r="AD193" i="3"/>
  <c r="BT198" i="3"/>
  <c r="BD198" i="3"/>
  <c r="BS198" i="3"/>
  <c r="BC198" i="3"/>
  <c r="BQ198" i="3"/>
  <c r="CD200" i="3"/>
  <c r="AS200" i="3"/>
  <c r="AD200" i="3"/>
  <c r="CD202" i="3"/>
  <c r="AS202" i="3"/>
  <c r="BS201" i="3"/>
  <c r="BC201" i="3"/>
  <c r="BT201" i="3"/>
  <c r="BD201" i="3"/>
  <c r="BQ201" i="3"/>
  <c r="BT199" i="3"/>
  <c r="BD199" i="3"/>
  <c r="BS199" i="3"/>
  <c r="BC199" i="3"/>
  <c r="BQ199" i="3"/>
  <c r="BQ191" i="3"/>
  <c r="BT191" i="3"/>
  <c r="BD191" i="3"/>
  <c r="BS191" i="3"/>
  <c r="BC191" i="3"/>
  <c r="BQ195" i="3"/>
  <c r="BT195" i="3"/>
  <c r="BD195" i="3"/>
  <c r="BS195" i="3"/>
  <c r="BC195" i="3"/>
  <c r="BT197" i="3"/>
  <c r="BD197" i="3"/>
  <c r="BS197" i="3"/>
  <c r="BC197" i="3"/>
  <c r="BQ197" i="3"/>
  <c r="BH200" i="3"/>
  <c r="BH191" i="3"/>
  <c r="BP191" i="3"/>
  <c r="BC194" i="3"/>
  <c r="BS194" i="3"/>
  <c r="AS196" i="3"/>
  <c r="BP199" i="3"/>
  <c r="BA198" i="3"/>
  <c r="BI198" i="3"/>
  <c r="BE202" i="3"/>
  <c r="BF202" i="3" s="1"/>
  <c r="AD202" i="3" s="1"/>
  <c r="BT194" i="3"/>
  <c r="BE194" i="3"/>
  <c r="BF194" i="3" s="1"/>
  <c r="BP196" i="3"/>
  <c r="BA197" i="3"/>
  <c r="BD194" i="3"/>
  <c r="BA195" i="3"/>
  <c r="BQ194" i="3"/>
  <c r="BQ190" i="3"/>
  <c r="BS190" i="3"/>
  <c r="BC190" i="3"/>
  <c r="BT190" i="3"/>
  <c r="BD190" i="3"/>
  <c r="BK190" i="3"/>
  <c r="BP190" i="3"/>
  <c r="BA190" i="3"/>
  <c r="BQ123" i="3" l="1"/>
  <c r="BS123" i="3"/>
  <c r="CE123" i="3"/>
  <c r="A123" i="3" s="1"/>
  <c r="CF123" i="3" s="1"/>
  <c r="CG123" i="3" s="1"/>
  <c r="CD86" i="3"/>
  <c r="BD48" i="3"/>
  <c r="BS48" i="3"/>
  <c r="BC48" i="3"/>
  <c r="BQ48" i="3"/>
  <c r="CD192" i="3"/>
  <c r="CE192" i="3" s="1"/>
  <c r="A192" i="3" s="1"/>
  <c r="CF192" i="3" s="1"/>
  <c r="AS192" i="3"/>
  <c r="AD192" i="3"/>
  <c r="AD86" i="3"/>
  <c r="CE86" i="3"/>
  <c r="A86" i="3" s="1"/>
  <c r="CF86" i="3" s="1"/>
  <c r="CH86" i="3" s="1"/>
  <c r="BQ22" i="3"/>
  <c r="BT22" i="3"/>
  <c r="BD22" i="3"/>
  <c r="BS22" i="3"/>
  <c r="BC22" i="3"/>
  <c r="CD21" i="3"/>
  <c r="CE21" i="3" s="1"/>
  <c r="A21" i="3" s="1"/>
  <c r="CF21" i="3" s="1"/>
  <c r="AS21" i="3"/>
  <c r="AD21" i="3"/>
  <c r="AS199" i="3"/>
  <c r="AD199" i="3"/>
  <c r="BQ193" i="3"/>
  <c r="BS193" i="3"/>
  <c r="BT193" i="3"/>
  <c r="BC193" i="3"/>
  <c r="BD200" i="3"/>
  <c r="BQ200" i="3"/>
  <c r="BT202" i="3"/>
  <c r="BT200" i="3"/>
  <c r="BC202" i="3"/>
  <c r="BD202" i="3"/>
  <c r="BR202" i="3"/>
  <c r="BC200" i="3"/>
  <c r="BQ202" i="3"/>
  <c r="BS200" i="3"/>
  <c r="AD201" i="3"/>
  <c r="CD201" i="3"/>
  <c r="AS194" i="3"/>
  <c r="AS191" i="3"/>
  <c r="CD191" i="3"/>
  <c r="BT196" i="3"/>
  <c r="BQ196" i="3"/>
  <c r="BS196" i="3"/>
  <c r="BC196" i="3"/>
  <c r="CE196" i="3" s="1"/>
  <c r="A196" i="3" s="1"/>
  <c r="CF196" i="3" s="1"/>
  <c r="AD194" i="3"/>
  <c r="CE194" i="3"/>
  <c r="A194" i="3" s="1"/>
  <c r="CF194" i="3" s="1"/>
  <c r="CH194" i="3" s="1"/>
  <c r="CE191" i="3"/>
  <c r="A191" i="3" s="1"/>
  <c r="CF191" i="3" s="1"/>
  <c r="CG191" i="3" s="1"/>
  <c r="CE201" i="3"/>
  <c r="A201" i="3" s="1"/>
  <c r="CF201" i="3" s="1"/>
  <c r="CH201" i="3" s="1"/>
  <c r="CE193" i="3"/>
  <c r="A193" i="3" s="1"/>
  <c r="CF193" i="3" s="1"/>
  <c r="CH193" i="3" s="1"/>
  <c r="CE199" i="3"/>
  <c r="A199" i="3" s="1"/>
  <c r="CF199" i="3" s="1"/>
  <c r="CH199" i="3" s="1"/>
  <c r="AD197" i="3"/>
  <c r="CD197" i="3"/>
  <c r="CE197" i="3" s="1"/>
  <c r="A197" i="3" s="1"/>
  <c r="CF197" i="3" s="1"/>
  <c r="AS197" i="3"/>
  <c r="AS198" i="3"/>
  <c r="AD198" i="3"/>
  <c r="CD198" i="3"/>
  <c r="CE198" i="3" s="1"/>
  <c r="A198" i="3" s="1"/>
  <c r="CF198" i="3" s="1"/>
  <c r="AS195" i="3"/>
  <c r="CD195" i="3"/>
  <c r="AD195" i="3"/>
  <c r="CE195" i="3" s="1"/>
  <c r="A195" i="3" s="1"/>
  <c r="CF195" i="3" s="1"/>
  <c r="CD190" i="3"/>
  <c r="AS190" i="3"/>
  <c r="AD190" i="3"/>
  <c r="CE190" i="3" s="1"/>
  <c r="A190" i="3" s="1"/>
  <c r="CF190" i="3" s="1"/>
  <c r="CH123" i="3" l="1"/>
  <c r="CE48" i="3"/>
  <c r="A48" i="3" s="1"/>
  <c r="CF48" i="3" s="1"/>
  <c r="CG48" i="3" s="1"/>
  <c r="CG192" i="3"/>
  <c r="CH192" i="3"/>
  <c r="CG86" i="3"/>
  <c r="CE22" i="3"/>
  <c r="A22" i="3" s="1"/>
  <c r="CF22" i="3" s="1"/>
  <c r="CG22" i="3" s="1"/>
  <c r="CG21" i="3"/>
  <c r="CH21" i="3"/>
  <c r="CE202" i="3"/>
  <c r="A202" i="3" s="1"/>
  <c r="CF202" i="3" s="1"/>
  <c r="CH202" i="3" s="1"/>
  <c r="CE200" i="3"/>
  <c r="A200" i="3" s="1"/>
  <c r="CF200" i="3" s="1"/>
  <c r="CH200" i="3" s="1"/>
  <c r="CH196" i="3"/>
  <c r="CG196" i="3"/>
  <c r="CH191" i="3"/>
  <c r="CG194" i="3"/>
  <c r="CG201" i="3"/>
  <c r="CG199" i="3"/>
  <c r="CG193" i="3"/>
  <c r="CH198" i="3"/>
  <c r="CG198" i="3"/>
  <c r="CG197" i="3"/>
  <c r="CH197" i="3"/>
  <c r="CH195" i="3"/>
  <c r="CG195" i="3"/>
  <c r="CH190" i="3"/>
  <c r="CG190" i="3"/>
  <c r="CH48" i="3" l="1"/>
  <c r="CH22" i="3"/>
  <c r="CG202" i="3"/>
  <c r="CG200" i="3"/>
  <c r="CC189" i="3"/>
  <c r="CB189" i="3"/>
  <c r="CA189" i="3"/>
  <c r="BZ189" i="3"/>
  <c r="BY189" i="3"/>
  <c r="BX189" i="3"/>
  <c r="BW189" i="3"/>
  <c r="BV189" i="3"/>
  <c r="BU189" i="3"/>
  <c r="BN189" i="3"/>
  <c r="BM189" i="3"/>
  <c r="BO189" i="3" s="1"/>
  <c r="BJ189" i="3"/>
  <c r="BG189" i="3"/>
  <c r="AZ189" i="3"/>
  <c r="AY189" i="3"/>
  <c r="AW189" i="3"/>
  <c r="AQ189" i="3"/>
  <c r="BI189" i="3" s="1"/>
  <c r="BL189" i="3" s="1"/>
  <c r="AC189" i="3"/>
  <c r="BE189" i="3" s="1"/>
  <c r="BF189" i="3" s="1"/>
  <c r="K189" i="3"/>
  <c r="J189" i="3"/>
  <c r="I189" i="3"/>
  <c r="F189" i="3"/>
  <c r="BB189" i="3" s="1"/>
  <c r="CC188" i="3"/>
  <c r="CB188" i="3"/>
  <c r="CA188" i="3"/>
  <c r="BZ188" i="3"/>
  <c r="BY188" i="3"/>
  <c r="BX188" i="3"/>
  <c r="BW188" i="3"/>
  <c r="BV188" i="3"/>
  <c r="BU188" i="3"/>
  <c r="BN188" i="3"/>
  <c r="BP188" i="3" s="1"/>
  <c r="BM188" i="3"/>
  <c r="BO188" i="3" s="1"/>
  <c r="BL188" i="3"/>
  <c r="BJ188" i="3"/>
  <c r="BG188" i="3"/>
  <c r="AZ188" i="3"/>
  <c r="AY188" i="3"/>
  <c r="AW188" i="3"/>
  <c r="AQ188" i="3"/>
  <c r="BI188" i="3" s="1"/>
  <c r="AC188" i="3"/>
  <c r="BE188" i="3" s="1"/>
  <c r="BF188" i="3" s="1"/>
  <c r="K188" i="3"/>
  <c r="J188" i="3"/>
  <c r="I188" i="3"/>
  <c r="F188" i="3"/>
  <c r="BA188" i="3" s="1"/>
  <c r="CC187" i="3"/>
  <c r="CB187" i="3"/>
  <c r="CA187" i="3"/>
  <c r="BZ187" i="3"/>
  <c r="BY187" i="3"/>
  <c r="BX187" i="3"/>
  <c r="BW187" i="3"/>
  <c r="BV187" i="3"/>
  <c r="BU187" i="3"/>
  <c r="BN187" i="3"/>
  <c r="BP187" i="3" s="1"/>
  <c r="BM187" i="3"/>
  <c r="BO187" i="3" s="1"/>
  <c r="BL187" i="3"/>
  <c r="BJ187" i="3"/>
  <c r="BG187" i="3"/>
  <c r="AZ187" i="3"/>
  <c r="AY187" i="3"/>
  <c r="AW187" i="3"/>
  <c r="AQ187" i="3"/>
  <c r="BI187" i="3" s="1"/>
  <c r="AC187" i="3"/>
  <c r="BE187" i="3" s="1"/>
  <c r="BF187" i="3" s="1"/>
  <c r="K187" i="3"/>
  <c r="J187" i="3"/>
  <c r="I187" i="3"/>
  <c r="F187" i="3"/>
  <c r="BB187" i="3" s="1"/>
  <c r="CC186" i="3"/>
  <c r="CB186" i="3"/>
  <c r="CA186" i="3"/>
  <c r="BZ186" i="3"/>
  <c r="BY186" i="3"/>
  <c r="BX186" i="3"/>
  <c r="BW186" i="3"/>
  <c r="BV186" i="3"/>
  <c r="BU186" i="3"/>
  <c r="BN186" i="3"/>
  <c r="BP186" i="3" s="1"/>
  <c r="BM186" i="3"/>
  <c r="BO186" i="3" s="1"/>
  <c r="BL186" i="3"/>
  <c r="BJ186" i="3"/>
  <c r="BG186" i="3"/>
  <c r="AZ186" i="3"/>
  <c r="AY186" i="3"/>
  <c r="AW186" i="3"/>
  <c r="AQ186" i="3"/>
  <c r="BI186" i="3" s="1"/>
  <c r="AC186" i="3"/>
  <c r="BE186" i="3" s="1"/>
  <c r="BF186" i="3" s="1"/>
  <c r="K186" i="3"/>
  <c r="J186" i="3"/>
  <c r="I186" i="3"/>
  <c r="F186" i="3"/>
  <c r="BB186" i="3" s="1"/>
  <c r="BH189" i="3" l="1"/>
  <c r="BH188" i="3"/>
  <c r="BK189" i="3"/>
  <c r="BK188" i="3"/>
  <c r="BK186" i="3"/>
  <c r="BK187" i="3"/>
  <c r="BR186" i="3"/>
  <c r="H187" i="3"/>
  <c r="BH186" i="3"/>
  <c r="BR188" i="3"/>
  <c r="BH187" i="3"/>
  <c r="BR189" i="3"/>
  <c r="BB188" i="3"/>
  <c r="BC188" i="3" s="1"/>
  <c r="H186" i="3"/>
  <c r="H188" i="3"/>
  <c r="H189" i="3"/>
  <c r="BQ189" i="3"/>
  <c r="BT189" i="3"/>
  <c r="BD189" i="3"/>
  <c r="BS189" i="3"/>
  <c r="BC189" i="3"/>
  <c r="BT187" i="3"/>
  <c r="BD187" i="3"/>
  <c r="BS187" i="3"/>
  <c r="BC187" i="3"/>
  <c r="BQ187" i="3"/>
  <c r="CD188" i="3"/>
  <c r="AS188" i="3"/>
  <c r="AD188" i="3"/>
  <c r="BA187" i="3"/>
  <c r="BR187" i="3"/>
  <c r="BP189" i="3"/>
  <c r="BA189" i="3"/>
  <c r="BQ186" i="3"/>
  <c r="BT186" i="3"/>
  <c r="BS186" i="3"/>
  <c r="BD186" i="3"/>
  <c r="BC186" i="3"/>
  <c r="BA186" i="3"/>
  <c r="BQ188" i="3" l="1"/>
  <c r="BT188" i="3"/>
  <c r="BS188" i="3"/>
  <c r="BD188" i="3"/>
  <c r="CE188" i="3" s="1"/>
  <c r="A188" i="3" s="1"/>
  <c r="CF188" i="3" s="1"/>
  <c r="CG188" i="3" s="1"/>
  <c r="CD189" i="3"/>
  <c r="CE189" i="3" s="1"/>
  <c r="A189" i="3" s="1"/>
  <c r="CF189" i="3" s="1"/>
  <c r="AS189" i="3"/>
  <c r="AD189" i="3"/>
  <c r="CD187" i="3"/>
  <c r="CE187" i="3" s="1"/>
  <c r="A187" i="3" s="1"/>
  <c r="CF187" i="3" s="1"/>
  <c r="AS187" i="3"/>
  <c r="AD187" i="3"/>
  <c r="AD186" i="3"/>
  <c r="CE186" i="3"/>
  <c r="A186" i="3" s="1"/>
  <c r="CF186" i="3" s="1"/>
  <c r="CD186" i="3"/>
  <c r="AS186" i="3"/>
  <c r="CH188" i="3" l="1"/>
  <c r="CH187" i="3"/>
  <c r="CG187" i="3"/>
  <c r="CH189" i="3"/>
  <c r="CG189" i="3"/>
  <c r="CH186" i="3"/>
  <c r="CG186" i="3"/>
  <c r="CC185" i="3" l="1"/>
  <c r="CB185" i="3"/>
  <c r="CA185" i="3"/>
  <c r="BZ185" i="3"/>
  <c r="BY185" i="3"/>
  <c r="BX185" i="3"/>
  <c r="BW185" i="3"/>
  <c r="BV185" i="3"/>
  <c r="BU185" i="3"/>
  <c r="BN185" i="3"/>
  <c r="BM185" i="3"/>
  <c r="BO185" i="3" s="1"/>
  <c r="BJ185" i="3"/>
  <c r="BG185" i="3"/>
  <c r="AZ185" i="3"/>
  <c r="AY185" i="3"/>
  <c r="AW185" i="3"/>
  <c r="AQ185" i="3"/>
  <c r="BI185" i="3" s="1"/>
  <c r="BL185" i="3" s="1"/>
  <c r="AC185" i="3"/>
  <c r="BE185" i="3" s="1"/>
  <c r="BF185" i="3" s="1"/>
  <c r="K185" i="3"/>
  <c r="J185" i="3"/>
  <c r="I185" i="3"/>
  <c r="F185" i="3"/>
  <c r="BB185" i="3" s="1"/>
  <c r="CC184" i="3"/>
  <c r="CB184" i="3"/>
  <c r="CA184" i="3"/>
  <c r="BZ184" i="3"/>
  <c r="BY184" i="3"/>
  <c r="BX184" i="3"/>
  <c r="BW184" i="3"/>
  <c r="BV184" i="3"/>
  <c r="BU184" i="3"/>
  <c r="BN184" i="3"/>
  <c r="BP184" i="3" s="1"/>
  <c r="BM184" i="3"/>
  <c r="BO184" i="3" s="1"/>
  <c r="BL184" i="3"/>
  <c r="BJ184" i="3"/>
  <c r="BG184" i="3"/>
  <c r="AZ184" i="3"/>
  <c r="AY184" i="3"/>
  <c r="AW184" i="3"/>
  <c r="AQ184" i="3"/>
  <c r="BI184" i="3" s="1"/>
  <c r="AC184" i="3"/>
  <c r="BE184" i="3" s="1"/>
  <c r="BF184" i="3" s="1"/>
  <c r="K184" i="3"/>
  <c r="J184" i="3"/>
  <c r="I184" i="3"/>
  <c r="F184" i="3"/>
  <c r="BA184" i="3" s="1"/>
  <c r="CC183" i="3"/>
  <c r="CB183" i="3"/>
  <c r="CA183" i="3"/>
  <c r="BZ183" i="3"/>
  <c r="BY183" i="3"/>
  <c r="BX183" i="3"/>
  <c r="BW183" i="3"/>
  <c r="BV183" i="3"/>
  <c r="BU183" i="3"/>
  <c r="BN183" i="3"/>
  <c r="BR183" i="3" s="1"/>
  <c r="BM183" i="3"/>
  <c r="BO183" i="3" s="1"/>
  <c r="BL183" i="3"/>
  <c r="BJ183" i="3"/>
  <c r="BG183" i="3"/>
  <c r="AZ183" i="3"/>
  <c r="AY183" i="3"/>
  <c r="AW183" i="3"/>
  <c r="AQ183" i="3"/>
  <c r="BI183" i="3" s="1"/>
  <c r="AC183" i="3"/>
  <c r="BE183" i="3" s="1"/>
  <c r="BF183" i="3" s="1"/>
  <c r="K183" i="3"/>
  <c r="J183" i="3"/>
  <c r="I183" i="3"/>
  <c r="F183" i="3"/>
  <c r="BB183" i="3" s="1"/>
  <c r="BH185" i="3" l="1"/>
  <c r="BK185" i="3"/>
  <c r="BK184" i="3"/>
  <c r="BH184" i="3"/>
  <c r="BK183" i="3"/>
  <c r="BH183" i="3"/>
  <c r="BR185" i="3"/>
  <c r="H183" i="3"/>
  <c r="H185" i="3"/>
  <c r="H184" i="3"/>
  <c r="CD184" i="3"/>
  <c r="AD184" i="3"/>
  <c r="AS184" i="3"/>
  <c r="BQ185" i="3"/>
  <c r="BT185" i="3"/>
  <c r="BD185" i="3"/>
  <c r="BS185" i="3"/>
  <c r="BC185" i="3"/>
  <c r="BB184" i="3"/>
  <c r="BR184" i="3"/>
  <c r="BP185" i="3"/>
  <c r="BA185" i="3"/>
  <c r="BQ183" i="3"/>
  <c r="BC183" i="3"/>
  <c r="BT183" i="3"/>
  <c r="BD183" i="3"/>
  <c r="BS183" i="3"/>
  <c r="BP183" i="3"/>
  <c r="BA183" i="3"/>
  <c r="CD185" i="3" l="1"/>
  <c r="CE185" i="3" s="1"/>
  <c r="A185" i="3" s="1"/>
  <c r="CF185" i="3" s="1"/>
  <c r="AD185" i="3"/>
  <c r="AS185" i="3"/>
  <c r="BQ184" i="3"/>
  <c r="BD184" i="3"/>
  <c r="BS184" i="3"/>
  <c r="BC184" i="3"/>
  <c r="BT184" i="3"/>
  <c r="CD183" i="3"/>
  <c r="AD183" i="3"/>
  <c r="CE183" i="3" s="1"/>
  <c r="A183" i="3" s="1"/>
  <c r="CF183" i="3" s="1"/>
  <c r="AS183" i="3"/>
  <c r="CE184" i="3" l="1"/>
  <c r="A184" i="3" s="1"/>
  <c r="CF184" i="3" s="1"/>
  <c r="CH184" i="3" s="1"/>
  <c r="CH185" i="3"/>
  <c r="CG185" i="3"/>
  <c r="CG183" i="3"/>
  <c r="CH183" i="3"/>
  <c r="CG184" i="3" l="1"/>
  <c r="CC182" i="3"/>
  <c r="CB182" i="3"/>
  <c r="CA182" i="3"/>
  <c r="BZ182" i="3"/>
  <c r="BY182" i="3"/>
  <c r="BX182" i="3"/>
  <c r="BW182" i="3"/>
  <c r="BV182" i="3"/>
  <c r="BU182" i="3"/>
  <c r="BN182" i="3"/>
  <c r="BM182" i="3"/>
  <c r="BO182" i="3" s="1"/>
  <c r="BJ182" i="3"/>
  <c r="BG182" i="3"/>
  <c r="AZ182" i="3"/>
  <c r="AY182" i="3"/>
  <c r="AW182" i="3"/>
  <c r="AQ182" i="3"/>
  <c r="BI182" i="3" s="1"/>
  <c r="BL182" i="3" s="1"/>
  <c r="AC182" i="3"/>
  <c r="BE182" i="3" s="1"/>
  <c r="BF182" i="3" s="1"/>
  <c r="K182" i="3"/>
  <c r="J182" i="3"/>
  <c r="I182" i="3"/>
  <c r="F182" i="3"/>
  <c r="BB182" i="3" s="1"/>
  <c r="CC181" i="3"/>
  <c r="CB181" i="3"/>
  <c r="CA181" i="3"/>
  <c r="BZ181" i="3"/>
  <c r="BY181" i="3"/>
  <c r="BX181" i="3"/>
  <c r="BW181" i="3"/>
  <c r="BV181" i="3"/>
  <c r="BU181" i="3"/>
  <c r="BN181" i="3"/>
  <c r="BP181" i="3" s="1"/>
  <c r="BM181" i="3"/>
  <c r="BO181" i="3" s="1"/>
  <c r="BL181" i="3"/>
  <c r="BJ181" i="3"/>
  <c r="BG181" i="3"/>
  <c r="AZ181" i="3"/>
  <c r="AY181" i="3"/>
  <c r="AW181" i="3"/>
  <c r="AQ181" i="3"/>
  <c r="BI181" i="3" s="1"/>
  <c r="AC181" i="3"/>
  <c r="BE181" i="3" s="1"/>
  <c r="BF181" i="3" s="1"/>
  <c r="K181" i="3"/>
  <c r="J181" i="3"/>
  <c r="I181" i="3"/>
  <c r="F181" i="3"/>
  <c r="BA181" i="3" s="1"/>
  <c r="CC180" i="3"/>
  <c r="CB180" i="3"/>
  <c r="CA180" i="3"/>
  <c r="BZ180" i="3"/>
  <c r="BY180" i="3"/>
  <c r="BX180" i="3"/>
  <c r="BW180" i="3"/>
  <c r="BV180" i="3"/>
  <c r="BU180" i="3"/>
  <c r="BN180" i="3"/>
  <c r="BP180" i="3" s="1"/>
  <c r="BM180" i="3"/>
  <c r="BO180" i="3" s="1"/>
  <c r="BL180" i="3"/>
  <c r="BJ180" i="3"/>
  <c r="BG180" i="3"/>
  <c r="AZ180" i="3"/>
  <c r="AY180" i="3"/>
  <c r="AW180" i="3"/>
  <c r="AQ180" i="3"/>
  <c r="BI180" i="3" s="1"/>
  <c r="AC180" i="3"/>
  <c r="BE180" i="3" s="1"/>
  <c r="BF180" i="3" s="1"/>
  <c r="K180" i="3"/>
  <c r="J180" i="3"/>
  <c r="I180" i="3"/>
  <c r="F180" i="3"/>
  <c r="BB180" i="3" s="1"/>
  <c r="BK182" i="3" l="1"/>
  <c r="BR180" i="3"/>
  <c r="BH180" i="3"/>
  <c r="BK180" i="3"/>
  <c r="BK181" i="3"/>
  <c r="BH181" i="3"/>
  <c r="BH182" i="3"/>
  <c r="H180" i="3"/>
  <c r="H181" i="3"/>
  <c r="H182" i="3"/>
  <c r="BR182" i="3"/>
  <c r="BP182" i="3"/>
  <c r="CD181" i="3"/>
  <c r="AS181" i="3"/>
  <c r="AD181" i="3"/>
  <c r="BQ182" i="3"/>
  <c r="BT182" i="3"/>
  <c r="BD182" i="3"/>
  <c r="BS182" i="3"/>
  <c r="BC182" i="3"/>
  <c r="BB181" i="3"/>
  <c r="BR181" i="3"/>
  <c r="BA182" i="3"/>
  <c r="BQ180" i="3"/>
  <c r="BT180" i="3"/>
  <c r="BD180" i="3"/>
  <c r="BS180" i="3"/>
  <c r="BC180" i="3"/>
  <c r="BA180" i="3"/>
  <c r="CD182" i="3" l="1"/>
  <c r="CE182" i="3" s="1"/>
  <c r="A182" i="3" s="1"/>
  <c r="CF182" i="3" s="1"/>
  <c r="AS182" i="3"/>
  <c r="AD182" i="3"/>
  <c r="BQ181" i="3"/>
  <c r="BT181" i="3"/>
  <c r="BD181" i="3"/>
  <c r="BS181" i="3"/>
  <c r="BC181" i="3"/>
  <c r="CD180" i="3"/>
  <c r="AS180" i="3"/>
  <c r="AD180" i="3"/>
  <c r="CE180" i="3" s="1"/>
  <c r="A180" i="3" s="1"/>
  <c r="CF180" i="3" s="1"/>
  <c r="CE181" i="3" l="1"/>
  <c r="A181" i="3" s="1"/>
  <c r="CF181" i="3" s="1"/>
  <c r="CH181" i="3" s="1"/>
  <c r="CH182" i="3"/>
  <c r="CG182" i="3"/>
  <c r="CH180" i="3"/>
  <c r="CG180" i="3"/>
  <c r="CG181" i="3" l="1"/>
  <c r="CC179" i="3"/>
  <c r="CB179" i="3"/>
  <c r="CA179" i="3"/>
  <c r="BZ179" i="3"/>
  <c r="BY179" i="3"/>
  <c r="BX179" i="3"/>
  <c r="BW179" i="3"/>
  <c r="BV179" i="3"/>
  <c r="BU179" i="3"/>
  <c r="BN179" i="3"/>
  <c r="BM179" i="3"/>
  <c r="BO179" i="3" s="1"/>
  <c r="BJ179" i="3"/>
  <c r="BG179" i="3"/>
  <c r="AZ179" i="3"/>
  <c r="AY179" i="3"/>
  <c r="AW179" i="3"/>
  <c r="AQ179" i="3"/>
  <c r="AC179" i="3"/>
  <c r="BE179" i="3" s="1"/>
  <c r="BF179" i="3" s="1"/>
  <c r="K179" i="3"/>
  <c r="J179" i="3"/>
  <c r="I179" i="3"/>
  <c r="F179" i="3"/>
  <c r="BB179" i="3" s="1"/>
  <c r="CC178" i="3"/>
  <c r="CB178" i="3"/>
  <c r="CA178" i="3"/>
  <c r="BZ178" i="3"/>
  <c r="BY178" i="3"/>
  <c r="BX178" i="3"/>
  <c r="BW178" i="3"/>
  <c r="BV178" i="3"/>
  <c r="BU178" i="3"/>
  <c r="BN178" i="3"/>
  <c r="BP178" i="3" s="1"/>
  <c r="BM178" i="3"/>
  <c r="BO178" i="3" s="1"/>
  <c r="BL178" i="3"/>
  <c r="BJ178" i="3"/>
  <c r="BG178" i="3"/>
  <c r="AZ178" i="3"/>
  <c r="AY178" i="3"/>
  <c r="AW178" i="3"/>
  <c r="AQ178" i="3"/>
  <c r="BI178" i="3" s="1"/>
  <c r="AC178" i="3"/>
  <c r="BE178" i="3" s="1"/>
  <c r="BF178" i="3" s="1"/>
  <c r="K178" i="3"/>
  <c r="J178" i="3"/>
  <c r="I178" i="3"/>
  <c r="F178" i="3"/>
  <c r="BA178" i="3" s="1"/>
  <c r="CC177" i="3"/>
  <c r="CB177" i="3"/>
  <c r="CA177" i="3"/>
  <c r="BZ177" i="3"/>
  <c r="BY177" i="3"/>
  <c r="BX177" i="3"/>
  <c r="BW177" i="3"/>
  <c r="BV177" i="3"/>
  <c r="BU177" i="3"/>
  <c r="BN177" i="3"/>
  <c r="BP177" i="3" s="1"/>
  <c r="BM177" i="3"/>
  <c r="BO177" i="3" s="1"/>
  <c r="BL177" i="3"/>
  <c r="BJ177" i="3"/>
  <c r="BG177" i="3"/>
  <c r="AZ177" i="3"/>
  <c r="AY177" i="3"/>
  <c r="AW177" i="3"/>
  <c r="AQ177" i="3"/>
  <c r="BI177" i="3" s="1"/>
  <c r="AC177" i="3"/>
  <c r="BE177" i="3" s="1"/>
  <c r="BF177" i="3" s="1"/>
  <c r="K177" i="3"/>
  <c r="J177" i="3"/>
  <c r="I177" i="3"/>
  <c r="F177" i="3"/>
  <c r="BB177" i="3" s="1"/>
  <c r="BK178" i="3" l="1"/>
  <c r="BK177" i="3"/>
  <c r="BK179" i="3"/>
  <c r="H178" i="3"/>
  <c r="BH179" i="3"/>
  <c r="BI179" i="3"/>
  <c r="BL179" i="3" s="1"/>
  <c r="BR178" i="3"/>
  <c r="BH177" i="3"/>
  <c r="H177" i="3"/>
  <c r="H179" i="3"/>
  <c r="BH178" i="3"/>
  <c r="BR179" i="3"/>
  <c r="BT177" i="3"/>
  <c r="BD177" i="3"/>
  <c r="BQ177" i="3"/>
  <c r="BS177" i="3"/>
  <c r="BC177" i="3"/>
  <c r="CD178" i="3"/>
  <c r="AS178" i="3"/>
  <c r="AD178" i="3"/>
  <c r="BQ179" i="3"/>
  <c r="BT179" i="3"/>
  <c r="BD179" i="3"/>
  <c r="BS179" i="3"/>
  <c r="BC179" i="3"/>
  <c r="BA177" i="3"/>
  <c r="BB178" i="3"/>
  <c r="BR177" i="3"/>
  <c r="BP179" i="3"/>
  <c r="BA179" i="3"/>
  <c r="CD179" i="3" l="1"/>
  <c r="CE179" i="3" s="1"/>
  <c r="A179" i="3" s="1"/>
  <c r="CF179" i="3" s="1"/>
  <c r="AS179" i="3"/>
  <c r="AD179" i="3"/>
  <c r="BQ178" i="3"/>
  <c r="BT178" i="3"/>
  <c r="BD178" i="3"/>
  <c r="BS178" i="3"/>
  <c r="BC178" i="3"/>
  <c r="CD177" i="3"/>
  <c r="CE177" i="3" s="1"/>
  <c r="A177" i="3" s="1"/>
  <c r="CF177" i="3" s="1"/>
  <c r="AD177" i="3"/>
  <c r="AS177" i="3"/>
  <c r="CE178" i="3" l="1"/>
  <c r="A178" i="3" s="1"/>
  <c r="CF178" i="3" s="1"/>
  <c r="CH178" i="3" s="1"/>
  <c r="CH177" i="3"/>
  <c r="CG177" i="3"/>
  <c r="CH179" i="3"/>
  <c r="CG179" i="3"/>
  <c r="CG178" i="3" l="1"/>
  <c r="CC176" i="3"/>
  <c r="CB176" i="3"/>
  <c r="CA176" i="3"/>
  <c r="BZ176" i="3"/>
  <c r="BY176" i="3"/>
  <c r="BX176" i="3"/>
  <c r="BW176" i="3"/>
  <c r="BV176" i="3"/>
  <c r="BU176" i="3"/>
  <c r="BN176" i="3"/>
  <c r="BR176" i="3" s="1"/>
  <c r="BM176" i="3"/>
  <c r="BO176" i="3" s="1"/>
  <c r="BL176" i="3"/>
  <c r="BJ176" i="3"/>
  <c r="BG176" i="3"/>
  <c r="AZ176" i="3"/>
  <c r="AY176" i="3"/>
  <c r="AW176" i="3"/>
  <c r="AQ176" i="3"/>
  <c r="BI176" i="3" s="1"/>
  <c r="AC176" i="3"/>
  <c r="BE176" i="3" s="1"/>
  <c r="BF176" i="3" s="1"/>
  <c r="K176" i="3"/>
  <c r="J176" i="3"/>
  <c r="I176" i="3"/>
  <c r="F176" i="3"/>
  <c r="BB176" i="3" s="1"/>
  <c r="CC175" i="3"/>
  <c r="CB175" i="3"/>
  <c r="CA175" i="3"/>
  <c r="BZ175" i="3"/>
  <c r="BY175" i="3"/>
  <c r="BX175" i="3"/>
  <c r="BW175" i="3"/>
  <c r="BV175" i="3"/>
  <c r="BU175" i="3"/>
  <c r="BN175" i="3"/>
  <c r="BM175" i="3"/>
  <c r="BO175" i="3" s="1"/>
  <c r="BJ175" i="3"/>
  <c r="BG175" i="3"/>
  <c r="AZ175" i="3"/>
  <c r="AY175" i="3"/>
  <c r="AW175" i="3"/>
  <c r="AQ175" i="3"/>
  <c r="BI175" i="3" s="1"/>
  <c r="BL175" i="3" s="1"/>
  <c r="AC175" i="3"/>
  <c r="BE175" i="3" s="1"/>
  <c r="BF175" i="3" s="1"/>
  <c r="K175" i="3"/>
  <c r="J175" i="3"/>
  <c r="I175" i="3"/>
  <c r="F175" i="3"/>
  <c r="BB175" i="3" s="1"/>
  <c r="CC174" i="3"/>
  <c r="CB174" i="3"/>
  <c r="CA174" i="3"/>
  <c r="BZ174" i="3"/>
  <c r="BY174" i="3"/>
  <c r="BX174" i="3"/>
  <c r="BW174" i="3"/>
  <c r="BV174" i="3"/>
  <c r="BU174" i="3"/>
  <c r="BN174" i="3"/>
  <c r="BP174" i="3" s="1"/>
  <c r="BM174" i="3"/>
  <c r="BO174" i="3" s="1"/>
  <c r="BJ174" i="3"/>
  <c r="BG174" i="3"/>
  <c r="AZ174" i="3"/>
  <c r="AY174" i="3"/>
  <c r="AW174" i="3"/>
  <c r="AQ174" i="3"/>
  <c r="BI174" i="3" s="1"/>
  <c r="BL174" i="3" s="1"/>
  <c r="AC174" i="3"/>
  <c r="BE174" i="3" s="1"/>
  <c r="BF174" i="3" s="1"/>
  <c r="K174" i="3"/>
  <c r="J174" i="3"/>
  <c r="I174" i="3"/>
  <c r="F174" i="3"/>
  <c r="BA174" i="3" s="1"/>
  <c r="CC173" i="3"/>
  <c r="CB173" i="3"/>
  <c r="CA173" i="3"/>
  <c r="BZ173" i="3"/>
  <c r="BY173" i="3"/>
  <c r="BX173" i="3"/>
  <c r="BW173" i="3"/>
  <c r="BV173" i="3"/>
  <c r="BU173" i="3"/>
  <c r="BN173" i="3"/>
  <c r="BP173" i="3" s="1"/>
  <c r="BM173" i="3"/>
  <c r="BO173" i="3" s="1"/>
  <c r="BL173" i="3"/>
  <c r="BJ173" i="3"/>
  <c r="BG173" i="3"/>
  <c r="AZ173" i="3"/>
  <c r="AY173" i="3"/>
  <c r="AW173" i="3"/>
  <c r="AQ173" i="3"/>
  <c r="BI173" i="3" s="1"/>
  <c r="AC173" i="3"/>
  <c r="BE173" i="3" s="1"/>
  <c r="BF173" i="3" s="1"/>
  <c r="K173" i="3"/>
  <c r="J173" i="3"/>
  <c r="I173" i="3"/>
  <c r="F173" i="3"/>
  <c r="BA173" i="3" s="1"/>
  <c r="CC172" i="3"/>
  <c r="CB172" i="3"/>
  <c r="CA172" i="3"/>
  <c r="BZ172" i="3"/>
  <c r="BY172" i="3"/>
  <c r="BX172" i="3"/>
  <c r="BW172" i="3"/>
  <c r="BV172" i="3"/>
  <c r="BU172" i="3"/>
  <c r="BN172" i="3"/>
  <c r="BR172" i="3" s="1"/>
  <c r="BM172" i="3"/>
  <c r="BO172" i="3" s="1"/>
  <c r="BL172" i="3"/>
  <c r="BJ172" i="3"/>
  <c r="BG172" i="3"/>
  <c r="AZ172" i="3"/>
  <c r="AY172" i="3"/>
  <c r="AW172" i="3"/>
  <c r="AQ172" i="3"/>
  <c r="BI172" i="3" s="1"/>
  <c r="AC172" i="3"/>
  <c r="BE172" i="3" s="1"/>
  <c r="BF172" i="3" s="1"/>
  <c r="K172" i="3"/>
  <c r="J172" i="3"/>
  <c r="I172" i="3"/>
  <c r="F172" i="3"/>
  <c r="BB172" i="3" s="1"/>
  <c r="BD172" i="3" s="1"/>
  <c r="CC171" i="3"/>
  <c r="CB171" i="3"/>
  <c r="CA171" i="3"/>
  <c r="BZ171" i="3"/>
  <c r="BY171" i="3"/>
  <c r="BX171" i="3"/>
  <c r="BW171" i="3"/>
  <c r="BV171" i="3"/>
  <c r="BU171" i="3"/>
  <c r="BN171" i="3"/>
  <c r="BP171" i="3" s="1"/>
  <c r="BM171" i="3"/>
  <c r="BO171" i="3" s="1"/>
  <c r="BL171" i="3"/>
  <c r="BJ171" i="3"/>
  <c r="BG171" i="3"/>
  <c r="AZ171" i="3"/>
  <c r="AY171" i="3"/>
  <c r="AW171" i="3"/>
  <c r="AQ171" i="3"/>
  <c r="BI171" i="3" s="1"/>
  <c r="AC171" i="3"/>
  <c r="BE171" i="3" s="1"/>
  <c r="BF171" i="3" s="1"/>
  <c r="K171" i="3"/>
  <c r="J171" i="3"/>
  <c r="I171" i="3"/>
  <c r="F171" i="3"/>
  <c r="BB171" i="3" s="1"/>
  <c r="CC170" i="3"/>
  <c r="CB170" i="3"/>
  <c r="CA170" i="3"/>
  <c r="BZ170" i="3"/>
  <c r="BY170" i="3"/>
  <c r="BX170" i="3"/>
  <c r="BW170" i="3"/>
  <c r="BV170" i="3"/>
  <c r="BU170" i="3"/>
  <c r="BN170" i="3"/>
  <c r="BR170" i="3" s="1"/>
  <c r="BM170" i="3"/>
  <c r="BO170" i="3" s="1"/>
  <c r="BL170" i="3"/>
  <c r="BJ170" i="3"/>
  <c r="BG170" i="3"/>
  <c r="AZ170" i="3"/>
  <c r="AY170" i="3"/>
  <c r="AW170" i="3"/>
  <c r="AQ170" i="3"/>
  <c r="BI170" i="3" s="1"/>
  <c r="AC170" i="3"/>
  <c r="BE170" i="3" s="1"/>
  <c r="BF170" i="3" s="1"/>
  <c r="K170" i="3"/>
  <c r="J170" i="3"/>
  <c r="I170" i="3"/>
  <c r="F170" i="3"/>
  <c r="BB170" i="3" s="1"/>
  <c r="BK176" i="3" l="1"/>
  <c r="BK175" i="3"/>
  <c r="BH175" i="3"/>
  <c r="BH173" i="3"/>
  <c r="H172" i="3"/>
  <c r="BP172" i="3"/>
  <c r="BB173" i="3"/>
  <c r="BQ173" i="3" s="1"/>
  <c r="BH170" i="3"/>
  <c r="BK172" i="3"/>
  <c r="BH174" i="3"/>
  <c r="BK171" i="3"/>
  <c r="BH172" i="3"/>
  <c r="H174" i="3"/>
  <c r="BB174" i="3"/>
  <c r="BC174" i="3" s="1"/>
  <c r="BA171" i="3"/>
  <c r="CD171" i="3" s="1"/>
  <c r="BK173" i="3"/>
  <c r="BK174" i="3"/>
  <c r="BA172" i="3"/>
  <c r="CD172" i="3" s="1"/>
  <c r="H173" i="3"/>
  <c r="H175" i="3"/>
  <c r="H170" i="3"/>
  <c r="H171" i="3"/>
  <c r="BH176" i="3"/>
  <c r="H176" i="3"/>
  <c r="BQ176" i="3"/>
  <c r="BT176" i="3"/>
  <c r="BD176" i="3"/>
  <c r="BS176" i="3"/>
  <c r="BC176" i="3"/>
  <c r="BP176" i="3"/>
  <c r="BA176" i="3"/>
  <c r="BR171" i="3"/>
  <c r="BR175" i="3"/>
  <c r="BR173" i="3"/>
  <c r="BQ172" i="3"/>
  <c r="AD173" i="3"/>
  <c r="BQ171" i="3"/>
  <c r="BT171" i="3"/>
  <c r="BD171" i="3"/>
  <c r="BS171" i="3"/>
  <c r="BC171" i="3"/>
  <c r="AD174" i="3"/>
  <c r="CD174" i="3"/>
  <c r="AS174" i="3"/>
  <c r="BQ175" i="3"/>
  <c r="BT175" i="3"/>
  <c r="BS175" i="3"/>
  <c r="BD175" i="3"/>
  <c r="BC175" i="3"/>
  <c r="BC172" i="3"/>
  <c r="BS172" i="3"/>
  <c r="BH171" i="3"/>
  <c r="BT172" i="3"/>
  <c r="AS173" i="3"/>
  <c r="CD173" i="3"/>
  <c r="BP175" i="3"/>
  <c r="BA175" i="3"/>
  <c r="BQ170" i="3"/>
  <c r="BT170" i="3"/>
  <c r="BS170" i="3"/>
  <c r="BC170" i="3"/>
  <c r="BD170" i="3"/>
  <c r="BK170" i="3"/>
  <c r="BP170" i="3"/>
  <c r="BA170" i="3"/>
  <c r="BR174" i="3" l="1"/>
  <c r="BD174" i="3"/>
  <c r="CE174" i="3" s="1"/>
  <c r="A174" i="3" s="1"/>
  <c r="CF174" i="3" s="1"/>
  <c r="CG174" i="3" s="1"/>
  <c r="BD173" i="3"/>
  <c r="BT173" i="3"/>
  <c r="AD171" i="3"/>
  <c r="CE171" i="3" s="1"/>
  <c r="A171" i="3" s="1"/>
  <c r="CF171" i="3" s="1"/>
  <c r="CG171" i="3" s="1"/>
  <c r="BS173" i="3"/>
  <c r="BQ174" i="3"/>
  <c r="BS174" i="3"/>
  <c r="AS171" i="3"/>
  <c r="BT174" i="3"/>
  <c r="BC173" i="3"/>
  <c r="CE173" i="3" s="1"/>
  <c r="A173" i="3" s="1"/>
  <c r="CF173" i="3" s="1"/>
  <c r="CG173" i="3" s="1"/>
  <c r="AS172" i="3"/>
  <c r="AD172" i="3"/>
  <c r="CE172" i="3" s="1"/>
  <c r="A172" i="3" s="1"/>
  <c r="CF172" i="3" s="1"/>
  <c r="CG172" i="3" s="1"/>
  <c r="CD176" i="3"/>
  <c r="AD176" i="3"/>
  <c r="CE176" i="3" s="1"/>
  <c r="A176" i="3" s="1"/>
  <c r="CF176" i="3" s="1"/>
  <c r="AS176" i="3"/>
  <c r="AD175" i="3"/>
  <c r="CD175" i="3"/>
  <c r="AS175" i="3"/>
  <c r="CE170" i="3"/>
  <c r="A170" i="3" s="1"/>
  <c r="CF170" i="3" s="1"/>
  <c r="CD170" i="3"/>
  <c r="AS170" i="3"/>
  <c r="AD170" i="3"/>
  <c r="CH176" i="3" l="1"/>
  <c r="CG176" i="3"/>
  <c r="CH173" i="3"/>
  <c r="CE175" i="3"/>
  <c r="A175" i="3" s="1"/>
  <c r="CF175" i="3" s="1"/>
  <c r="CG175" i="3" s="1"/>
  <c r="CH174" i="3"/>
  <c r="CH172" i="3"/>
  <c r="CH171" i="3"/>
  <c r="CH170" i="3"/>
  <c r="CG170" i="3"/>
  <c r="CH175" i="3" l="1"/>
  <c r="CC169" i="3" l="1"/>
  <c r="CB169" i="3"/>
  <c r="CA169" i="3"/>
  <c r="BZ169" i="3"/>
  <c r="BY169" i="3"/>
  <c r="BX169" i="3"/>
  <c r="BW169" i="3"/>
  <c r="BV169" i="3"/>
  <c r="BU169" i="3"/>
  <c r="BN169" i="3"/>
  <c r="BP169" i="3" s="1"/>
  <c r="BM169" i="3"/>
  <c r="BO169" i="3" s="1"/>
  <c r="BJ169" i="3"/>
  <c r="BG169" i="3"/>
  <c r="AZ169" i="3"/>
  <c r="AY169" i="3"/>
  <c r="AW169" i="3"/>
  <c r="AQ169" i="3"/>
  <c r="BI169" i="3" s="1"/>
  <c r="BL169" i="3" s="1"/>
  <c r="AC169" i="3"/>
  <c r="BE169" i="3" s="1"/>
  <c r="BF169" i="3" s="1"/>
  <c r="K169" i="3"/>
  <c r="J169" i="3"/>
  <c r="I169" i="3"/>
  <c r="F169" i="3"/>
  <c r="BA169" i="3" s="1"/>
  <c r="CC168" i="3"/>
  <c r="CB168" i="3"/>
  <c r="CA168" i="3"/>
  <c r="BZ168" i="3"/>
  <c r="BY168" i="3"/>
  <c r="BX168" i="3"/>
  <c r="BW168" i="3"/>
  <c r="BV168" i="3"/>
  <c r="BU168" i="3"/>
  <c r="BN168" i="3"/>
  <c r="BR168" i="3" s="1"/>
  <c r="BM168" i="3"/>
  <c r="BO168" i="3" s="1"/>
  <c r="BL168" i="3"/>
  <c r="BJ168" i="3"/>
  <c r="BG168" i="3"/>
  <c r="AZ168" i="3"/>
  <c r="AY168" i="3"/>
  <c r="AW168" i="3"/>
  <c r="AQ168" i="3"/>
  <c r="BI168" i="3" s="1"/>
  <c r="AC168" i="3"/>
  <c r="K168" i="3"/>
  <c r="J168" i="3"/>
  <c r="I168" i="3"/>
  <c r="F168" i="3"/>
  <c r="BA168" i="3" s="1"/>
  <c r="CC167" i="3"/>
  <c r="CB167" i="3"/>
  <c r="CA167" i="3"/>
  <c r="BZ167" i="3"/>
  <c r="BY167" i="3"/>
  <c r="BX167" i="3"/>
  <c r="BW167" i="3"/>
  <c r="BV167" i="3"/>
  <c r="BU167" i="3"/>
  <c r="BN167" i="3"/>
  <c r="BM167" i="3"/>
  <c r="BO167" i="3" s="1"/>
  <c r="BJ167" i="3"/>
  <c r="BG167" i="3"/>
  <c r="AZ167" i="3"/>
  <c r="AY167" i="3"/>
  <c r="AW167" i="3"/>
  <c r="AQ167" i="3"/>
  <c r="BI167" i="3" s="1"/>
  <c r="BL167" i="3" s="1"/>
  <c r="AC167" i="3"/>
  <c r="BE167" i="3" s="1"/>
  <c r="BF167" i="3" s="1"/>
  <c r="K167" i="3"/>
  <c r="J167" i="3"/>
  <c r="I167" i="3"/>
  <c r="F167" i="3"/>
  <c r="BB167" i="3" s="1"/>
  <c r="CC166" i="3"/>
  <c r="CB166" i="3"/>
  <c r="CA166" i="3"/>
  <c r="BZ166" i="3"/>
  <c r="BY166" i="3"/>
  <c r="BX166" i="3"/>
  <c r="BW166" i="3"/>
  <c r="BV166" i="3"/>
  <c r="BU166" i="3"/>
  <c r="BN166" i="3"/>
  <c r="BR166" i="3" s="1"/>
  <c r="BM166" i="3"/>
  <c r="BO166" i="3" s="1"/>
  <c r="BL166" i="3"/>
  <c r="BJ166" i="3"/>
  <c r="BG166" i="3"/>
  <c r="AZ166" i="3"/>
  <c r="AY166" i="3"/>
  <c r="AW166" i="3"/>
  <c r="AQ166" i="3"/>
  <c r="BI166" i="3" s="1"/>
  <c r="AC166" i="3"/>
  <c r="BE166" i="3" s="1"/>
  <c r="BF166" i="3" s="1"/>
  <c r="K166" i="3"/>
  <c r="J166" i="3"/>
  <c r="I166" i="3"/>
  <c r="F166" i="3"/>
  <c r="BB166" i="3" s="1"/>
  <c r="BT166" i="3" s="1"/>
  <c r="CC165" i="3"/>
  <c r="CB165" i="3"/>
  <c r="CA165" i="3"/>
  <c r="BZ165" i="3"/>
  <c r="BY165" i="3"/>
  <c r="BX165" i="3"/>
  <c r="BW165" i="3"/>
  <c r="BV165" i="3"/>
  <c r="BU165" i="3"/>
  <c r="BN165" i="3"/>
  <c r="BR165" i="3" s="1"/>
  <c r="BM165" i="3"/>
  <c r="BO165" i="3" s="1"/>
  <c r="BL165" i="3"/>
  <c r="BJ165" i="3"/>
  <c r="BG165" i="3"/>
  <c r="AZ165" i="3"/>
  <c r="AY165" i="3"/>
  <c r="AW165" i="3"/>
  <c r="AQ165" i="3"/>
  <c r="BI165" i="3" s="1"/>
  <c r="AC165" i="3"/>
  <c r="BE165" i="3" s="1"/>
  <c r="BF165" i="3" s="1"/>
  <c r="K165" i="3"/>
  <c r="J165" i="3"/>
  <c r="I165" i="3"/>
  <c r="F165" i="3"/>
  <c r="BB165" i="3" s="1"/>
  <c r="CC164" i="3"/>
  <c r="CB164" i="3"/>
  <c r="CA164" i="3"/>
  <c r="BZ164" i="3"/>
  <c r="BY164" i="3"/>
  <c r="BX164" i="3"/>
  <c r="BW164" i="3"/>
  <c r="BV164" i="3"/>
  <c r="BU164" i="3"/>
  <c r="BN164" i="3"/>
  <c r="BR164" i="3" s="1"/>
  <c r="BM164" i="3"/>
  <c r="BO164" i="3" s="1"/>
  <c r="BL164" i="3"/>
  <c r="BJ164" i="3"/>
  <c r="BG164" i="3"/>
  <c r="AZ164" i="3"/>
  <c r="AY164" i="3"/>
  <c r="AW164" i="3"/>
  <c r="AQ164" i="3"/>
  <c r="BI164" i="3" s="1"/>
  <c r="AC164" i="3"/>
  <c r="BE164" i="3" s="1"/>
  <c r="BF164" i="3" s="1"/>
  <c r="K164" i="3"/>
  <c r="J164" i="3"/>
  <c r="I164" i="3"/>
  <c r="F164" i="3"/>
  <c r="BA164" i="3" s="1"/>
  <c r="CC163" i="3"/>
  <c r="CB163" i="3"/>
  <c r="CA163" i="3"/>
  <c r="BZ163" i="3"/>
  <c r="BY163" i="3"/>
  <c r="BX163" i="3"/>
  <c r="BW163" i="3"/>
  <c r="BV163" i="3"/>
  <c r="BU163" i="3"/>
  <c r="BN163" i="3"/>
  <c r="BR163" i="3" s="1"/>
  <c r="BM163" i="3"/>
  <c r="BO163" i="3" s="1"/>
  <c r="BL163" i="3"/>
  <c r="BJ163" i="3"/>
  <c r="BG163" i="3"/>
  <c r="AZ163" i="3"/>
  <c r="AY163" i="3"/>
  <c r="AW163" i="3"/>
  <c r="AQ163" i="3"/>
  <c r="BI163" i="3" s="1"/>
  <c r="AC163" i="3"/>
  <c r="BE163" i="3" s="1"/>
  <c r="BF163" i="3" s="1"/>
  <c r="K163" i="3"/>
  <c r="J163" i="3"/>
  <c r="I163" i="3"/>
  <c r="F163" i="3"/>
  <c r="BB163" i="3" s="1"/>
  <c r="BR167" i="3" l="1"/>
  <c r="BH166" i="3"/>
  <c r="BK169" i="3"/>
  <c r="H165" i="3"/>
  <c r="BH169" i="3"/>
  <c r="BK166" i="3"/>
  <c r="BB168" i="3"/>
  <c r="BC168" i="3" s="1"/>
  <c r="H164" i="3"/>
  <c r="BK167" i="3"/>
  <c r="BP166" i="3"/>
  <c r="BK168" i="3"/>
  <c r="BH164" i="3"/>
  <c r="BK164" i="3"/>
  <c r="BK165" i="3"/>
  <c r="BA167" i="3"/>
  <c r="AD167" i="3" s="1"/>
  <c r="BH167" i="3"/>
  <c r="BA166" i="3"/>
  <c r="AS166" i="3" s="1"/>
  <c r="H168" i="3"/>
  <c r="BB169" i="3"/>
  <c r="BR169" i="3" s="1"/>
  <c r="H169" i="3"/>
  <c r="H167" i="3"/>
  <c r="H166" i="3"/>
  <c r="H163" i="3"/>
  <c r="BH168" i="3"/>
  <c r="BH165" i="3"/>
  <c r="BC166" i="3"/>
  <c r="BP168" i="3"/>
  <c r="BP167" i="3"/>
  <c r="BS166" i="3"/>
  <c r="BH163" i="3"/>
  <c r="AD164" i="3"/>
  <c r="AS164" i="3"/>
  <c r="CD164" i="3"/>
  <c r="BT167" i="3"/>
  <c r="BD167" i="3"/>
  <c r="BQ167" i="3"/>
  <c r="BS167" i="3"/>
  <c r="BC167" i="3"/>
  <c r="CD169" i="3"/>
  <c r="AS169" i="3"/>
  <c r="AD169" i="3"/>
  <c r="BT165" i="3"/>
  <c r="BD165" i="3"/>
  <c r="BS165" i="3"/>
  <c r="BC165" i="3"/>
  <c r="BQ165" i="3"/>
  <c r="BP165" i="3"/>
  <c r="BQ166" i="3"/>
  <c r="BP164" i="3"/>
  <c r="BA165" i="3"/>
  <c r="BE168" i="3"/>
  <c r="BF168" i="3" s="1"/>
  <c r="AD168" i="3" s="1"/>
  <c r="BB164" i="3"/>
  <c r="CD168" i="3"/>
  <c r="AS168" i="3"/>
  <c r="BD166" i="3"/>
  <c r="BQ163" i="3"/>
  <c r="BT163" i="3"/>
  <c r="BD163" i="3"/>
  <c r="BS163" i="3"/>
  <c r="BC163" i="3"/>
  <c r="BK163" i="3"/>
  <c r="BP163" i="3"/>
  <c r="BA163" i="3"/>
  <c r="BQ168" i="3" l="1"/>
  <c r="BT168" i="3"/>
  <c r="BD168" i="3"/>
  <c r="CE168" i="3" s="1"/>
  <c r="A168" i="3" s="1"/>
  <c r="CF168" i="3" s="1"/>
  <c r="CG168" i="3" s="1"/>
  <c r="CD167" i="3"/>
  <c r="BS168" i="3"/>
  <c r="AS167" i="3"/>
  <c r="CD166" i="3"/>
  <c r="BQ169" i="3"/>
  <c r="BS169" i="3"/>
  <c r="BC169" i="3"/>
  <c r="BT169" i="3"/>
  <c r="BD169" i="3"/>
  <c r="AD166" i="3"/>
  <c r="CE166" i="3"/>
  <c r="A166" i="3" s="1"/>
  <c r="CF166" i="3" s="1"/>
  <c r="CH166" i="3" s="1"/>
  <c r="CE167" i="3"/>
  <c r="A167" i="3" s="1"/>
  <c r="CF167" i="3" s="1"/>
  <c r="CG167" i="3" s="1"/>
  <c r="AS165" i="3"/>
  <c r="AD165" i="3"/>
  <c r="CD165" i="3"/>
  <c r="BT164" i="3"/>
  <c r="BD164" i="3"/>
  <c r="BS164" i="3"/>
  <c r="BC164" i="3"/>
  <c r="BQ164" i="3"/>
  <c r="CE163" i="3"/>
  <c r="A163" i="3" s="1"/>
  <c r="CF163" i="3" s="1"/>
  <c r="CD163" i="3"/>
  <c r="AS163" i="3"/>
  <c r="AD163" i="3"/>
  <c r="CE165" i="3" l="1"/>
  <c r="A165" i="3" s="1"/>
  <c r="CF165" i="3" s="1"/>
  <c r="CH165" i="3" s="1"/>
  <c r="CE169" i="3"/>
  <c r="A169" i="3" s="1"/>
  <c r="CF169" i="3" s="1"/>
  <c r="CG169" i="3" s="1"/>
  <c r="CE164" i="3"/>
  <c r="A164" i="3" s="1"/>
  <c r="CF164" i="3" s="1"/>
  <c r="CG164" i="3" s="1"/>
  <c r="CG166" i="3"/>
  <c r="CH168" i="3"/>
  <c r="CH167" i="3"/>
  <c r="CH163" i="3"/>
  <c r="CG163" i="3"/>
  <c r="CG165" i="3" l="1"/>
  <c r="CH169" i="3"/>
  <c r="CH164" i="3"/>
  <c r="CC162" i="3"/>
  <c r="CB162" i="3"/>
  <c r="CA162" i="3"/>
  <c r="BZ162" i="3"/>
  <c r="BY162" i="3"/>
  <c r="BX162" i="3"/>
  <c r="BW162" i="3"/>
  <c r="BV162" i="3"/>
  <c r="BU162" i="3"/>
  <c r="BN162" i="3"/>
  <c r="BM162" i="3"/>
  <c r="BO162" i="3" s="1"/>
  <c r="BJ162" i="3"/>
  <c r="BG162" i="3"/>
  <c r="AZ162" i="3"/>
  <c r="AY162" i="3"/>
  <c r="AW162" i="3"/>
  <c r="AQ162" i="3"/>
  <c r="BI162" i="3" s="1"/>
  <c r="BL162" i="3" s="1"/>
  <c r="AC162" i="3"/>
  <c r="BE162" i="3" s="1"/>
  <c r="BF162" i="3" s="1"/>
  <c r="K162" i="3"/>
  <c r="J162" i="3"/>
  <c r="I162" i="3"/>
  <c r="F162" i="3"/>
  <c r="BB162" i="3" s="1"/>
  <c r="CC161" i="3"/>
  <c r="CB161" i="3"/>
  <c r="CA161" i="3"/>
  <c r="BZ161" i="3"/>
  <c r="BY161" i="3"/>
  <c r="BX161" i="3"/>
  <c r="BW161" i="3"/>
  <c r="BV161" i="3"/>
  <c r="BU161" i="3"/>
  <c r="BN161" i="3"/>
  <c r="BP161" i="3" s="1"/>
  <c r="BM161" i="3"/>
  <c r="BO161" i="3" s="1"/>
  <c r="BJ161" i="3"/>
  <c r="BG161" i="3"/>
  <c r="AZ161" i="3"/>
  <c r="AY161" i="3"/>
  <c r="AW161" i="3"/>
  <c r="AQ161" i="3"/>
  <c r="BI161" i="3" s="1"/>
  <c r="BL161" i="3" s="1"/>
  <c r="AC161" i="3"/>
  <c r="BE161" i="3" s="1"/>
  <c r="BF161" i="3" s="1"/>
  <c r="K161" i="3"/>
  <c r="J161" i="3"/>
  <c r="I161" i="3"/>
  <c r="F161" i="3"/>
  <c r="BA161" i="3" s="1"/>
  <c r="CC160" i="3"/>
  <c r="CB160" i="3"/>
  <c r="CA160" i="3"/>
  <c r="BZ160" i="3"/>
  <c r="BY160" i="3"/>
  <c r="BX160" i="3"/>
  <c r="BW160" i="3"/>
  <c r="BV160" i="3"/>
  <c r="BU160" i="3"/>
  <c r="BN160" i="3"/>
  <c r="BP160" i="3" s="1"/>
  <c r="BM160" i="3"/>
  <c r="BO160" i="3" s="1"/>
  <c r="BL160" i="3"/>
  <c r="BJ160" i="3"/>
  <c r="BG160" i="3"/>
  <c r="AZ160" i="3"/>
  <c r="AY160" i="3"/>
  <c r="AW160" i="3"/>
  <c r="AQ160" i="3"/>
  <c r="BI160" i="3" s="1"/>
  <c r="AC160" i="3"/>
  <c r="BE160" i="3" s="1"/>
  <c r="BF160" i="3" s="1"/>
  <c r="K160" i="3"/>
  <c r="J160" i="3"/>
  <c r="I160" i="3"/>
  <c r="F160" i="3"/>
  <c r="BB160" i="3" s="1"/>
  <c r="BT160" i="3" s="1"/>
  <c r="CC159" i="3"/>
  <c r="CB159" i="3"/>
  <c r="CA159" i="3"/>
  <c r="BZ159" i="3"/>
  <c r="BY159" i="3"/>
  <c r="BX159" i="3"/>
  <c r="BW159" i="3"/>
  <c r="BV159" i="3"/>
  <c r="BU159" i="3"/>
  <c r="BN159" i="3"/>
  <c r="BR159" i="3" s="1"/>
  <c r="BM159" i="3"/>
  <c r="BO159" i="3" s="1"/>
  <c r="BL159" i="3"/>
  <c r="BJ159" i="3"/>
  <c r="BG159" i="3"/>
  <c r="AZ159" i="3"/>
  <c r="AY159" i="3"/>
  <c r="AW159" i="3"/>
  <c r="AQ159" i="3"/>
  <c r="BI159" i="3" s="1"/>
  <c r="AC159" i="3"/>
  <c r="BE159" i="3" s="1"/>
  <c r="BF159" i="3" s="1"/>
  <c r="K159" i="3"/>
  <c r="J159" i="3"/>
  <c r="I159" i="3"/>
  <c r="F159" i="3"/>
  <c r="BB159" i="3" s="1"/>
  <c r="CC158" i="3"/>
  <c r="CB158" i="3"/>
  <c r="CA158" i="3"/>
  <c r="BZ158" i="3"/>
  <c r="BY158" i="3"/>
  <c r="BX158" i="3"/>
  <c r="BW158" i="3"/>
  <c r="BV158" i="3"/>
  <c r="BU158" i="3"/>
  <c r="BN158" i="3"/>
  <c r="BR158" i="3" s="1"/>
  <c r="BM158" i="3"/>
  <c r="BO158" i="3" s="1"/>
  <c r="BL158" i="3"/>
  <c r="BJ158" i="3"/>
  <c r="BG158" i="3"/>
  <c r="AZ158" i="3"/>
  <c r="AY158" i="3"/>
  <c r="AW158" i="3"/>
  <c r="AQ158" i="3"/>
  <c r="BI158" i="3" s="1"/>
  <c r="AC158" i="3"/>
  <c r="BE158" i="3" s="1"/>
  <c r="BF158" i="3" s="1"/>
  <c r="K158" i="3"/>
  <c r="J158" i="3"/>
  <c r="I158" i="3"/>
  <c r="F158" i="3"/>
  <c r="BB158" i="3" s="1"/>
  <c r="CC157" i="3"/>
  <c r="CB157" i="3"/>
  <c r="CA157" i="3"/>
  <c r="BZ157" i="3"/>
  <c r="BY157" i="3"/>
  <c r="BX157" i="3"/>
  <c r="BW157" i="3"/>
  <c r="BV157" i="3"/>
  <c r="BU157" i="3"/>
  <c r="BN157" i="3"/>
  <c r="BM157" i="3"/>
  <c r="BO157" i="3" s="1"/>
  <c r="BJ157" i="3"/>
  <c r="BG157" i="3"/>
  <c r="AZ157" i="3"/>
  <c r="AY157" i="3"/>
  <c r="AW157" i="3"/>
  <c r="AQ157" i="3"/>
  <c r="BI157" i="3" s="1"/>
  <c r="BL157" i="3" s="1"/>
  <c r="AC157" i="3"/>
  <c r="BE157" i="3" s="1"/>
  <c r="BF157" i="3" s="1"/>
  <c r="K157" i="3"/>
  <c r="J157" i="3"/>
  <c r="I157" i="3"/>
  <c r="F157" i="3"/>
  <c r="BB157" i="3" s="1"/>
  <c r="CC156" i="3"/>
  <c r="CB156" i="3"/>
  <c r="CA156" i="3"/>
  <c r="BZ156" i="3"/>
  <c r="BY156" i="3"/>
  <c r="BX156" i="3"/>
  <c r="BW156" i="3"/>
  <c r="BV156" i="3"/>
  <c r="BU156" i="3"/>
  <c r="BN156" i="3"/>
  <c r="BR156" i="3" s="1"/>
  <c r="BM156" i="3"/>
  <c r="BO156" i="3" s="1"/>
  <c r="BL156" i="3"/>
  <c r="BJ156" i="3"/>
  <c r="BG156" i="3"/>
  <c r="AZ156" i="3"/>
  <c r="AY156" i="3"/>
  <c r="AW156" i="3"/>
  <c r="AQ156" i="3"/>
  <c r="BI156" i="3" s="1"/>
  <c r="AC156" i="3"/>
  <c r="BE156" i="3" s="1"/>
  <c r="BF156" i="3" s="1"/>
  <c r="K156" i="3"/>
  <c r="J156" i="3"/>
  <c r="I156" i="3"/>
  <c r="F156" i="3"/>
  <c r="BB156" i="3" s="1"/>
  <c r="CC155" i="3"/>
  <c r="CB155" i="3"/>
  <c r="CA155" i="3"/>
  <c r="BZ155" i="3"/>
  <c r="BY155" i="3"/>
  <c r="BX155" i="3"/>
  <c r="BW155" i="3"/>
  <c r="BV155" i="3"/>
  <c r="BU155" i="3"/>
  <c r="BN155" i="3"/>
  <c r="BP155" i="3" s="1"/>
  <c r="BM155" i="3"/>
  <c r="BO155" i="3" s="1"/>
  <c r="BL155" i="3"/>
  <c r="BJ155" i="3"/>
  <c r="BG155" i="3"/>
  <c r="AZ155" i="3"/>
  <c r="AY155" i="3"/>
  <c r="AW155" i="3"/>
  <c r="AQ155" i="3"/>
  <c r="BI155" i="3" s="1"/>
  <c r="AC155" i="3"/>
  <c r="BE155" i="3" s="1"/>
  <c r="BF155" i="3" s="1"/>
  <c r="K155" i="3"/>
  <c r="J155" i="3"/>
  <c r="I155" i="3"/>
  <c r="F155" i="3"/>
  <c r="BB155" i="3" s="1"/>
  <c r="BK162" i="3" l="1"/>
  <c r="H162" i="3"/>
  <c r="BK155" i="3"/>
  <c r="BH160" i="3"/>
  <c r="BH161" i="3"/>
  <c r="BH162" i="3"/>
  <c r="H157" i="3"/>
  <c r="BK161" i="3"/>
  <c r="H156" i="3"/>
  <c r="H159" i="3"/>
  <c r="H161" i="3"/>
  <c r="BK159" i="3"/>
  <c r="BA160" i="3"/>
  <c r="AS160" i="3" s="1"/>
  <c r="BP158" i="3"/>
  <c r="BP159" i="3"/>
  <c r="BK160" i="3"/>
  <c r="BK157" i="3"/>
  <c r="BK158" i="3"/>
  <c r="H155" i="3"/>
  <c r="BH155" i="3"/>
  <c r="BK156" i="3"/>
  <c r="BH159" i="3"/>
  <c r="H160" i="3"/>
  <c r="BB161" i="3"/>
  <c r="BS161" i="3" s="1"/>
  <c r="H158" i="3"/>
  <c r="BQ160" i="3"/>
  <c r="BR157" i="3"/>
  <c r="BR162" i="3"/>
  <c r="BH157" i="3"/>
  <c r="BH156" i="3"/>
  <c r="BH158" i="3"/>
  <c r="BR160" i="3"/>
  <c r="BT157" i="3"/>
  <c r="BD157" i="3"/>
  <c r="BS157" i="3"/>
  <c r="BC157" i="3"/>
  <c r="BQ157" i="3"/>
  <c r="BT158" i="3"/>
  <c r="BD158" i="3"/>
  <c r="BS158" i="3"/>
  <c r="BC158" i="3"/>
  <c r="BQ158" i="3"/>
  <c r="CD161" i="3"/>
  <c r="AD161" i="3"/>
  <c r="AS161" i="3"/>
  <c r="BT156" i="3"/>
  <c r="BD156" i="3"/>
  <c r="BS156" i="3"/>
  <c r="BC156" i="3"/>
  <c r="BQ156" i="3"/>
  <c r="BT159" i="3"/>
  <c r="BD159" i="3"/>
  <c r="BS159" i="3"/>
  <c r="BC159" i="3"/>
  <c r="BQ159" i="3"/>
  <c r="BQ162" i="3"/>
  <c r="BC162" i="3"/>
  <c r="BS162" i="3"/>
  <c r="BT162" i="3"/>
  <c r="BD162" i="3"/>
  <c r="BA159" i="3"/>
  <c r="BP157" i="3"/>
  <c r="BA158" i="3"/>
  <c r="BC160" i="3"/>
  <c r="BS160" i="3"/>
  <c r="BP156" i="3"/>
  <c r="BA157" i="3"/>
  <c r="BD160" i="3"/>
  <c r="BA156" i="3"/>
  <c r="BP162" i="3"/>
  <c r="BA162" i="3"/>
  <c r="BQ155" i="3"/>
  <c r="BT155" i="3"/>
  <c r="BD155" i="3"/>
  <c r="BS155" i="3"/>
  <c r="BC155" i="3"/>
  <c r="BR155" i="3"/>
  <c r="BA155" i="3"/>
  <c r="AD160" i="3" l="1"/>
  <c r="CD160" i="3"/>
  <c r="BQ161" i="3"/>
  <c r="BC161" i="3"/>
  <c r="BT161" i="3"/>
  <c r="BR161" i="3"/>
  <c r="BD161" i="3"/>
  <c r="CE160" i="3"/>
  <c r="A160" i="3" s="1"/>
  <c r="CF160" i="3" s="1"/>
  <c r="CG160" i="3" s="1"/>
  <c r="CD162" i="3"/>
  <c r="AD162" i="3"/>
  <c r="AS162" i="3"/>
  <c r="CD158" i="3"/>
  <c r="AS158" i="3"/>
  <c r="AD158" i="3"/>
  <c r="AS157" i="3"/>
  <c r="AD157" i="3"/>
  <c r="CD157" i="3"/>
  <c r="CD159" i="3"/>
  <c r="AS159" i="3"/>
  <c r="AD159" i="3"/>
  <c r="AS156" i="3"/>
  <c r="AD156" i="3"/>
  <c r="CD156" i="3"/>
  <c r="AS155" i="3"/>
  <c r="CE155" i="3"/>
  <c r="A155" i="3" s="1"/>
  <c r="CF155" i="3" s="1"/>
  <c r="CD155" i="3"/>
  <c r="AD155" i="3"/>
  <c r="CE161" i="3" l="1"/>
  <c r="A161" i="3" s="1"/>
  <c r="CF161" i="3" s="1"/>
  <c r="CG161" i="3" s="1"/>
  <c r="CH160" i="3"/>
  <c r="CE158" i="3"/>
  <c r="A158" i="3" s="1"/>
  <c r="CF158" i="3" s="1"/>
  <c r="CG158" i="3" s="1"/>
  <c r="CE156" i="3"/>
  <c r="A156" i="3" s="1"/>
  <c r="CF156" i="3" s="1"/>
  <c r="CH156" i="3" s="1"/>
  <c r="CE159" i="3"/>
  <c r="A159" i="3" s="1"/>
  <c r="CF159" i="3" s="1"/>
  <c r="CH159" i="3" s="1"/>
  <c r="CE157" i="3"/>
  <c r="A157" i="3" s="1"/>
  <c r="CF157" i="3" s="1"/>
  <c r="CH157" i="3" s="1"/>
  <c r="CE162" i="3"/>
  <c r="A162" i="3" s="1"/>
  <c r="CF162" i="3" s="1"/>
  <c r="CH162" i="3" s="1"/>
  <c r="CH155" i="3"/>
  <c r="CG155" i="3"/>
  <c r="CH161" i="3" l="1"/>
  <c r="CG157" i="3"/>
  <c r="CH158" i="3"/>
  <c r="CG156" i="3"/>
  <c r="CG162" i="3"/>
  <c r="CG159" i="3"/>
  <c r="CC154" i="3"/>
  <c r="CB154" i="3"/>
  <c r="CA154" i="3"/>
  <c r="BZ154" i="3"/>
  <c r="BY154" i="3"/>
  <c r="BX154" i="3"/>
  <c r="BW154" i="3"/>
  <c r="BV154" i="3"/>
  <c r="BU154" i="3"/>
  <c r="BN154" i="3"/>
  <c r="BP154" i="3" s="1"/>
  <c r="BM154" i="3"/>
  <c r="BO154" i="3" s="1"/>
  <c r="BJ154" i="3"/>
  <c r="BG154" i="3"/>
  <c r="AZ154" i="3"/>
  <c r="AY154" i="3"/>
  <c r="AW154" i="3"/>
  <c r="AQ154" i="3"/>
  <c r="BI154" i="3" s="1"/>
  <c r="BL154" i="3" s="1"/>
  <c r="AC154" i="3"/>
  <c r="BE154" i="3" s="1"/>
  <c r="BF154" i="3" s="1"/>
  <c r="K154" i="3"/>
  <c r="J154" i="3"/>
  <c r="I154" i="3"/>
  <c r="F154" i="3"/>
  <c r="BB154" i="3" s="1"/>
  <c r="CC153" i="3"/>
  <c r="CB153" i="3"/>
  <c r="CA153" i="3"/>
  <c r="BZ153" i="3"/>
  <c r="BY153" i="3"/>
  <c r="BX153" i="3"/>
  <c r="BW153" i="3"/>
  <c r="BV153" i="3"/>
  <c r="BU153" i="3"/>
  <c r="BN153" i="3"/>
  <c r="BR153" i="3" s="1"/>
  <c r="BM153" i="3"/>
  <c r="BO153" i="3" s="1"/>
  <c r="BL153" i="3"/>
  <c r="BJ153" i="3"/>
  <c r="BG153" i="3"/>
  <c r="AZ153" i="3"/>
  <c r="AY153" i="3"/>
  <c r="AW153" i="3"/>
  <c r="AQ153" i="3"/>
  <c r="BI153" i="3" s="1"/>
  <c r="AC153" i="3"/>
  <c r="BE153" i="3" s="1"/>
  <c r="BF153" i="3" s="1"/>
  <c r="K153" i="3"/>
  <c r="J153" i="3"/>
  <c r="I153" i="3"/>
  <c r="F153" i="3"/>
  <c r="BB153" i="3" s="1"/>
  <c r="CC152" i="3"/>
  <c r="CB152" i="3"/>
  <c r="CA152" i="3"/>
  <c r="BZ152" i="3"/>
  <c r="BY152" i="3"/>
  <c r="BX152" i="3"/>
  <c r="BW152" i="3"/>
  <c r="BV152" i="3"/>
  <c r="BU152" i="3"/>
  <c r="BN152" i="3"/>
  <c r="BR152" i="3" s="1"/>
  <c r="BM152" i="3"/>
  <c r="BO152" i="3" s="1"/>
  <c r="BL152" i="3"/>
  <c r="BJ152" i="3"/>
  <c r="BG152" i="3"/>
  <c r="AZ152" i="3"/>
  <c r="AY152" i="3"/>
  <c r="AW152" i="3"/>
  <c r="AQ152" i="3"/>
  <c r="BI152" i="3" s="1"/>
  <c r="AC152" i="3"/>
  <c r="BE152" i="3" s="1"/>
  <c r="BF152" i="3" s="1"/>
  <c r="K152" i="3"/>
  <c r="J152" i="3"/>
  <c r="I152" i="3"/>
  <c r="F152" i="3"/>
  <c r="BA152" i="3" s="1"/>
  <c r="CC151" i="3"/>
  <c r="CB151" i="3"/>
  <c r="CA151" i="3"/>
  <c r="BZ151" i="3"/>
  <c r="BY151" i="3"/>
  <c r="BX151" i="3"/>
  <c r="BW151" i="3"/>
  <c r="BV151" i="3"/>
  <c r="BU151" i="3"/>
  <c r="BN151" i="3"/>
  <c r="BR151" i="3" s="1"/>
  <c r="BM151" i="3"/>
  <c r="BO151" i="3" s="1"/>
  <c r="BL151" i="3"/>
  <c r="BJ151" i="3"/>
  <c r="BG151" i="3"/>
  <c r="AZ151" i="3"/>
  <c r="AY151" i="3"/>
  <c r="AW151" i="3"/>
  <c r="AQ151" i="3"/>
  <c r="BI151" i="3" s="1"/>
  <c r="AC151" i="3"/>
  <c r="BE151" i="3" s="1"/>
  <c r="BF151" i="3" s="1"/>
  <c r="K151" i="3"/>
  <c r="J151" i="3"/>
  <c r="I151" i="3"/>
  <c r="F151" i="3"/>
  <c r="BB151" i="3" s="1"/>
  <c r="CC150" i="3"/>
  <c r="CB150" i="3"/>
  <c r="CA150" i="3"/>
  <c r="BZ150" i="3"/>
  <c r="BY150" i="3"/>
  <c r="BX150" i="3"/>
  <c r="BW150" i="3"/>
  <c r="BV150" i="3"/>
  <c r="BU150" i="3"/>
  <c r="BN150" i="3"/>
  <c r="BR150" i="3" s="1"/>
  <c r="BM150" i="3"/>
  <c r="BO150" i="3" s="1"/>
  <c r="BL150" i="3"/>
  <c r="BJ150" i="3"/>
  <c r="BG150" i="3"/>
  <c r="AZ150" i="3"/>
  <c r="AY150" i="3"/>
  <c r="AW150" i="3"/>
  <c r="AQ150" i="3"/>
  <c r="BI150" i="3" s="1"/>
  <c r="AC150" i="3"/>
  <c r="BE150" i="3" s="1"/>
  <c r="BF150" i="3" s="1"/>
  <c r="K150" i="3"/>
  <c r="J150" i="3"/>
  <c r="I150" i="3"/>
  <c r="F150" i="3"/>
  <c r="BB150" i="3" s="1"/>
  <c r="CC149" i="3"/>
  <c r="CB149" i="3"/>
  <c r="CA149" i="3"/>
  <c r="BZ149" i="3"/>
  <c r="BY149" i="3"/>
  <c r="BX149" i="3"/>
  <c r="BW149" i="3"/>
  <c r="BV149" i="3"/>
  <c r="BU149" i="3"/>
  <c r="BN149" i="3"/>
  <c r="BP149" i="3" s="1"/>
  <c r="BM149" i="3"/>
  <c r="BO149" i="3" s="1"/>
  <c r="BL149" i="3"/>
  <c r="BJ149" i="3"/>
  <c r="BG149" i="3"/>
  <c r="AZ149" i="3"/>
  <c r="AY149" i="3"/>
  <c r="AW149" i="3"/>
  <c r="AQ149" i="3"/>
  <c r="BI149" i="3" s="1"/>
  <c r="AC149" i="3"/>
  <c r="BE149" i="3" s="1"/>
  <c r="BF149" i="3" s="1"/>
  <c r="K149" i="3"/>
  <c r="J149" i="3"/>
  <c r="I149" i="3"/>
  <c r="F149" i="3"/>
  <c r="BB149" i="3" s="1"/>
  <c r="BK149" i="3" l="1"/>
  <c r="BR149" i="3"/>
  <c r="H153" i="3"/>
  <c r="BK150" i="3"/>
  <c r="H152" i="3"/>
  <c r="H154" i="3"/>
  <c r="BH154" i="3"/>
  <c r="BH151" i="3"/>
  <c r="BH153" i="3"/>
  <c r="BH149" i="3"/>
  <c r="BK151" i="3"/>
  <c r="BK152" i="3"/>
  <c r="BK153" i="3"/>
  <c r="BK154" i="3"/>
  <c r="BP152" i="3"/>
  <c r="BA154" i="3"/>
  <c r="AS154" i="3" s="1"/>
  <c r="BA153" i="3"/>
  <c r="BP153" i="3"/>
  <c r="H150" i="3"/>
  <c r="H151" i="3"/>
  <c r="BH150" i="3"/>
  <c r="BH152" i="3"/>
  <c r="BR154" i="3"/>
  <c r="BT151" i="3"/>
  <c r="BD151" i="3"/>
  <c r="BS151" i="3"/>
  <c r="BC151" i="3"/>
  <c r="BQ151" i="3"/>
  <c r="BT150" i="3"/>
  <c r="BD150" i="3"/>
  <c r="BS150" i="3"/>
  <c r="BC150" i="3"/>
  <c r="BQ150" i="3"/>
  <c r="CD152" i="3"/>
  <c r="AS152" i="3"/>
  <c r="AD152" i="3"/>
  <c r="BQ154" i="3"/>
  <c r="BT154" i="3"/>
  <c r="BD154" i="3"/>
  <c r="BS154" i="3"/>
  <c r="BC154" i="3"/>
  <c r="BP150" i="3"/>
  <c r="BA151" i="3"/>
  <c r="BB152" i="3"/>
  <c r="BC153" i="3"/>
  <c r="BS153" i="3"/>
  <c r="BP151" i="3"/>
  <c r="BD153" i="3"/>
  <c r="BT153" i="3"/>
  <c r="BA150" i="3"/>
  <c r="BQ153" i="3"/>
  <c r="H149" i="3"/>
  <c r="BQ149" i="3"/>
  <c r="BT149" i="3"/>
  <c r="BD149" i="3"/>
  <c r="BS149" i="3"/>
  <c r="BC149" i="3"/>
  <c r="BA149" i="3"/>
  <c r="CD154" i="3" l="1"/>
  <c r="AD154" i="3"/>
  <c r="AD153" i="3"/>
  <c r="CE153" i="3" s="1"/>
  <c r="A153" i="3" s="1"/>
  <c r="CF153" i="3" s="1"/>
  <c r="CH153" i="3" s="1"/>
  <c r="AS153" i="3"/>
  <c r="CD153" i="3"/>
  <c r="CE154" i="3"/>
  <c r="A154" i="3" s="1"/>
  <c r="CF154" i="3" s="1"/>
  <c r="CH154" i="3" s="1"/>
  <c r="BT152" i="3"/>
  <c r="BD152" i="3"/>
  <c r="BS152" i="3"/>
  <c r="BC152" i="3"/>
  <c r="BQ152" i="3"/>
  <c r="CD150" i="3"/>
  <c r="CE150" i="3" s="1"/>
  <c r="A150" i="3" s="1"/>
  <c r="CF150" i="3" s="1"/>
  <c r="AS150" i="3"/>
  <c r="AD150" i="3"/>
  <c r="AS151" i="3"/>
  <c r="AD151" i="3"/>
  <c r="CD151" i="3"/>
  <c r="CE149" i="3"/>
  <c r="A149" i="3" s="1"/>
  <c r="CF149" i="3" s="1"/>
  <c r="CD149" i="3"/>
  <c r="AS149" i="3"/>
  <c r="AD149" i="3"/>
  <c r="CE151" i="3" l="1"/>
  <c r="A151" i="3" s="1"/>
  <c r="CF151" i="3" s="1"/>
  <c r="CG151" i="3" s="1"/>
  <c r="CG153" i="3"/>
  <c r="CG154" i="3"/>
  <c r="CH150" i="3"/>
  <c r="CG150" i="3"/>
  <c r="CE152" i="3"/>
  <c r="A152" i="3" s="1"/>
  <c r="CF152" i="3" s="1"/>
  <c r="CG149" i="3"/>
  <c r="CH149" i="3"/>
  <c r="CH151" i="3" l="1"/>
  <c r="CH152" i="3"/>
  <c r="CG152" i="3"/>
  <c r="CC148" i="3"/>
  <c r="CB148" i="3"/>
  <c r="CA148" i="3"/>
  <c r="BZ148" i="3"/>
  <c r="BY148" i="3"/>
  <c r="BX148" i="3"/>
  <c r="BW148" i="3"/>
  <c r="BV148" i="3"/>
  <c r="BU148" i="3"/>
  <c r="BN148" i="3"/>
  <c r="BM148" i="3"/>
  <c r="BO148" i="3" s="1"/>
  <c r="BJ148" i="3"/>
  <c r="BG148" i="3"/>
  <c r="AZ148" i="3"/>
  <c r="AY148" i="3"/>
  <c r="AW148" i="3"/>
  <c r="AQ148" i="3"/>
  <c r="BI148" i="3" s="1"/>
  <c r="BL148" i="3" s="1"/>
  <c r="AC148" i="3"/>
  <c r="BE148" i="3" s="1"/>
  <c r="BF148" i="3" s="1"/>
  <c r="K148" i="3"/>
  <c r="J148" i="3"/>
  <c r="I148" i="3"/>
  <c r="F148" i="3"/>
  <c r="BB148" i="3" s="1"/>
  <c r="CC147" i="3"/>
  <c r="CB147" i="3"/>
  <c r="CA147" i="3"/>
  <c r="BZ147" i="3"/>
  <c r="BY147" i="3"/>
  <c r="BX147" i="3"/>
  <c r="BW147" i="3"/>
  <c r="BV147" i="3"/>
  <c r="BU147" i="3"/>
  <c r="BN147" i="3"/>
  <c r="BP147" i="3" s="1"/>
  <c r="BM147" i="3"/>
  <c r="BO147" i="3" s="1"/>
  <c r="BL147" i="3"/>
  <c r="BJ147" i="3"/>
  <c r="BG147" i="3"/>
  <c r="AZ147" i="3"/>
  <c r="AY147" i="3"/>
  <c r="AW147" i="3"/>
  <c r="AQ147" i="3"/>
  <c r="BI147" i="3" s="1"/>
  <c r="AC147" i="3"/>
  <c r="BE147" i="3" s="1"/>
  <c r="BF147" i="3" s="1"/>
  <c r="K147" i="3"/>
  <c r="J147" i="3"/>
  <c r="I147" i="3"/>
  <c r="F147" i="3"/>
  <c r="BA147" i="3" s="1"/>
  <c r="CC146" i="3"/>
  <c r="CB146" i="3"/>
  <c r="CA146" i="3"/>
  <c r="BZ146" i="3"/>
  <c r="BY146" i="3"/>
  <c r="BX146" i="3"/>
  <c r="BW146" i="3"/>
  <c r="BV146" i="3"/>
  <c r="BU146" i="3"/>
  <c r="BN146" i="3"/>
  <c r="BP146" i="3" s="1"/>
  <c r="BM146" i="3"/>
  <c r="BO146" i="3" s="1"/>
  <c r="BL146" i="3"/>
  <c r="BJ146" i="3"/>
  <c r="BG146" i="3"/>
  <c r="AZ146" i="3"/>
  <c r="AY146" i="3"/>
  <c r="AW146" i="3"/>
  <c r="AQ146" i="3"/>
  <c r="BI146" i="3" s="1"/>
  <c r="AC146" i="3"/>
  <c r="BE146" i="3" s="1"/>
  <c r="BF146" i="3" s="1"/>
  <c r="K146" i="3"/>
  <c r="J146" i="3"/>
  <c r="I146" i="3"/>
  <c r="F146" i="3"/>
  <c r="BB146" i="3" s="1"/>
  <c r="CC145" i="3"/>
  <c r="CB145" i="3"/>
  <c r="CA145" i="3"/>
  <c r="BZ145" i="3"/>
  <c r="BY145" i="3"/>
  <c r="BX145" i="3"/>
  <c r="BW145" i="3"/>
  <c r="BV145" i="3"/>
  <c r="BU145" i="3"/>
  <c r="BN145" i="3"/>
  <c r="BP145" i="3" s="1"/>
  <c r="BM145" i="3"/>
  <c r="BO145" i="3" s="1"/>
  <c r="BL145" i="3"/>
  <c r="BJ145" i="3"/>
  <c r="BG145" i="3"/>
  <c r="AZ145" i="3"/>
  <c r="AY145" i="3"/>
  <c r="AW145" i="3"/>
  <c r="AQ145" i="3"/>
  <c r="BI145" i="3" s="1"/>
  <c r="AC145" i="3"/>
  <c r="BE145" i="3" s="1"/>
  <c r="BF145" i="3" s="1"/>
  <c r="K145" i="3"/>
  <c r="J145" i="3"/>
  <c r="I145" i="3"/>
  <c r="F145" i="3"/>
  <c r="BA145" i="3" s="1"/>
  <c r="H147" i="3" l="1"/>
  <c r="BK148" i="3"/>
  <c r="BH145" i="3"/>
  <c r="BH147" i="3"/>
  <c r="H146" i="3"/>
  <c r="BK146" i="3"/>
  <c r="BK147" i="3"/>
  <c r="BR145" i="3"/>
  <c r="H148" i="3"/>
  <c r="BK145" i="3"/>
  <c r="BH146" i="3"/>
  <c r="BH148" i="3"/>
  <c r="BR148" i="3"/>
  <c r="BT146" i="3"/>
  <c r="BD146" i="3"/>
  <c r="BQ146" i="3"/>
  <c r="BS146" i="3"/>
  <c r="BC146" i="3"/>
  <c r="BQ148" i="3"/>
  <c r="BT148" i="3"/>
  <c r="BD148" i="3"/>
  <c r="BS148" i="3"/>
  <c r="BC148" i="3"/>
  <c r="AS147" i="3"/>
  <c r="CD147" i="3"/>
  <c r="AD147" i="3"/>
  <c r="BA146" i="3"/>
  <c r="BB147" i="3"/>
  <c r="BR147" i="3"/>
  <c r="BR146" i="3"/>
  <c r="BP148" i="3"/>
  <c r="BA148" i="3"/>
  <c r="H145" i="3"/>
  <c r="CD145" i="3"/>
  <c r="AS145" i="3"/>
  <c r="AD145" i="3"/>
  <c r="BB145" i="3"/>
  <c r="BQ147" i="3" l="1"/>
  <c r="BT147" i="3"/>
  <c r="BS147" i="3"/>
  <c r="BC147" i="3"/>
  <c r="BD147" i="3"/>
  <c r="AS146" i="3"/>
  <c r="CD146" i="3"/>
  <c r="CE146" i="3" s="1"/>
  <c r="A146" i="3" s="1"/>
  <c r="CF146" i="3" s="1"/>
  <c r="AD146" i="3"/>
  <c r="AD148" i="3"/>
  <c r="CD148" i="3"/>
  <c r="CE148" i="3" s="1"/>
  <c r="A148" i="3" s="1"/>
  <c r="CF148" i="3" s="1"/>
  <c r="AS148" i="3"/>
  <c r="BQ145" i="3"/>
  <c r="BT145" i="3"/>
  <c r="BD145" i="3"/>
  <c r="BS145" i="3"/>
  <c r="BC145" i="3"/>
  <c r="CE147" i="3" l="1"/>
  <c r="A147" i="3" s="1"/>
  <c r="CF147" i="3" s="1"/>
  <c r="CG147" i="3" s="1"/>
  <c r="CE145" i="3"/>
  <c r="A145" i="3" s="1"/>
  <c r="CF145" i="3" s="1"/>
  <c r="CH145" i="3" s="1"/>
  <c r="CG148" i="3"/>
  <c r="CH148" i="3"/>
  <c r="CG146" i="3"/>
  <c r="CH146" i="3"/>
  <c r="CH147" i="3" l="1"/>
  <c r="CG145" i="3"/>
  <c r="CC144" i="3"/>
  <c r="CB144" i="3"/>
  <c r="CA144" i="3"/>
  <c r="BZ144" i="3"/>
  <c r="BY144" i="3"/>
  <c r="BX144" i="3"/>
  <c r="BW144" i="3"/>
  <c r="BV144" i="3"/>
  <c r="BU144" i="3"/>
  <c r="BN144" i="3"/>
  <c r="BM144" i="3"/>
  <c r="BO144" i="3" s="1"/>
  <c r="BJ144" i="3"/>
  <c r="BG144" i="3"/>
  <c r="AZ144" i="3"/>
  <c r="AY144" i="3"/>
  <c r="AW144" i="3"/>
  <c r="AQ144" i="3"/>
  <c r="BI144" i="3" s="1"/>
  <c r="BL144" i="3" s="1"/>
  <c r="AC144" i="3"/>
  <c r="BE144" i="3" s="1"/>
  <c r="BF144" i="3" s="1"/>
  <c r="K144" i="3"/>
  <c r="J144" i="3"/>
  <c r="I144" i="3"/>
  <c r="F144" i="3"/>
  <c r="BB144" i="3" s="1"/>
  <c r="CC143" i="3"/>
  <c r="CB143" i="3"/>
  <c r="CA143" i="3"/>
  <c r="BZ143" i="3"/>
  <c r="BY143" i="3"/>
  <c r="BX143" i="3"/>
  <c r="BW143" i="3"/>
  <c r="BV143" i="3"/>
  <c r="BU143" i="3"/>
  <c r="BN143" i="3"/>
  <c r="BP143" i="3" s="1"/>
  <c r="BM143" i="3"/>
  <c r="BO143" i="3" s="1"/>
  <c r="BL143" i="3"/>
  <c r="BJ143" i="3"/>
  <c r="BG143" i="3"/>
  <c r="AZ143" i="3"/>
  <c r="AY143" i="3"/>
  <c r="AW143" i="3"/>
  <c r="AQ143" i="3"/>
  <c r="BI143" i="3" s="1"/>
  <c r="AC143" i="3"/>
  <c r="BE143" i="3" s="1"/>
  <c r="BF143" i="3" s="1"/>
  <c r="K143" i="3"/>
  <c r="J143" i="3"/>
  <c r="I143" i="3"/>
  <c r="F143" i="3"/>
  <c r="BA143" i="3" s="1"/>
  <c r="CC142" i="3"/>
  <c r="CB142" i="3"/>
  <c r="CA142" i="3"/>
  <c r="BZ142" i="3"/>
  <c r="BY142" i="3"/>
  <c r="BX142" i="3"/>
  <c r="BW142" i="3"/>
  <c r="BV142" i="3"/>
  <c r="BU142" i="3"/>
  <c r="BN142" i="3"/>
  <c r="BP142" i="3" s="1"/>
  <c r="BM142" i="3"/>
  <c r="BO142" i="3" s="1"/>
  <c r="BL142" i="3"/>
  <c r="BJ142" i="3"/>
  <c r="BG142" i="3"/>
  <c r="AZ142" i="3"/>
  <c r="AY142" i="3"/>
  <c r="AW142" i="3"/>
  <c r="AQ142" i="3"/>
  <c r="BI142" i="3" s="1"/>
  <c r="AC142" i="3"/>
  <c r="BE142" i="3" s="1"/>
  <c r="BF142" i="3" s="1"/>
  <c r="K142" i="3"/>
  <c r="J142" i="3"/>
  <c r="I142" i="3"/>
  <c r="F142" i="3"/>
  <c r="BB142" i="3" s="1"/>
  <c r="CC141" i="3"/>
  <c r="CB141" i="3"/>
  <c r="CA141" i="3"/>
  <c r="BZ141" i="3"/>
  <c r="BY141" i="3"/>
  <c r="BX141" i="3"/>
  <c r="BW141" i="3"/>
  <c r="BV141" i="3"/>
  <c r="BU141" i="3"/>
  <c r="BN141" i="3"/>
  <c r="BR141" i="3" s="1"/>
  <c r="BM141" i="3"/>
  <c r="BO141" i="3" s="1"/>
  <c r="BL141" i="3"/>
  <c r="BJ141" i="3"/>
  <c r="BG141" i="3"/>
  <c r="AZ141" i="3"/>
  <c r="AY141" i="3"/>
  <c r="AW141" i="3"/>
  <c r="AQ141" i="3"/>
  <c r="BI141" i="3" s="1"/>
  <c r="AC141" i="3"/>
  <c r="BE141" i="3" s="1"/>
  <c r="BF141" i="3" s="1"/>
  <c r="K141" i="3"/>
  <c r="J141" i="3"/>
  <c r="I141" i="3"/>
  <c r="F141" i="3"/>
  <c r="BA141" i="3" s="1"/>
  <c r="CC140" i="3"/>
  <c r="CB140" i="3"/>
  <c r="CA140" i="3"/>
  <c r="BZ140" i="3"/>
  <c r="BY140" i="3"/>
  <c r="BX140" i="3"/>
  <c r="BW140" i="3"/>
  <c r="BV140" i="3"/>
  <c r="BU140" i="3"/>
  <c r="BN140" i="3"/>
  <c r="BR140" i="3" s="1"/>
  <c r="BM140" i="3"/>
  <c r="BO140" i="3" s="1"/>
  <c r="BL140" i="3"/>
  <c r="BJ140" i="3"/>
  <c r="BG140" i="3"/>
  <c r="AZ140" i="3"/>
  <c r="AY140" i="3"/>
  <c r="AW140" i="3"/>
  <c r="AQ140" i="3"/>
  <c r="BI140" i="3" s="1"/>
  <c r="AC140" i="3"/>
  <c r="BE140" i="3" s="1"/>
  <c r="BF140" i="3" s="1"/>
  <c r="K140" i="3"/>
  <c r="J140" i="3"/>
  <c r="I140" i="3"/>
  <c r="F140" i="3"/>
  <c r="BB140" i="3" s="1"/>
  <c r="BH142" i="3" l="1"/>
  <c r="BK143" i="3"/>
  <c r="BK144" i="3"/>
  <c r="BK142" i="3"/>
  <c r="H142" i="3"/>
  <c r="BK141" i="3"/>
  <c r="BB141" i="3"/>
  <c r="BD141" i="3" s="1"/>
  <c r="BK140" i="3"/>
  <c r="BP141" i="3"/>
  <c r="H143" i="3"/>
  <c r="H141" i="3"/>
  <c r="BB143" i="3"/>
  <c r="BD143" i="3" s="1"/>
  <c r="H144" i="3"/>
  <c r="H140" i="3"/>
  <c r="BH143" i="3"/>
  <c r="BH144" i="3"/>
  <c r="BH140" i="3"/>
  <c r="BR144" i="3"/>
  <c r="CD141" i="3"/>
  <c r="AS141" i="3"/>
  <c r="AD141" i="3"/>
  <c r="BQ144" i="3"/>
  <c r="BT144" i="3"/>
  <c r="BD144" i="3"/>
  <c r="BS144" i="3"/>
  <c r="BC144" i="3"/>
  <c r="BT142" i="3"/>
  <c r="BD142" i="3"/>
  <c r="BS142" i="3"/>
  <c r="BC142" i="3"/>
  <c r="BQ142" i="3"/>
  <c r="CD143" i="3"/>
  <c r="AS143" i="3"/>
  <c r="AD143" i="3"/>
  <c r="BH141" i="3"/>
  <c r="BA142" i="3"/>
  <c r="BR143" i="3"/>
  <c r="BR142" i="3"/>
  <c r="BP144" i="3"/>
  <c r="BA144" i="3"/>
  <c r="BQ140" i="3"/>
  <c r="BT140" i="3"/>
  <c r="BD140" i="3"/>
  <c r="BS140" i="3"/>
  <c r="BC140" i="3"/>
  <c r="BP140" i="3"/>
  <c r="BA140" i="3"/>
  <c r="BC143" i="3" l="1"/>
  <c r="CE143" i="3" s="1"/>
  <c r="A143" i="3" s="1"/>
  <c r="CF143" i="3" s="1"/>
  <c r="CG143" i="3" s="1"/>
  <c r="BQ141" i="3"/>
  <c r="BS143" i="3"/>
  <c r="BS141" i="3"/>
  <c r="BC141" i="3"/>
  <c r="CE141" i="3" s="1"/>
  <c r="A141" i="3" s="1"/>
  <c r="CF141" i="3" s="1"/>
  <c r="CH141" i="3" s="1"/>
  <c r="BT141" i="3"/>
  <c r="BQ143" i="3"/>
  <c r="BT143" i="3"/>
  <c r="CD144" i="3"/>
  <c r="CE144" i="3" s="1"/>
  <c r="A144" i="3" s="1"/>
  <c r="CF144" i="3" s="1"/>
  <c r="AS144" i="3"/>
  <c r="AD144" i="3"/>
  <c r="CD142" i="3"/>
  <c r="CE142" i="3" s="1"/>
  <c r="A142" i="3" s="1"/>
  <c r="CF142" i="3" s="1"/>
  <c r="AD142" i="3"/>
  <c r="AS142" i="3"/>
  <c r="AS140" i="3"/>
  <c r="CD140" i="3"/>
  <c r="AD140" i="3"/>
  <c r="CE140" i="3" s="1"/>
  <c r="A140" i="3" s="1"/>
  <c r="CF140" i="3" s="1"/>
  <c r="CH143" i="3" l="1"/>
  <c r="CG141" i="3"/>
  <c r="CH142" i="3"/>
  <c r="CG142" i="3"/>
  <c r="CH144" i="3"/>
  <c r="CG144" i="3"/>
  <c r="CH140" i="3"/>
  <c r="CG140" i="3"/>
  <c r="CC139" i="3" l="1"/>
  <c r="CB139" i="3"/>
  <c r="CA139" i="3"/>
  <c r="BZ139" i="3"/>
  <c r="BY139" i="3"/>
  <c r="BX139" i="3"/>
  <c r="BW139" i="3"/>
  <c r="BV139" i="3"/>
  <c r="BU139" i="3"/>
  <c r="BN139" i="3"/>
  <c r="BP139" i="3" s="1"/>
  <c r="BM139" i="3"/>
  <c r="BO139" i="3" s="1"/>
  <c r="BJ139" i="3"/>
  <c r="BG139" i="3"/>
  <c r="AZ139" i="3"/>
  <c r="AY139" i="3"/>
  <c r="AW139" i="3"/>
  <c r="AQ139" i="3"/>
  <c r="BI139" i="3" s="1"/>
  <c r="BL139" i="3" s="1"/>
  <c r="AC139" i="3"/>
  <c r="BE139" i="3" s="1"/>
  <c r="BF139" i="3" s="1"/>
  <c r="K139" i="3"/>
  <c r="J139" i="3"/>
  <c r="I139" i="3"/>
  <c r="F139" i="3"/>
  <c r="BA139" i="3" s="1"/>
  <c r="CC138" i="3"/>
  <c r="CB138" i="3"/>
  <c r="CA138" i="3"/>
  <c r="BZ138" i="3"/>
  <c r="BY138" i="3"/>
  <c r="BX138" i="3"/>
  <c r="BW138" i="3"/>
  <c r="BV138" i="3"/>
  <c r="BU138" i="3"/>
  <c r="BN138" i="3"/>
  <c r="BR138" i="3" s="1"/>
  <c r="BM138" i="3"/>
  <c r="BO138" i="3" s="1"/>
  <c r="BL138" i="3"/>
  <c r="BJ138" i="3"/>
  <c r="BG138" i="3"/>
  <c r="AZ138" i="3"/>
  <c r="AY138" i="3"/>
  <c r="AW138" i="3"/>
  <c r="AQ138" i="3"/>
  <c r="BI138" i="3" s="1"/>
  <c r="AC138" i="3"/>
  <c r="K138" i="3"/>
  <c r="J138" i="3"/>
  <c r="I138" i="3"/>
  <c r="F138" i="3"/>
  <c r="BB138" i="3" s="1"/>
  <c r="CC137" i="3"/>
  <c r="CB137" i="3"/>
  <c r="CA137" i="3"/>
  <c r="BZ137" i="3"/>
  <c r="BY137" i="3"/>
  <c r="BX137" i="3"/>
  <c r="BW137" i="3"/>
  <c r="BV137" i="3"/>
  <c r="BU137" i="3"/>
  <c r="BN137" i="3"/>
  <c r="BR137" i="3" s="1"/>
  <c r="BM137" i="3"/>
  <c r="BO137" i="3" s="1"/>
  <c r="BL137" i="3"/>
  <c r="BJ137" i="3"/>
  <c r="BG137" i="3"/>
  <c r="AZ137" i="3"/>
  <c r="AY137" i="3"/>
  <c r="AW137" i="3"/>
  <c r="AQ137" i="3"/>
  <c r="BI137" i="3" s="1"/>
  <c r="AC137" i="3"/>
  <c r="BE137" i="3" s="1"/>
  <c r="BF137" i="3" s="1"/>
  <c r="K137" i="3"/>
  <c r="J137" i="3"/>
  <c r="I137" i="3"/>
  <c r="F137" i="3"/>
  <c r="BA137" i="3" s="1"/>
  <c r="CC136" i="3"/>
  <c r="CB136" i="3"/>
  <c r="CA136" i="3"/>
  <c r="BZ136" i="3"/>
  <c r="BY136" i="3"/>
  <c r="BX136" i="3"/>
  <c r="BW136" i="3"/>
  <c r="BV136" i="3"/>
  <c r="BU136" i="3"/>
  <c r="BN136" i="3"/>
  <c r="BR136" i="3" s="1"/>
  <c r="BM136" i="3"/>
  <c r="BO136" i="3" s="1"/>
  <c r="BL136" i="3"/>
  <c r="BJ136" i="3"/>
  <c r="BG136" i="3"/>
  <c r="AZ136" i="3"/>
  <c r="AY136" i="3"/>
  <c r="AW136" i="3"/>
  <c r="AQ136" i="3"/>
  <c r="BI136" i="3" s="1"/>
  <c r="AC136" i="3"/>
  <c r="BE136" i="3" s="1"/>
  <c r="BF136" i="3" s="1"/>
  <c r="K136" i="3"/>
  <c r="J136" i="3"/>
  <c r="I136" i="3"/>
  <c r="F136" i="3"/>
  <c r="BB136" i="3" s="1"/>
  <c r="CC135" i="3"/>
  <c r="CB135" i="3"/>
  <c r="CA135" i="3"/>
  <c r="BZ135" i="3"/>
  <c r="BY135" i="3"/>
  <c r="BX135" i="3"/>
  <c r="BW135" i="3"/>
  <c r="BV135" i="3"/>
  <c r="BU135" i="3"/>
  <c r="BN135" i="3"/>
  <c r="BR135" i="3" s="1"/>
  <c r="BM135" i="3"/>
  <c r="BO135" i="3" s="1"/>
  <c r="BL135" i="3"/>
  <c r="BJ135" i="3"/>
  <c r="BG135" i="3"/>
  <c r="AZ135" i="3"/>
  <c r="AY135" i="3"/>
  <c r="AW135" i="3"/>
  <c r="AQ135" i="3"/>
  <c r="BI135" i="3" s="1"/>
  <c r="AC135" i="3"/>
  <c r="BE135" i="3" s="1"/>
  <c r="BF135" i="3" s="1"/>
  <c r="K135" i="3"/>
  <c r="J135" i="3"/>
  <c r="I135" i="3"/>
  <c r="F135" i="3"/>
  <c r="BB135" i="3" s="1"/>
  <c r="H135" i="3" l="1"/>
  <c r="BH137" i="3"/>
  <c r="BK138" i="3"/>
  <c r="BK139" i="3"/>
  <c r="BH135" i="3"/>
  <c r="BK137" i="3"/>
  <c r="H136" i="3"/>
  <c r="BB137" i="3"/>
  <c r="BS137" i="3" s="1"/>
  <c r="H138" i="3"/>
  <c r="H139" i="3"/>
  <c r="BH138" i="3"/>
  <c r="BP135" i="3"/>
  <c r="BP137" i="3"/>
  <c r="BT136" i="3"/>
  <c r="BQ136" i="3"/>
  <c r="BH139" i="3"/>
  <c r="BK135" i="3"/>
  <c r="BA136" i="3"/>
  <c r="CD136" i="3" s="1"/>
  <c r="BA138" i="3"/>
  <c r="AS138" i="3" s="1"/>
  <c r="BH136" i="3"/>
  <c r="H137" i="3"/>
  <c r="BE138" i="3"/>
  <c r="BF138" i="3" s="1"/>
  <c r="BP138" i="3"/>
  <c r="BK136" i="3"/>
  <c r="BT138" i="3"/>
  <c r="BD138" i="3"/>
  <c r="BS138" i="3"/>
  <c r="BC138" i="3"/>
  <c r="BQ138" i="3"/>
  <c r="BT135" i="3"/>
  <c r="BD135" i="3"/>
  <c r="BS135" i="3"/>
  <c r="BC135" i="3"/>
  <c r="BQ135" i="3"/>
  <c r="CD137" i="3"/>
  <c r="AS137" i="3"/>
  <c r="AD137" i="3"/>
  <c r="AS139" i="3"/>
  <c r="CD139" i="3"/>
  <c r="AD139" i="3"/>
  <c r="BB139" i="3"/>
  <c r="BR139" i="3" s="1"/>
  <c r="BP136" i="3"/>
  <c r="BA135" i="3"/>
  <c r="BC136" i="3"/>
  <c r="BS136" i="3"/>
  <c r="BD136" i="3"/>
  <c r="BD137" i="3" l="1"/>
  <c r="BQ137" i="3"/>
  <c r="BC137" i="3"/>
  <c r="BT137" i="3"/>
  <c r="AD136" i="3"/>
  <c r="CE136" i="3" s="1"/>
  <c r="A136" i="3" s="1"/>
  <c r="CF136" i="3" s="1"/>
  <c r="CG136" i="3" s="1"/>
  <c r="AS136" i="3"/>
  <c r="CD138" i="3"/>
  <c r="CE138" i="3" s="1"/>
  <c r="A138" i="3" s="1"/>
  <c r="CF138" i="3" s="1"/>
  <c r="AD138" i="3"/>
  <c r="BQ139" i="3"/>
  <c r="BD139" i="3"/>
  <c r="BT139" i="3"/>
  <c r="BS139" i="3"/>
  <c r="BC139" i="3"/>
  <c r="AD135" i="3"/>
  <c r="CD135" i="3"/>
  <c r="CE135" i="3" s="1"/>
  <c r="A135" i="3" s="1"/>
  <c r="CF135" i="3" s="1"/>
  <c r="AS135" i="3"/>
  <c r="CE137" i="3" l="1"/>
  <c r="A137" i="3" s="1"/>
  <c r="CF137" i="3" s="1"/>
  <c r="CH137" i="3" s="1"/>
  <c r="CE139" i="3"/>
  <c r="A139" i="3" s="1"/>
  <c r="CF139" i="3" s="1"/>
  <c r="CG139" i="3" s="1"/>
  <c r="CG138" i="3"/>
  <c r="CH138" i="3"/>
  <c r="CH136" i="3"/>
  <c r="CH135" i="3"/>
  <c r="CG135" i="3"/>
  <c r="CG137" i="3" l="1"/>
  <c r="CH139" i="3"/>
  <c r="CC134" i="3"/>
  <c r="CB134" i="3"/>
  <c r="CA134" i="3"/>
  <c r="BZ134" i="3"/>
  <c r="BY134" i="3"/>
  <c r="BX134" i="3"/>
  <c r="BW134" i="3"/>
  <c r="BV134" i="3"/>
  <c r="BU134" i="3"/>
  <c r="BN134" i="3"/>
  <c r="BP134" i="3" s="1"/>
  <c r="BM134" i="3"/>
  <c r="BO134" i="3" s="1"/>
  <c r="BL134" i="3"/>
  <c r="BJ134" i="3"/>
  <c r="BG134" i="3"/>
  <c r="AZ134" i="3"/>
  <c r="AY134" i="3"/>
  <c r="AW134" i="3"/>
  <c r="AQ134" i="3"/>
  <c r="BI134" i="3" s="1"/>
  <c r="AC134" i="3"/>
  <c r="BE134" i="3" s="1"/>
  <c r="BF134" i="3" s="1"/>
  <c r="K134" i="3"/>
  <c r="J134" i="3"/>
  <c r="I134" i="3"/>
  <c r="F134" i="3"/>
  <c r="BA134" i="3" s="1"/>
  <c r="CC133" i="3"/>
  <c r="CB133" i="3"/>
  <c r="CA133" i="3"/>
  <c r="BZ133" i="3"/>
  <c r="BY133" i="3"/>
  <c r="BX133" i="3"/>
  <c r="BW133" i="3"/>
  <c r="BV133" i="3"/>
  <c r="BU133" i="3"/>
  <c r="BN133" i="3"/>
  <c r="BP133" i="3" s="1"/>
  <c r="BM133" i="3"/>
  <c r="BO133" i="3" s="1"/>
  <c r="BJ133" i="3"/>
  <c r="BG133" i="3"/>
  <c r="AZ133" i="3"/>
  <c r="AY133" i="3"/>
  <c r="AW133" i="3"/>
  <c r="AQ133" i="3"/>
  <c r="BI133" i="3" s="1"/>
  <c r="BL133" i="3" s="1"/>
  <c r="AC133" i="3"/>
  <c r="K133" i="3"/>
  <c r="J133" i="3"/>
  <c r="I133" i="3"/>
  <c r="F133" i="3"/>
  <c r="BA133" i="3" s="1"/>
  <c r="CC132" i="3"/>
  <c r="CB132" i="3"/>
  <c r="CA132" i="3"/>
  <c r="BZ132" i="3"/>
  <c r="BY132" i="3"/>
  <c r="BX132" i="3"/>
  <c r="BW132" i="3"/>
  <c r="BV132" i="3"/>
  <c r="BU132" i="3"/>
  <c r="BN132" i="3"/>
  <c r="BR132" i="3" s="1"/>
  <c r="BM132" i="3"/>
  <c r="BO132" i="3" s="1"/>
  <c r="BL132" i="3"/>
  <c r="BJ132" i="3"/>
  <c r="BG132" i="3"/>
  <c r="AZ132" i="3"/>
  <c r="AY132" i="3"/>
  <c r="AW132" i="3"/>
  <c r="AQ132" i="3"/>
  <c r="BI132" i="3" s="1"/>
  <c r="AC132" i="3"/>
  <c r="BE132" i="3" s="1"/>
  <c r="BF132" i="3" s="1"/>
  <c r="K132" i="3"/>
  <c r="J132" i="3"/>
  <c r="I132" i="3"/>
  <c r="F132" i="3"/>
  <c r="BB132" i="3" s="1"/>
  <c r="CC131" i="3"/>
  <c r="CB131" i="3"/>
  <c r="CA131" i="3"/>
  <c r="BZ131" i="3"/>
  <c r="BY131" i="3"/>
  <c r="BX131" i="3"/>
  <c r="BW131" i="3"/>
  <c r="BV131" i="3"/>
  <c r="BU131" i="3"/>
  <c r="BN131" i="3"/>
  <c r="BR131" i="3" s="1"/>
  <c r="BM131" i="3"/>
  <c r="BO131" i="3" s="1"/>
  <c r="BL131" i="3"/>
  <c r="BJ131" i="3"/>
  <c r="BG131" i="3"/>
  <c r="AZ131" i="3"/>
  <c r="AY131" i="3"/>
  <c r="AW131" i="3"/>
  <c r="AQ131" i="3"/>
  <c r="BI131" i="3" s="1"/>
  <c r="AC131" i="3"/>
  <c r="BE131" i="3" s="1"/>
  <c r="BF131" i="3" s="1"/>
  <c r="K131" i="3"/>
  <c r="J131" i="3"/>
  <c r="I131" i="3"/>
  <c r="F131" i="3"/>
  <c r="BB131" i="3" s="1"/>
  <c r="CC130" i="3"/>
  <c r="CB130" i="3"/>
  <c r="CA130" i="3"/>
  <c r="BZ130" i="3"/>
  <c r="BY130" i="3"/>
  <c r="BX130" i="3"/>
  <c r="BW130" i="3"/>
  <c r="BV130" i="3"/>
  <c r="BU130" i="3"/>
  <c r="BN130" i="3"/>
  <c r="BR130" i="3" s="1"/>
  <c r="BM130" i="3"/>
  <c r="BO130" i="3" s="1"/>
  <c r="BL130" i="3"/>
  <c r="BJ130" i="3"/>
  <c r="BG130" i="3"/>
  <c r="AZ130" i="3"/>
  <c r="AY130" i="3"/>
  <c r="AW130" i="3"/>
  <c r="AQ130" i="3"/>
  <c r="BI130" i="3" s="1"/>
  <c r="AC130" i="3"/>
  <c r="BE130" i="3" s="1"/>
  <c r="BF130" i="3" s="1"/>
  <c r="K130" i="3"/>
  <c r="J130" i="3"/>
  <c r="I130" i="3"/>
  <c r="F130" i="3"/>
  <c r="BB130" i="3" s="1"/>
  <c r="H134" i="3" l="1"/>
  <c r="BK133" i="3"/>
  <c r="H133" i="3"/>
  <c r="BK134" i="3"/>
  <c r="BK132" i="3"/>
  <c r="BK130" i="3"/>
  <c r="H132" i="3"/>
  <c r="BP132" i="3"/>
  <c r="H131" i="3"/>
  <c r="BR134" i="3"/>
  <c r="BH131" i="3"/>
  <c r="BH132" i="3"/>
  <c r="BH130" i="3"/>
  <c r="BK131" i="3"/>
  <c r="BH134" i="3"/>
  <c r="CD134" i="3"/>
  <c r="AD134" i="3"/>
  <c r="AS134" i="3"/>
  <c r="BB134" i="3"/>
  <c r="BH133" i="3"/>
  <c r="CD133" i="3"/>
  <c r="AS133" i="3"/>
  <c r="BB133" i="3"/>
  <c r="BR133" i="3" s="1"/>
  <c r="BE133" i="3"/>
  <c r="BF133" i="3" s="1"/>
  <c r="AD133" i="3" s="1"/>
  <c r="BT132" i="3"/>
  <c r="BD132" i="3"/>
  <c r="BS132" i="3"/>
  <c r="BC132" i="3"/>
  <c r="BQ132" i="3"/>
  <c r="BT131" i="3"/>
  <c r="BD131" i="3"/>
  <c r="BS131" i="3"/>
  <c r="BC131" i="3"/>
  <c r="BQ131" i="3"/>
  <c r="BP131" i="3"/>
  <c r="BA132" i="3"/>
  <c r="BA131" i="3"/>
  <c r="H130" i="3"/>
  <c r="BT130" i="3"/>
  <c r="BD130" i="3"/>
  <c r="BQ130" i="3"/>
  <c r="BS130" i="3"/>
  <c r="BC130" i="3"/>
  <c r="BP130" i="3"/>
  <c r="BA130" i="3"/>
  <c r="BQ134" i="3" l="1"/>
  <c r="BS134" i="3"/>
  <c r="BT134" i="3"/>
  <c r="BD134" i="3"/>
  <c r="BC134" i="3"/>
  <c r="BQ133" i="3"/>
  <c r="BD133" i="3"/>
  <c r="BT133" i="3"/>
  <c r="BS133" i="3"/>
  <c r="BC133" i="3"/>
  <c r="CD132" i="3"/>
  <c r="AS132" i="3"/>
  <c r="AD132" i="3"/>
  <c r="CD131" i="3"/>
  <c r="CE131" i="3" s="1"/>
  <c r="A131" i="3" s="1"/>
  <c r="CF131" i="3" s="1"/>
  <c r="AS131" i="3"/>
  <c r="AD131" i="3"/>
  <c r="CD130" i="3"/>
  <c r="AS130" i="3"/>
  <c r="AD130" i="3"/>
  <c r="CE130" i="3" s="1"/>
  <c r="A130" i="3" s="1"/>
  <c r="CF130" i="3" s="1"/>
  <c r="CE133" i="3" l="1"/>
  <c r="A133" i="3" s="1"/>
  <c r="CF133" i="3" s="1"/>
  <c r="CH133" i="3" s="1"/>
  <c r="CE134" i="3"/>
  <c r="A134" i="3" s="1"/>
  <c r="CF134" i="3" s="1"/>
  <c r="CG134" i="3" s="1"/>
  <c r="CE132" i="3"/>
  <c r="A132" i="3" s="1"/>
  <c r="CF132" i="3" s="1"/>
  <c r="CG132" i="3" s="1"/>
  <c r="CH131" i="3"/>
  <c r="CG131" i="3"/>
  <c r="CH130" i="3"/>
  <c r="CG130" i="3"/>
  <c r="CG133" i="3" l="1"/>
  <c r="CH134" i="3"/>
  <c r="CH132" i="3"/>
  <c r="CC129" i="3" l="1"/>
  <c r="CB129" i="3"/>
  <c r="CA129" i="3"/>
  <c r="BZ129" i="3"/>
  <c r="BY129" i="3"/>
  <c r="BX129" i="3"/>
  <c r="BW129" i="3"/>
  <c r="BV129" i="3"/>
  <c r="BU129" i="3"/>
  <c r="BN129" i="3"/>
  <c r="BM129" i="3"/>
  <c r="BO129" i="3" s="1"/>
  <c r="BJ129" i="3"/>
  <c r="BG129" i="3"/>
  <c r="AZ129" i="3"/>
  <c r="AY129" i="3"/>
  <c r="AW129" i="3"/>
  <c r="AQ129" i="3"/>
  <c r="BI129" i="3" s="1"/>
  <c r="BL129" i="3" s="1"/>
  <c r="AC129" i="3"/>
  <c r="BE129" i="3" s="1"/>
  <c r="BF129" i="3" s="1"/>
  <c r="K129" i="3"/>
  <c r="J129" i="3"/>
  <c r="I129" i="3"/>
  <c r="F129" i="3"/>
  <c r="BB129" i="3" s="1"/>
  <c r="CC128" i="3"/>
  <c r="CB128" i="3"/>
  <c r="CA128" i="3"/>
  <c r="BZ128" i="3"/>
  <c r="BY128" i="3"/>
  <c r="BX128" i="3"/>
  <c r="BW128" i="3"/>
  <c r="BV128" i="3"/>
  <c r="BU128" i="3"/>
  <c r="BN128" i="3"/>
  <c r="BR128" i="3" s="1"/>
  <c r="BM128" i="3"/>
  <c r="BO128" i="3" s="1"/>
  <c r="BL128" i="3"/>
  <c r="BJ128" i="3"/>
  <c r="BG128" i="3"/>
  <c r="AZ128" i="3"/>
  <c r="AY128" i="3"/>
  <c r="AW128" i="3"/>
  <c r="AQ128" i="3"/>
  <c r="BI128" i="3" s="1"/>
  <c r="AC128" i="3"/>
  <c r="BE128" i="3" s="1"/>
  <c r="BF128" i="3" s="1"/>
  <c r="K128" i="3"/>
  <c r="J128" i="3"/>
  <c r="I128" i="3"/>
  <c r="F128" i="3"/>
  <c r="BA128" i="3" s="1"/>
  <c r="CC127" i="3"/>
  <c r="CB127" i="3"/>
  <c r="CA127" i="3"/>
  <c r="BZ127" i="3"/>
  <c r="BY127" i="3"/>
  <c r="BX127" i="3"/>
  <c r="BW127" i="3"/>
  <c r="BV127" i="3"/>
  <c r="BU127" i="3"/>
  <c r="BN127" i="3"/>
  <c r="BP127" i="3" s="1"/>
  <c r="BM127" i="3"/>
  <c r="BO127" i="3" s="1"/>
  <c r="BL127" i="3"/>
  <c r="BJ127" i="3"/>
  <c r="BG127" i="3"/>
  <c r="AZ127" i="3"/>
  <c r="AY127" i="3"/>
  <c r="AW127" i="3"/>
  <c r="AQ127" i="3"/>
  <c r="AC127" i="3"/>
  <c r="BE127" i="3" s="1"/>
  <c r="BF127" i="3" s="1"/>
  <c r="K127" i="3"/>
  <c r="J127" i="3"/>
  <c r="I127" i="3"/>
  <c r="F127" i="3"/>
  <c r="BB127" i="3" s="1"/>
  <c r="CC126" i="3"/>
  <c r="CB126" i="3"/>
  <c r="CA126" i="3"/>
  <c r="BZ126" i="3"/>
  <c r="BY126" i="3"/>
  <c r="BX126" i="3"/>
  <c r="BW126" i="3"/>
  <c r="BV126" i="3"/>
  <c r="BU126" i="3"/>
  <c r="BN126" i="3"/>
  <c r="BP126" i="3" s="1"/>
  <c r="BM126" i="3"/>
  <c r="BO126" i="3" s="1"/>
  <c r="BL126" i="3"/>
  <c r="BJ126" i="3"/>
  <c r="BG126" i="3"/>
  <c r="AZ126" i="3"/>
  <c r="AY126" i="3"/>
  <c r="AW126" i="3"/>
  <c r="AQ126" i="3"/>
  <c r="BI126" i="3" s="1"/>
  <c r="AC126" i="3"/>
  <c r="BE126" i="3" s="1"/>
  <c r="BF126" i="3" s="1"/>
  <c r="K126" i="3"/>
  <c r="J126" i="3"/>
  <c r="I126" i="3"/>
  <c r="F126" i="3"/>
  <c r="BA126" i="3" s="1"/>
  <c r="BH129" i="3" l="1"/>
  <c r="H128" i="3"/>
  <c r="H129" i="3"/>
  <c r="H127" i="3"/>
  <c r="BH127" i="3"/>
  <c r="BK128" i="3"/>
  <c r="BH126" i="3"/>
  <c r="BK126" i="3"/>
  <c r="BA129" i="3"/>
  <c r="AS129" i="3" s="1"/>
  <c r="H126" i="3"/>
  <c r="BK129" i="3"/>
  <c r="BK127" i="3"/>
  <c r="BR126" i="3"/>
  <c r="BR129" i="3"/>
  <c r="BP128" i="3"/>
  <c r="BH128" i="3"/>
  <c r="BD127" i="3"/>
  <c r="BS127" i="3"/>
  <c r="BC127" i="3"/>
  <c r="BQ127" i="3"/>
  <c r="BT127" i="3"/>
  <c r="BQ129" i="3"/>
  <c r="BT129" i="3"/>
  <c r="BD129" i="3"/>
  <c r="BS129" i="3"/>
  <c r="BC129" i="3"/>
  <c r="CD128" i="3"/>
  <c r="AS128" i="3"/>
  <c r="AD128" i="3"/>
  <c r="BA127" i="3"/>
  <c r="BI127" i="3"/>
  <c r="BB128" i="3"/>
  <c r="BR127" i="3"/>
  <c r="BP129" i="3"/>
  <c r="CD126" i="3"/>
  <c r="AS126" i="3"/>
  <c r="AD126" i="3"/>
  <c r="BB126" i="3"/>
  <c r="AD129" i="3" l="1"/>
  <c r="CD129" i="3"/>
  <c r="CE129" i="3"/>
  <c r="A129" i="3" s="1"/>
  <c r="CF129" i="3" s="1"/>
  <c r="CH129" i="3" s="1"/>
  <c r="BQ128" i="3"/>
  <c r="BT128" i="3"/>
  <c r="BD128" i="3"/>
  <c r="BS128" i="3"/>
  <c r="BC128" i="3"/>
  <c r="CD127" i="3"/>
  <c r="AS127" i="3"/>
  <c r="AD127" i="3"/>
  <c r="BQ126" i="3"/>
  <c r="BT126" i="3"/>
  <c r="BD126" i="3"/>
  <c r="BS126" i="3"/>
  <c r="BC126" i="3"/>
  <c r="CE126" i="3" l="1"/>
  <c r="A126" i="3" s="1"/>
  <c r="CF126" i="3" s="1"/>
  <c r="CH126" i="3" s="1"/>
  <c r="CE128" i="3"/>
  <c r="A128" i="3" s="1"/>
  <c r="CF128" i="3" s="1"/>
  <c r="CH128" i="3" s="1"/>
  <c r="CE127" i="3"/>
  <c r="A127" i="3" s="1"/>
  <c r="CF127" i="3" s="1"/>
  <c r="CH127" i="3" s="1"/>
  <c r="CG129" i="3"/>
  <c r="CG126" i="3" l="1"/>
  <c r="CG128" i="3"/>
  <c r="CG127" i="3"/>
  <c r="CC125" i="3" l="1"/>
  <c r="CB125" i="3"/>
  <c r="CA125" i="3"/>
  <c r="BZ125" i="3"/>
  <c r="BY125" i="3"/>
  <c r="BX125" i="3"/>
  <c r="BW125" i="3"/>
  <c r="BV125" i="3"/>
  <c r="BU125" i="3"/>
  <c r="BN125" i="3"/>
  <c r="BM125" i="3"/>
  <c r="BO125" i="3" s="1"/>
  <c r="BJ125" i="3"/>
  <c r="BG125" i="3"/>
  <c r="AZ125" i="3"/>
  <c r="AY125" i="3"/>
  <c r="AW125" i="3"/>
  <c r="AQ125" i="3"/>
  <c r="BI125" i="3" s="1"/>
  <c r="BL125" i="3" s="1"/>
  <c r="AC125" i="3"/>
  <c r="BE125" i="3" s="1"/>
  <c r="BF125" i="3" s="1"/>
  <c r="K125" i="3"/>
  <c r="J125" i="3"/>
  <c r="I125" i="3"/>
  <c r="F125" i="3"/>
  <c r="BB125" i="3" s="1"/>
  <c r="CC124" i="3"/>
  <c r="CB124" i="3"/>
  <c r="CA124" i="3"/>
  <c r="BZ124" i="3"/>
  <c r="BY124" i="3"/>
  <c r="BX124" i="3"/>
  <c r="BW124" i="3"/>
  <c r="BV124" i="3"/>
  <c r="BU124" i="3"/>
  <c r="BN124" i="3"/>
  <c r="BP124" i="3" s="1"/>
  <c r="BM124" i="3"/>
  <c r="BO124" i="3" s="1"/>
  <c r="BJ124" i="3"/>
  <c r="BG124" i="3"/>
  <c r="AZ124" i="3"/>
  <c r="AY124" i="3"/>
  <c r="AW124" i="3"/>
  <c r="AQ124" i="3"/>
  <c r="BI124" i="3" s="1"/>
  <c r="BL124" i="3" s="1"/>
  <c r="AC124" i="3"/>
  <c r="BE124" i="3" s="1"/>
  <c r="BF124" i="3" s="1"/>
  <c r="K124" i="3"/>
  <c r="J124" i="3"/>
  <c r="I124" i="3"/>
  <c r="F124" i="3"/>
  <c r="BA124" i="3" s="1"/>
  <c r="CC122" i="3"/>
  <c r="CB122" i="3"/>
  <c r="CA122" i="3"/>
  <c r="BZ122" i="3"/>
  <c r="BY122" i="3"/>
  <c r="BX122" i="3"/>
  <c r="BW122" i="3"/>
  <c r="BV122" i="3"/>
  <c r="BU122" i="3"/>
  <c r="BN122" i="3"/>
  <c r="BR122" i="3" s="1"/>
  <c r="BM122" i="3"/>
  <c r="BO122" i="3" s="1"/>
  <c r="BL122" i="3"/>
  <c r="BJ122" i="3"/>
  <c r="BG122" i="3"/>
  <c r="AZ122" i="3"/>
  <c r="AY122" i="3"/>
  <c r="AW122" i="3"/>
  <c r="AQ122" i="3"/>
  <c r="BI122" i="3" s="1"/>
  <c r="AC122" i="3"/>
  <c r="BE122" i="3" s="1"/>
  <c r="BF122" i="3" s="1"/>
  <c r="K122" i="3"/>
  <c r="J122" i="3"/>
  <c r="I122" i="3"/>
  <c r="F122" i="3"/>
  <c r="BB122" i="3" s="1"/>
  <c r="BK125" i="3" l="1"/>
  <c r="H124" i="3"/>
  <c r="BH122" i="3"/>
  <c r="BK122" i="3"/>
  <c r="H125" i="3"/>
  <c r="BK124" i="3"/>
  <c r="BR125" i="3"/>
  <c r="BH125" i="3"/>
  <c r="BH124" i="3"/>
  <c r="CD124" i="3"/>
  <c r="AS124" i="3"/>
  <c r="AD124" i="3"/>
  <c r="BQ125" i="3"/>
  <c r="BT125" i="3"/>
  <c r="BD125" i="3"/>
  <c r="BS125" i="3"/>
  <c r="BC125" i="3"/>
  <c r="BB124" i="3"/>
  <c r="BR124" i="3" s="1"/>
  <c r="BP125" i="3"/>
  <c r="BA125" i="3"/>
  <c r="H122" i="3"/>
  <c r="BQ122" i="3"/>
  <c r="BT122" i="3"/>
  <c r="BD122" i="3"/>
  <c r="BS122" i="3"/>
  <c r="BC122" i="3"/>
  <c r="BP122" i="3"/>
  <c r="BA122" i="3"/>
  <c r="CD125" i="3" l="1"/>
  <c r="CE125" i="3" s="1"/>
  <c r="A125" i="3" s="1"/>
  <c r="CF125" i="3" s="1"/>
  <c r="AS125" i="3"/>
  <c r="AD125" i="3"/>
  <c r="BQ124" i="3"/>
  <c r="BT124" i="3"/>
  <c r="BD124" i="3"/>
  <c r="BS124" i="3"/>
  <c r="BC124" i="3"/>
  <c r="CD122" i="3"/>
  <c r="AS122" i="3"/>
  <c r="CE122" i="3"/>
  <c r="A122" i="3" s="1"/>
  <c r="CF122" i="3" s="1"/>
  <c r="AD122" i="3"/>
  <c r="CE124" i="3" l="1"/>
  <c r="A124" i="3" s="1"/>
  <c r="CF124" i="3" s="1"/>
  <c r="CH124" i="3" s="1"/>
  <c r="CH125" i="3"/>
  <c r="CG125" i="3"/>
  <c r="CG122" i="3"/>
  <c r="CH122" i="3"/>
  <c r="CG124" i="3" l="1"/>
  <c r="CC121" i="3"/>
  <c r="CB121" i="3"/>
  <c r="CA121" i="3"/>
  <c r="BZ121" i="3"/>
  <c r="BY121" i="3"/>
  <c r="BX121" i="3"/>
  <c r="BW121" i="3"/>
  <c r="BV121" i="3"/>
  <c r="BU121" i="3"/>
  <c r="BN121" i="3"/>
  <c r="BR121" i="3" s="1"/>
  <c r="BM121" i="3"/>
  <c r="BO121" i="3" s="1"/>
  <c r="BL121" i="3"/>
  <c r="BJ121" i="3"/>
  <c r="BG121" i="3"/>
  <c r="AZ121" i="3"/>
  <c r="AY121" i="3"/>
  <c r="AW121" i="3"/>
  <c r="AQ121" i="3"/>
  <c r="BI121" i="3" s="1"/>
  <c r="AC121" i="3"/>
  <c r="BE121" i="3" s="1"/>
  <c r="BF121" i="3" s="1"/>
  <c r="K121" i="3"/>
  <c r="J121" i="3"/>
  <c r="I121" i="3"/>
  <c r="F121" i="3"/>
  <c r="BB121" i="3" s="1"/>
  <c r="CC120" i="3"/>
  <c r="CB120" i="3"/>
  <c r="CA120" i="3"/>
  <c r="BZ120" i="3"/>
  <c r="BY120" i="3"/>
  <c r="BX120" i="3"/>
  <c r="BW120" i="3"/>
  <c r="BV120" i="3"/>
  <c r="BU120" i="3"/>
  <c r="BN120" i="3"/>
  <c r="BP120" i="3" s="1"/>
  <c r="BM120" i="3"/>
  <c r="BO120" i="3" s="1"/>
  <c r="BJ120" i="3"/>
  <c r="BG120" i="3"/>
  <c r="AZ120" i="3"/>
  <c r="AY120" i="3"/>
  <c r="AW120" i="3"/>
  <c r="AQ120" i="3"/>
  <c r="BI120" i="3" s="1"/>
  <c r="BL120" i="3" s="1"/>
  <c r="AC120" i="3"/>
  <c r="BE120" i="3" s="1"/>
  <c r="BF120" i="3" s="1"/>
  <c r="K120" i="3"/>
  <c r="J120" i="3"/>
  <c r="I120" i="3"/>
  <c r="F120" i="3"/>
  <c r="BA120" i="3" s="1"/>
  <c r="CC119" i="3"/>
  <c r="CB119" i="3"/>
  <c r="CA119" i="3"/>
  <c r="BZ119" i="3"/>
  <c r="BY119" i="3"/>
  <c r="BX119" i="3"/>
  <c r="BW119" i="3"/>
  <c r="BV119" i="3"/>
  <c r="BU119" i="3"/>
  <c r="BN119" i="3"/>
  <c r="BP119" i="3" s="1"/>
  <c r="BM119" i="3"/>
  <c r="BO119" i="3" s="1"/>
  <c r="BL119" i="3"/>
  <c r="BJ119" i="3"/>
  <c r="BG119" i="3"/>
  <c r="AZ119" i="3"/>
  <c r="AY119" i="3"/>
  <c r="AW119" i="3"/>
  <c r="AQ119" i="3"/>
  <c r="AC119" i="3"/>
  <c r="BE119" i="3" s="1"/>
  <c r="BF119" i="3" s="1"/>
  <c r="K119" i="3"/>
  <c r="J119" i="3"/>
  <c r="I119" i="3"/>
  <c r="F119" i="3"/>
  <c r="BB119" i="3" s="1"/>
  <c r="CC118" i="3"/>
  <c r="CB118" i="3"/>
  <c r="CA118" i="3"/>
  <c r="BZ118" i="3"/>
  <c r="BY118" i="3"/>
  <c r="BX118" i="3"/>
  <c r="BW118" i="3"/>
  <c r="BV118" i="3"/>
  <c r="BU118" i="3"/>
  <c r="BN118" i="3"/>
  <c r="BP118" i="3" s="1"/>
  <c r="BM118" i="3"/>
  <c r="BO118" i="3" s="1"/>
  <c r="BL118" i="3"/>
  <c r="BJ118" i="3"/>
  <c r="BG118" i="3"/>
  <c r="AZ118" i="3"/>
  <c r="AY118" i="3"/>
  <c r="AW118" i="3"/>
  <c r="AQ118" i="3"/>
  <c r="BI118" i="3" s="1"/>
  <c r="AC118" i="3"/>
  <c r="BE118" i="3" s="1"/>
  <c r="BF118" i="3" s="1"/>
  <c r="K118" i="3"/>
  <c r="J118" i="3"/>
  <c r="I118" i="3"/>
  <c r="F118" i="3"/>
  <c r="BA118" i="3" s="1"/>
  <c r="CC117" i="3"/>
  <c r="CB117" i="3"/>
  <c r="CA117" i="3"/>
  <c r="BZ117" i="3"/>
  <c r="BY117" i="3"/>
  <c r="BX117" i="3"/>
  <c r="BW117" i="3"/>
  <c r="BV117" i="3"/>
  <c r="BU117" i="3"/>
  <c r="BN117" i="3"/>
  <c r="BP117" i="3" s="1"/>
  <c r="BM117" i="3"/>
  <c r="BO117" i="3" s="1"/>
  <c r="BJ117" i="3"/>
  <c r="BG117" i="3"/>
  <c r="AZ117" i="3"/>
  <c r="AY117" i="3"/>
  <c r="AW117" i="3"/>
  <c r="AQ117" i="3"/>
  <c r="BI117" i="3" s="1"/>
  <c r="BL117" i="3" s="1"/>
  <c r="AC117" i="3"/>
  <c r="BE117" i="3" s="1"/>
  <c r="BF117" i="3" s="1"/>
  <c r="K117" i="3"/>
  <c r="J117" i="3"/>
  <c r="I117" i="3"/>
  <c r="F117" i="3"/>
  <c r="BA117" i="3" s="1"/>
  <c r="CC116" i="3"/>
  <c r="CB116" i="3"/>
  <c r="CA116" i="3"/>
  <c r="BZ116" i="3"/>
  <c r="BY116" i="3"/>
  <c r="BX116" i="3"/>
  <c r="BW116" i="3"/>
  <c r="BV116" i="3"/>
  <c r="BU116" i="3"/>
  <c r="BN116" i="3"/>
  <c r="BM116" i="3"/>
  <c r="BO116" i="3" s="1"/>
  <c r="BJ116" i="3"/>
  <c r="BG116" i="3"/>
  <c r="AZ116" i="3"/>
  <c r="AY116" i="3"/>
  <c r="AW116" i="3"/>
  <c r="AQ116" i="3"/>
  <c r="BI116" i="3" s="1"/>
  <c r="BL116" i="3" s="1"/>
  <c r="AC116" i="3"/>
  <c r="BE116" i="3" s="1"/>
  <c r="BF116" i="3" s="1"/>
  <c r="K116" i="3"/>
  <c r="J116" i="3"/>
  <c r="I116" i="3"/>
  <c r="F116" i="3"/>
  <c r="BB116" i="3" s="1"/>
  <c r="BC116" i="3" s="1"/>
  <c r="CC115" i="3"/>
  <c r="CB115" i="3"/>
  <c r="CA115" i="3"/>
  <c r="BZ115" i="3"/>
  <c r="BY115" i="3"/>
  <c r="BX115" i="3"/>
  <c r="BW115" i="3"/>
  <c r="BV115" i="3"/>
  <c r="BU115" i="3"/>
  <c r="BN115" i="3"/>
  <c r="BR115" i="3" s="1"/>
  <c r="BM115" i="3"/>
  <c r="BO115" i="3" s="1"/>
  <c r="BL115" i="3"/>
  <c r="BJ115" i="3"/>
  <c r="BG115" i="3"/>
  <c r="AZ115" i="3"/>
  <c r="AY115" i="3"/>
  <c r="AW115" i="3"/>
  <c r="AQ115" i="3"/>
  <c r="BI115" i="3" s="1"/>
  <c r="AC115" i="3"/>
  <c r="BE115" i="3" s="1"/>
  <c r="BF115" i="3" s="1"/>
  <c r="K115" i="3"/>
  <c r="J115" i="3"/>
  <c r="I115" i="3"/>
  <c r="F115" i="3"/>
  <c r="BB115" i="3" s="1"/>
  <c r="CC114" i="3"/>
  <c r="CB114" i="3"/>
  <c r="CA114" i="3"/>
  <c r="BZ114" i="3"/>
  <c r="BY114" i="3"/>
  <c r="BX114" i="3"/>
  <c r="BW114" i="3"/>
  <c r="BV114" i="3"/>
  <c r="BU114" i="3"/>
  <c r="BN114" i="3"/>
  <c r="BP114" i="3" s="1"/>
  <c r="BM114" i="3"/>
  <c r="BO114" i="3" s="1"/>
  <c r="BJ114" i="3"/>
  <c r="BG114" i="3"/>
  <c r="AZ114" i="3"/>
  <c r="AY114" i="3"/>
  <c r="AW114" i="3"/>
  <c r="AQ114" i="3"/>
  <c r="BI114" i="3" s="1"/>
  <c r="BL114" i="3" s="1"/>
  <c r="AC114" i="3"/>
  <c r="BE114" i="3" s="1"/>
  <c r="BF114" i="3" s="1"/>
  <c r="K114" i="3"/>
  <c r="J114" i="3"/>
  <c r="I114" i="3"/>
  <c r="F114" i="3"/>
  <c r="BA114" i="3" s="1"/>
  <c r="CC113" i="3"/>
  <c r="CB113" i="3"/>
  <c r="CA113" i="3"/>
  <c r="BZ113" i="3"/>
  <c r="BY113" i="3"/>
  <c r="BX113" i="3"/>
  <c r="BW113" i="3"/>
  <c r="BV113" i="3"/>
  <c r="BU113" i="3"/>
  <c r="BN113" i="3"/>
  <c r="BP113" i="3" s="1"/>
  <c r="BM113" i="3"/>
  <c r="BO113" i="3" s="1"/>
  <c r="BL113" i="3"/>
  <c r="BJ113" i="3"/>
  <c r="BG113" i="3"/>
  <c r="AZ113" i="3"/>
  <c r="AY113" i="3"/>
  <c r="AW113" i="3"/>
  <c r="AQ113" i="3"/>
  <c r="BI113" i="3" s="1"/>
  <c r="AC113" i="3"/>
  <c r="BE113" i="3" s="1"/>
  <c r="BF113" i="3" s="1"/>
  <c r="K113" i="3"/>
  <c r="J113" i="3"/>
  <c r="I113" i="3"/>
  <c r="F113" i="3"/>
  <c r="BB113" i="3" s="1"/>
  <c r="CC112" i="3"/>
  <c r="CB112" i="3"/>
  <c r="CA112" i="3"/>
  <c r="BZ112" i="3"/>
  <c r="BY112" i="3"/>
  <c r="BX112" i="3"/>
  <c r="BW112" i="3"/>
  <c r="BV112" i="3"/>
  <c r="BU112" i="3"/>
  <c r="BN112" i="3"/>
  <c r="BP112" i="3" s="1"/>
  <c r="BM112" i="3"/>
  <c r="BO112" i="3" s="1"/>
  <c r="BL112" i="3"/>
  <c r="BJ112" i="3"/>
  <c r="BG112" i="3"/>
  <c r="AZ112" i="3"/>
  <c r="AY112" i="3"/>
  <c r="AW112" i="3"/>
  <c r="AQ112" i="3"/>
  <c r="BI112" i="3" s="1"/>
  <c r="AC112" i="3"/>
  <c r="BE112" i="3" s="1"/>
  <c r="BF112" i="3" s="1"/>
  <c r="K112" i="3"/>
  <c r="J112" i="3"/>
  <c r="I112" i="3"/>
  <c r="F112" i="3"/>
  <c r="BA112" i="3" s="1"/>
  <c r="CC111" i="3"/>
  <c r="CB111" i="3"/>
  <c r="CA111" i="3"/>
  <c r="BZ111" i="3"/>
  <c r="BY111" i="3"/>
  <c r="BX111" i="3"/>
  <c r="BW111" i="3"/>
  <c r="BV111" i="3"/>
  <c r="BU111" i="3"/>
  <c r="BN111" i="3"/>
  <c r="BP111" i="3" s="1"/>
  <c r="BM111" i="3"/>
  <c r="BO111" i="3" s="1"/>
  <c r="BL111" i="3"/>
  <c r="BJ111" i="3"/>
  <c r="BG111" i="3"/>
  <c r="AZ111" i="3"/>
  <c r="AY111" i="3"/>
  <c r="AW111" i="3"/>
  <c r="AQ111" i="3"/>
  <c r="BI111" i="3" s="1"/>
  <c r="AC111" i="3"/>
  <c r="BE111" i="3" s="1"/>
  <c r="BF111" i="3" s="1"/>
  <c r="K111" i="3"/>
  <c r="J111" i="3"/>
  <c r="I111" i="3"/>
  <c r="F111" i="3"/>
  <c r="BB111" i="3" s="1"/>
  <c r="CC110" i="3"/>
  <c r="CB110" i="3"/>
  <c r="CA110" i="3"/>
  <c r="BZ110" i="3"/>
  <c r="BY110" i="3"/>
  <c r="BX110" i="3"/>
  <c r="BW110" i="3"/>
  <c r="BV110" i="3"/>
  <c r="BU110" i="3"/>
  <c r="BN110" i="3"/>
  <c r="BR110" i="3" s="1"/>
  <c r="BM110" i="3"/>
  <c r="BO110" i="3" s="1"/>
  <c r="BL110" i="3"/>
  <c r="BJ110" i="3"/>
  <c r="BG110" i="3"/>
  <c r="AZ110" i="3"/>
  <c r="AY110" i="3"/>
  <c r="AW110" i="3"/>
  <c r="AQ110" i="3"/>
  <c r="BI110" i="3" s="1"/>
  <c r="AC110" i="3"/>
  <c r="BE110" i="3" s="1"/>
  <c r="BF110" i="3" s="1"/>
  <c r="K110" i="3"/>
  <c r="J110" i="3"/>
  <c r="I110" i="3"/>
  <c r="F110" i="3"/>
  <c r="BA110" i="3" s="1"/>
  <c r="CC109" i="3"/>
  <c r="CB109" i="3"/>
  <c r="CA109" i="3"/>
  <c r="BZ109" i="3"/>
  <c r="BY109" i="3"/>
  <c r="BX109" i="3"/>
  <c r="BW109" i="3"/>
  <c r="BV109" i="3"/>
  <c r="BU109" i="3"/>
  <c r="BN109" i="3"/>
  <c r="BM109" i="3"/>
  <c r="BO109" i="3" s="1"/>
  <c r="BJ109" i="3"/>
  <c r="BG109" i="3"/>
  <c r="AZ109" i="3"/>
  <c r="AY109" i="3"/>
  <c r="AW109" i="3"/>
  <c r="AQ109" i="3"/>
  <c r="BI109" i="3" s="1"/>
  <c r="BL109" i="3" s="1"/>
  <c r="AC109" i="3"/>
  <c r="BE109" i="3" s="1"/>
  <c r="BF109" i="3" s="1"/>
  <c r="K109" i="3"/>
  <c r="J109" i="3"/>
  <c r="I109" i="3"/>
  <c r="F109" i="3"/>
  <c r="BB109" i="3" s="1"/>
  <c r="CC108" i="3"/>
  <c r="CB108" i="3"/>
  <c r="CA108" i="3"/>
  <c r="BZ108" i="3"/>
  <c r="BY108" i="3"/>
  <c r="BX108" i="3"/>
  <c r="BW108" i="3"/>
  <c r="BV108" i="3"/>
  <c r="BU108" i="3"/>
  <c r="BN108" i="3"/>
  <c r="BP108" i="3" s="1"/>
  <c r="BM108" i="3"/>
  <c r="BO108" i="3" s="1"/>
  <c r="BL108" i="3"/>
  <c r="BJ108" i="3"/>
  <c r="BG108" i="3"/>
  <c r="AZ108" i="3"/>
  <c r="AY108" i="3"/>
  <c r="AW108" i="3"/>
  <c r="AQ108" i="3"/>
  <c r="BI108" i="3" s="1"/>
  <c r="AC108" i="3"/>
  <c r="BE108" i="3" s="1"/>
  <c r="BF108" i="3" s="1"/>
  <c r="K108" i="3"/>
  <c r="J108" i="3"/>
  <c r="I108" i="3"/>
  <c r="F108" i="3"/>
  <c r="BB108" i="3" s="1"/>
  <c r="CC107" i="3"/>
  <c r="CB107" i="3"/>
  <c r="BZ107" i="3"/>
  <c r="BY107" i="3"/>
  <c r="BX107" i="3"/>
  <c r="BW107" i="3"/>
  <c r="BV107" i="3"/>
  <c r="BU107" i="3"/>
  <c r="BN107" i="3"/>
  <c r="BP107" i="3" s="1"/>
  <c r="BM107" i="3"/>
  <c r="BL107" i="3"/>
  <c r="BJ107" i="3"/>
  <c r="BG107" i="3"/>
  <c r="AZ107" i="3"/>
  <c r="AY107" i="3"/>
  <c r="AW107" i="3"/>
  <c r="AQ107" i="3"/>
  <c r="BI107" i="3" s="1"/>
  <c r="AC107" i="3"/>
  <c r="J107" i="3"/>
  <c r="I107" i="3"/>
  <c r="F107" i="3"/>
  <c r="CC106" i="3"/>
  <c r="CB106" i="3"/>
  <c r="BZ106" i="3"/>
  <c r="BY106" i="3"/>
  <c r="BX106" i="3"/>
  <c r="BW106" i="3"/>
  <c r="BV106" i="3"/>
  <c r="BU106" i="3"/>
  <c r="BN106" i="3"/>
  <c r="BP106" i="3" s="1"/>
  <c r="BM106" i="3"/>
  <c r="BL106" i="3"/>
  <c r="BJ106" i="3"/>
  <c r="BG106" i="3"/>
  <c r="AZ106" i="3"/>
  <c r="AY106" i="3"/>
  <c r="AW106" i="3"/>
  <c r="AQ106" i="3"/>
  <c r="BI106" i="3" s="1"/>
  <c r="AC106" i="3"/>
  <c r="J106" i="3"/>
  <c r="I106" i="3"/>
  <c r="F106" i="3"/>
  <c r="BB106" i="3" s="1"/>
  <c r="CC105" i="3"/>
  <c r="CB105" i="3"/>
  <c r="CA105" i="3"/>
  <c r="BZ105" i="3"/>
  <c r="BY105" i="3"/>
  <c r="BX105" i="3"/>
  <c r="BW105" i="3"/>
  <c r="BV105" i="3"/>
  <c r="BU105" i="3"/>
  <c r="BN105" i="3"/>
  <c r="BP105" i="3" s="1"/>
  <c r="BM105" i="3"/>
  <c r="BO105" i="3" s="1"/>
  <c r="BJ105" i="3"/>
  <c r="BG105" i="3"/>
  <c r="AZ105" i="3"/>
  <c r="AY105" i="3"/>
  <c r="AW105" i="3"/>
  <c r="AQ105" i="3"/>
  <c r="BI105" i="3" s="1"/>
  <c r="BL105" i="3" s="1"/>
  <c r="AC105" i="3"/>
  <c r="BE105" i="3" s="1"/>
  <c r="BF105" i="3" s="1"/>
  <c r="K105" i="3"/>
  <c r="J105" i="3"/>
  <c r="I105" i="3"/>
  <c r="F105" i="3"/>
  <c r="BA105" i="3" s="1"/>
  <c r="CC104" i="3"/>
  <c r="CB104" i="3"/>
  <c r="BZ104" i="3"/>
  <c r="BY104" i="3"/>
  <c r="BX104" i="3"/>
  <c r="BW104" i="3"/>
  <c r="BV104" i="3"/>
  <c r="BU104" i="3"/>
  <c r="BN104" i="3"/>
  <c r="BP104" i="3" s="1"/>
  <c r="BM104" i="3"/>
  <c r="BL104" i="3"/>
  <c r="BJ104" i="3"/>
  <c r="BG104" i="3"/>
  <c r="AZ104" i="3"/>
  <c r="AY104" i="3"/>
  <c r="AW104" i="3"/>
  <c r="AQ104" i="3"/>
  <c r="BI104" i="3" s="1"/>
  <c r="AC104" i="3"/>
  <c r="J104" i="3"/>
  <c r="I104" i="3"/>
  <c r="F104" i="3"/>
  <c r="BB104" i="3" s="1"/>
  <c r="CC103" i="3"/>
  <c r="CB103" i="3"/>
  <c r="CA103" i="3"/>
  <c r="BZ103" i="3"/>
  <c r="BY103" i="3"/>
  <c r="BX103" i="3"/>
  <c r="BW103" i="3"/>
  <c r="BV103" i="3"/>
  <c r="BU103" i="3"/>
  <c r="BN103" i="3"/>
  <c r="BM103" i="3"/>
  <c r="BO103" i="3" s="1"/>
  <c r="BJ103" i="3"/>
  <c r="BG103" i="3"/>
  <c r="AZ103" i="3"/>
  <c r="AY103" i="3"/>
  <c r="AW103" i="3"/>
  <c r="AQ103" i="3"/>
  <c r="BI103" i="3" s="1"/>
  <c r="BL103" i="3" s="1"/>
  <c r="AC103" i="3"/>
  <c r="BE103" i="3" s="1"/>
  <c r="BF103" i="3" s="1"/>
  <c r="K103" i="3"/>
  <c r="J103" i="3"/>
  <c r="I103" i="3"/>
  <c r="F103" i="3"/>
  <c r="BA103" i="3" s="1"/>
  <c r="CC102" i="3"/>
  <c r="CB102" i="3"/>
  <c r="BZ102" i="3"/>
  <c r="BY102" i="3"/>
  <c r="BX102" i="3"/>
  <c r="BW102" i="3"/>
  <c r="BV102" i="3"/>
  <c r="BU102" i="3"/>
  <c r="BN102" i="3"/>
  <c r="BR102" i="3" s="1"/>
  <c r="BM102" i="3"/>
  <c r="BL102" i="3"/>
  <c r="BJ102" i="3"/>
  <c r="BG102" i="3"/>
  <c r="AZ102" i="3"/>
  <c r="AY102" i="3"/>
  <c r="AW102" i="3"/>
  <c r="AQ102" i="3"/>
  <c r="BI102" i="3" s="1"/>
  <c r="AC102" i="3"/>
  <c r="J102" i="3"/>
  <c r="I102" i="3"/>
  <c r="F102" i="3"/>
  <c r="BB102" i="3" s="1"/>
  <c r="CC101" i="3"/>
  <c r="CB101" i="3"/>
  <c r="CA101" i="3"/>
  <c r="BZ101" i="3"/>
  <c r="BY101" i="3"/>
  <c r="BX101" i="3"/>
  <c r="BW101" i="3"/>
  <c r="BV101" i="3"/>
  <c r="BU101" i="3"/>
  <c r="BN101" i="3"/>
  <c r="BR101" i="3" s="1"/>
  <c r="BM101" i="3"/>
  <c r="BO101" i="3" s="1"/>
  <c r="BL101" i="3"/>
  <c r="BJ101" i="3"/>
  <c r="BG101" i="3"/>
  <c r="AZ101" i="3"/>
  <c r="AY101" i="3"/>
  <c r="AW101" i="3"/>
  <c r="AQ101" i="3"/>
  <c r="BI101" i="3" s="1"/>
  <c r="AC101" i="3"/>
  <c r="BE101" i="3" s="1"/>
  <c r="BF101" i="3" s="1"/>
  <c r="K101" i="3"/>
  <c r="J101" i="3"/>
  <c r="I101" i="3"/>
  <c r="F101" i="3"/>
  <c r="BB101" i="3" s="1"/>
  <c r="BR118" i="3" l="1"/>
  <c r="BH121" i="3"/>
  <c r="BR116" i="3"/>
  <c r="BR109" i="3"/>
  <c r="BK118" i="3"/>
  <c r="H107" i="3"/>
  <c r="BH120" i="3"/>
  <c r="BK121" i="3"/>
  <c r="BH111" i="3"/>
  <c r="BK120" i="3"/>
  <c r="H117" i="3"/>
  <c r="AS110" i="3"/>
  <c r="H118" i="3"/>
  <c r="BH110" i="3"/>
  <c r="BH108" i="3"/>
  <c r="H119" i="3"/>
  <c r="BH101" i="3"/>
  <c r="BK109" i="3"/>
  <c r="BH113" i="3"/>
  <c r="H115" i="3"/>
  <c r="H109" i="3"/>
  <c r="H111" i="3"/>
  <c r="BH115" i="3"/>
  <c r="BK116" i="3"/>
  <c r="BB110" i="3"/>
  <c r="BC110" i="3" s="1"/>
  <c r="BA111" i="3"/>
  <c r="AD111" i="3" s="1"/>
  <c r="BH114" i="3"/>
  <c r="BK115" i="3"/>
  <c r="H121" i="3"/>
  <c r="H108" i="3"/>
  <c r="H112" i="3"/>
  <c r="H113" i="3"/>
  <c r="H114" i="3"/>
  <c r="BA116" i="3"/>
  <c r="AS116" i="3" s="1"/>
  <c r="BB117" i="3"/>
  <c r="BT117" i="3" s="1"/>
  <c r="H104" i="3"/>
  <c r="BB112" i="3"/>
  <c r="BS112" i="3" s="1"/>
  <c r="BK114" i="3"/>
  <c r="H106" i="3"/>
  <c r="BK113" i="3"/>
  <c r="H103" i="3"/>
  <c r="BB103" i="3"/>
  <c r="BD103" i="3" s="1"/>
  <c r="BK119" i="3"/>
  <c r="H105" i="3"/>
  <c r="H120" i="3"/>
  <c r="H101" i="3"/>
  <c r="BP101" i="3"/>
  <c r="H116" i="3"/>
  <c r="BB118" i="3"/>
  <c r="BT118" i="3" s="1"/>
  <c r="H102" i="3"/>
  <c r="BK110" i="3"/>
  <c r="BR112" i="3"/>
  <c r="BB114" i="3"/>
  <c r="BD114" i="3" s="1"/>
  <c r="BK117" i="3"/>
  <c r="BB105" i="3"/>
  <c r="BC105" i="3" s="1"/>
  <c r="H110" i="3"/>
  <c r="BA119" i="3"/>
  <c r="AD119" i="3" s="1"/>
  <c r="BK111" i="3"/>
  <c r="BK101" i="3"/>
  <c r="BK102" i="3"/>
  <c r="BI119" i="3"/>
  <c r="BH109" i="3"/>
  <c r="BK112" i="3"/>
  <c r="BA113" i="3"/>
  <c r="AD113" i="3" s="1"/>
  <c r="BH116" i="3"/>
  <c r="BB120" i="3"/>
  <c r="BD120" i="3" s="1"/>
  <c r="BQ111" i="3"/>
  <c r="BH117" i="3"/>
  <c r="BH119" i="3"/>
  <c r="BQ116" i="3"/>
  <c r="CD117" i="3"/>
  <c r="BQ121" i="3"/>
  <c r="BT121" i="3"/>
  <c r="BD121" i="3"/>
  <c r="BS121" i="3"/>
  <c r="BC121" i="3"/>
  <c r="CD120" i="3"/>
  <c r="AS120" i="3"/>
  <c r="AD120" i="3"/>
  <c r="CD118" i="3"/>
  <c r="AS118" i="3"/>
  <c r="AD118" i="3"/>
  <c r="BC119" i="3"/>
  <c r="BT119" i="3"/>
  <c r="BD119" i="3"/>
  <c r="BS119" i="3"/>
  <c r="BQ119" i="3"/>
  <c r="BH118" i="3"/>
  <c r="BR119" i="3"/>
  <c r="BP116" i="3"/>
  <c r="AD117" i="3"/>
  <c r="BP121" i="3"/>
  <c r="BS116" i="3"/>
  <c r="BD116" i="3"/>
  <c r="BT116" i="3"/>
  <c r="AS117" i="3"/>
  <c r="BA121" i="3"/>
  <c r="BP109" i="3"/>
  <c r="BR111" i="3"/>
  <c r="BT111" i="3"/>
  <c r="CD110" i="3"/>
  <c r="BT109" i="3"/>
  <c r="BD109" i="3"/>
  <c r="BC109" i="3"/>
  <c r="BS109" i="3"/>
  <c r="BQ109" i="3"/>
  <c r="CD114" i="3"/>
  <c r="AS114" i="3"/>
  <c r="AD114" i="3"/>
  <c r="CD112" i="3"/>
  <c r="AS112" i="3"/>
  <c r="AD112" i="3"/>
  <c r="BS113" i="3"/>
  <c r="BC113" i="3"/>
  <c r="BT113" i="3"/>
  <c r="BD113" i="3"/>
  <c r="BQ113" i="3"/>
  <c r="BQ115" i="3"/>
  <c r="BT115" i="3"/>
  <c r="BD115" i="3"/>
  <c r="BS115" i="3"/>
  <c r="BC115" i="3"/>
  <c r="BH112" i="3"/>
  <c r="BR113" i="3"/>
  <c r="BP110" i="3"/>
  <c r="BA109" i="3"/>
  <c r="BC111" i="3"/>
  <c r="BS111" i="3"/>
  <c r="BD111" i="3"/>
  <c r="BP115" i="3"/>
  <c r="BA115" i="3"/>
  <c r="AD110" i="3"/>
  <c r="BT104" i="3"/>
  <c r="BT102" i="3"/>
  <c r="BK108" i="3"/>
  <c r="BK106" i="3"/>
  <c r="BK103" i="3"/>
  <c r="BK104" i="3"/>
  <c r="BK105" i="3"/>
  <c r="BP102" i="3"/>
  <c r="BR108" i="3"/>
  <c r="BR104" i="3"/>
  <c r="BP103" i="3"/>
  <c r="AS103" i="3"/>
  <c r="BH103" i="3"/>
  <c r="BH105" i="3"/>
  <c r="CD105" i="3"/>
  <c r="AS105" i="3"/>
  <c r="AD105" i="3"/>
  <c r="BC106" i="3"/>
  <c r="BT106" i="3"/>
  <c r="BQ108" i="3"/>
  <c r="BT108" i="3"/>
  <c r="BD108" i="3"/>
  <c r="BS108" i="3"/>
  <c r="BC108" i="3"/>
  <c r="BC102" i="3"/>
  <c r="CD103" i="3"/>
  <c r="BB107" i="3"/>
  <c r="BR107" i="3"/>
  <c r="AD103" i="3"/>
  <c r="BR106" i="3"/>
  <c r="BK107" i="3"/>
  <c r="BC104" i="3"/>
  <c r="BA108" i="3"/>
  <c r="BT101" i="3"/>
  <c r="BD101" i="3"/>
  <c r="BS101" i="3"/>
  <c r="BC101" i="3"/>
  <c r="BQ101" i="3"/>
  <c r="BA101" i="3"/>
  <c r="BD105" i="3" l="1"/>
  <c r="CE105" i="3" s="1"/>
  <c r="A105" i="3" s="1"/>
  <c r="CF105" i="3" s="1"/>
  <c r="CG105" i="3" s="1"/>
  <c r="BR117" i="3"/>
  <c r="BR120" i="3"/>
  <c r="BQ105" i="3"/>
  <c r="BC103" i="3"/>
  <c r="CE103" i="3" s="1"/>
  <c r="A103" i="3" s="1"/>
  <c r="CF103" i="3" s="1"/>
  <c r="CH103" i="3" s="1"/>
  <c r="CD116" i="3"/>
  <c r="BQ114" i="3"/>
  <c r="BC112" i="3"/>
  <c r="BC114" i="3"/>
  <c r="CE114" i="3" s="1"/>
  <c r="A114" i="3" s="1"/>
  <c r="CF114" i="3" s="1"/>
  <c r="CH114" i="3" s="1"/>
  <c r="BT114" i="3"/>
  <c r="BS114" i="3"/>
  <c r="BD117" i="3"/>
  <c r="BQ117" i="3"/>
  <c r="BS117" i="3"/>
  <c r="BC117" i="3"/>
  <c r="BT105" i="3"/>
  <c r="BR105" i="3"/>
  <c r="CD113" i="3"/>
  <c r="BS105" i="3"/>
  <c r="BR114" i="3"/>
  <c r="AS113" i="3"/>
  <c r="BS103" i="3"/>
  <c r="AS111" i="3"/>
  <c r="BT110" i="3"/>
  <c r="BC120" i="3"/>
  <c r="CE120" i="3" s="1"/>
  <c r="A120" i="3" s="1"/>
  <c r="CF120" i="3" s="1"/>
  <c r="CG120" i="3" s="1"/>
  <c r="BR103" i="3"/>
  <c r="CD111" i="3"/>
  <c r="BT103" i="3"/>
  <c r="BQ120" i="3"/>
  <c r="AD116" i="3"/>
  <c r="BD118" i="3"/>
  <c r="BQ118" i="3"/>
  <c r="BS110" i="3"/>
  <c r="CD119" i="3"/>
  <c r="BQ110" i="3"/>
  <c r="BS118" i="3"/>
  <c r="BD110" i="3"/>
  <c r="CE110" i="3" s="1"/>
  <c r="A110" i="3" s="1"/>
  <c r="CF110" i="3" s="1"/>
  <c r="CG110" i="3" s="1"/>
  <c r="AS119" i="3"/>
  <c r="BC118" i="3"/>
  <c r="BS120" i="3"/>
  <c r="BT120" i="3"/>
  <c r="BQ103" i="3"/>
  <c r="BD112" i="3"/>
  <c r="BT112" i="3"/>
  <c r="BQ112" i="3"/>
  <c r="CE116" i="3"/>
  <c r="A116" i="3" s="1"/>
  <c r="CF116" i="3" s="1"/>
  <c r="CG116" i="3" s="1"/>
  <c r="CE119" i="3"/>
  <c r="A119" i="3" s="1"/>
  <c r="CF119" i="3" s="1"/>
  <c r="CG119" i="3" s="1"/>
  <c r="AS121" i="3"/>
  <c r="CD121" i="3"/>
  <c r="AD121" i="3"/>
  <c r="CE111" i="3"/>
  <c r="A111" i="3" s="1"/>
  <c r="CF111" i="3" s="1"/>
  <c r="CG111" i="3" s="1"/>
  <c r="CE113" i="3"/>
  <c r="A113" i="3" s="1"/>
  <c r="CF113" i="3" s="1"/>
  <c r="CG113" i="3" s="1"/>
  <c r="AD109" i="3"/>
  <c r="CD109" i="3"/>
  <c r="AS109" i="3"/>
  <c r="AS115" i="3"/>
  <c r="CD115" i="3"/>
  <c r="CE115" i="3" s="1"/>
  <c r="A115" i="3" s="1"/>
  <c r="CF115" i="3" s="1"/>
  <c r="AD115" i="3"/>
  <c r="CD108" i="3"/>
  <c r="CE108" i="3" s="1"/>
  <c r="A108" i="3" s="1"/>
  <c r="CF108" i="3" s="1"/>
  <c r="AS108" i="3"/>
  <c r="AD108" i="3"/>
  <c r="BT107" i="3"/>
  <c r="BC107" i="3"/>
  <c r="CE101" i="3"/>
  <c r="A101" i="3" s="1"/>
  <c r="CF101" i="3" s="1"/>
  <c r="CD101" i="3"/>
  <c r="AS101" i="3"/>
  <c r="AD101" i="3"/>
  <c r="CE117" i="3" l="1"/>
  <c r="A117" i="3" s="1"/>
  <c r="CF117" i="3" s="1"/>
  <c r="CG117" i="3" s="1"/>
  <c r="CE121" i="3"/>
  <c r="A121" i="3" s="1"/>
  <c r="CF121" i="3" s="1"/>
  <c r="CH121" i="3" s="1"/>
  <c r="CE112" i="3"/>
  <c r="A112" i="3" s="1"/>
  <c r="CF112" i="3" s="1"/>
  <c r="CH112" i="3" s="1"/>
  <c r="CE118" i="3"/>
  <c r="A118" i="3" s="1"/>
  <c r="CF118" i="3" s="1"/>
  <c r="CH118" i="3" s="1"/>
  <c r="CH120" i="3"/>
  <c r="CH119" i="3"/>
  <c r="CH116" i="3"/>
  <c r="CH111" i="3"/>
  <c r="CH113" i="3"/>
  <c r="CG114" i="3"/>
  <c r="CE109" i="3"/>
  <c r="A109" i="3" s="1"/>
  <c r="CF109" i="3" s="1"/>
  <c r="CH109" i="3" s="1"/>
  <c r="CH110" i="3"/>
  <c r="CG115" i="3"/>
  <c r="CH115" i="3"/>
  <c r="CH105" i="3"/>
  <c r="CG103" i="3"/>
  <c r="CH108" i="3"/>
  <c r="CG108" i="3"/>
  <c r="CH101" i="3"/>
  <c r="CG101" i="3"/>
  <c r="CG121" i="3" l="1"/>
  <c r="CH117" i="3"/>
  <c r="CG112" i="3"/>
  <c r="CG118" i="3"/>
  <c r="CG109" i="3"/>
  <c r="CC100" i="3" l="1"/>
  <c r="CB100" i="3"/>
  <c r="CA100" i="3"/>
  <c r="BZ100" i="3"/>
  <c r="BY100" i="3"/>
  <c r="BX100" i="3"/>
  <c r="BW100" i="3"/>
  <c r="BV100" i="3"/>
  <c r="BU100" i="3"/>
  <c r="BN100" i="3"/>
  <c r="BP100" i="3" s="1"/>
  <c r="BM100" i="3"/>
  <c r="BO100" i="3" s="1"/>
  <c r="BJ100" i="3"/>
  <c r="BG100" i="3"/>
  <c r="AZ100" i="3"/>
  <c r="AY100" i="3"/>
  <c r="AW100" i="3"/>
  <c r="AQ100" i="3"/>
  <c r="BI100" i="3" s="1"/>
  <c r="BL100" i="3" s="1"/>
  <c r="AC100" i="3"/>
  <c r="BE100" i="3" s="1"/>
  <c r="BF100" i="3" s="1"/>
  <c r="K100" i="3"/>
  <c r="J100" i="3"/>
  <c r="I100" i="3"/>
  <c r="F100" i="3"/>
  <c r="BB100" i="3" s="1"/>
  <c r="CC99" i="3"/>
  <c r="CB99" i="3"/>
  <c r="CA99" i="3"/>
  <c r="BZ99" i="3"/>
  <c r="BY99" i="3"/>
  <c r="BX99" i="3"/>
  <c r="BW99" i="3"/>
  <c r="BV99" i="3"/>
  <c r="BU99" i="3"/>
  <c r="BN99" i="3"/>
  <c r="BP99" i="3" s="1"/>
  <c r="BM99" i="3"/>
  <c r="BO99" i="3" s="1"/>
  <c r="BJ99" i="3"/>
  <c r="BG99" i="3"/>
  <c r="AZ99" i="3"/>
  <c r="AY99" i="3"/>
  <c r="AW99" i="3"/>
  <c r="AQ99" i="3"/>
  <c r="BI99" i="3" s="1"/>
  <c r="BL99" i="3" s="1"/>
  <c r="AC99" i="3"/>
  <c r="K99" i="3"/>
  <c r="J99" i="3"/>
  <c r="I99" i="3"/>
  <c r="F99" i="3"/>
  <c r="BB99" i="3" s="1"/>
  <c r="CC98" i="3"/>
  <c r="CB98" i="3"/>
  <c r="CA98" i="3"/>
  <c r="BZ98" i="3"/>
  <c r="BY98" i="3"/>
  <c r="BX98" i="3"/>
  <c r="BW98" i="3"/>
  <c r="BV98" i="3"/>
  <c r="BU98" i="3"/>
  <c r="BN98" i="3"/>
  <c r="BR98" i="3" s="1"/>
  <c r="BM98" i="3"/>
  <c r="BO98" i="3" s="1"/>
  <c r="BL98" i="3"/>
  <c r="BJ98" i="3"/>
  <c r="BG98" i="3"/>
  <c r="AZ98" i="3"/>
  <c r="AY98" i="3"/>
  <c r="AW98" i="3"/>
  <c r="AQ98" i="3"/>
  <c r="BI98" i="3" s="1"/>
  <c r="AC98" i="3"/>
  <c r="BE98" i="3" s="1"/>
  <c r="BF98" i="3" s="1"/>
  <c r="K98" i="3"/>
  <c r="J98" i="3"/>
  <c r="I98" i="3"/>
  <c r="F98" i="3"/>
  <c r="BB98" i="3" s="1"/>
  <c r="CC97" i="3"/>
  <c r="CB97" i="3"/>
  <c r="CA97" i="3"/>
  <c r="BZ97" i="3"/>
  <c r="BY97" i="3"/>
  <c r="BX97" i="3"/>
  <c r="BW97" i="3"/>
  <c r="BV97" i="3"/>
  <c r="BU97" i="3"/>
  <c r="BN97" i="3"/>
  <c r="BR97" i="3" s="1"/>
  <c r="BM97" i="3"/>
  <c r="BO97" i="3" s="1"/>
  <c r="BL97" i="3"/>
  <c r="BJ97" i="3"/>
  <c r="BG97" i="3"/>
  <c r="AZ97" i="3"/>
  <c r="AY97" i="3"/>
  <c r="AW97" i="3"/>
  <c r="AQ97" i="3"/>
  <c r="BI97" i="3" s="1"/>
  <c r="AC97" i="3"/>
  <c r="BE97" i="3" s="1"/>
  <c r="BF97" i="3" s="1"/>
  <c r="K97" i="3"/>
  <c r="J97" i="3"/>
  <c r="I97" i="3"/>
  <c r="F97" i="3"/>
  <c r="BA97" i="3" s="1"/>
  <c r="CC96" i="3"/>
  <c r="CB96" i="3"/>
  <c r="CA96" i="3"/>
  <c r="BZ96" i="3"/>
  <c r="BY96" i="3"/>
  <c r="BX96" i="3"/>
  <c r="BW96" i="3"/>
  <c r="BV96" i="3"/>
  <c r="BU96" i="3"/>
  <c r="BN96" i="3"/>
  <c r="BR96" i="3" s="1"/>
  <c r="BM96" i="3"/>
  <c r="BO96" i="3" s="1"/>
  <c r="BL96" i="3"/>
  <c r="BJ96" i="3"/>
  <c r="BG96" i="3"/>
  <c r="AZ96" i="3"/>
  <c r="AY96" i="3"/>
  <c r="AW96" i="3"/>
  <c r="AQ96" i="3"/>
  <c r="BI96" i="3" s="1"/>
  <c r="AC96" i="3"/>
  <c r="BE96" i="3" s="1"/>
  <c r="BF96" i="3" s="1"/>
  <c r="K96" i="3"/>
  <c r="J96" i="3"/>
  <c r="I96" i="3"/>
  <c r="F96" i="3"/>
  <c r="BB96" i="3" s="1"/>
  <c r="CC95" i="3"/>
  <c r="CB95" i="3"/>
  <c r="CA95" i="3"/>
  <c r="BZ95" i="3"/>
  <c r="BY95" i="3"/>
  <c r="BX95" i="3"/>
  <c r="BW95" i="3"/>
  <c r="BV95" i="3"/>
  <c r="BU95" i="3"/>
  <c r="BN95" i="3"/>
  <c r="BR95" i="3" s="1"/>
  <c r="BM95" i="3"/>
  <c r="BO95" i="3" s="1"/>
  <c r="BL95" i="3"/>
  <c r="BJ95" i="3"/>
  <c r="BG95" i="3"/>
  <c r="AZ95" i="3"/>
  <c r="AY95" i="3"/>
  <c r="AW95" i="3"/>
  <c r="AQ95" i="3"/>
  <c r="BI95" i="3" s="1"/>
  <c r="AC95" i="3"/>
  <c r="BE95" i="3" s="1"/>
  <c r="BF95" i="3" s="1"/>
  <c r="K95" i="3"/>
  <c r="J95" i="3"/>
  <c r="I95" i="3"/>
  <c r="F95" i="3"/>
  <c r="BA95" i="3" s="1"/>
  <c r="CC94" i="3"/>
  <c r="CB94" i="3"/>
  <c r="CA94" i="3"/>
  <c r="BZ94" i="3"/>
  <c r="BY94" i="3"/>
  <c r="BX94" i="3"/>
  <c r="BW94" i="3"/>
  <c r="BV94" i="3"/>
  <c r="BU94" i="3"/>
  <c r="BN94" i="3"/>
  <c r="BM94" i="3"/>
  <c r="BO94" i="3" s="1"/>
  <c r="BJ94" i="3"/>
  <c r="BG94" i="3"/>
  <c r="AZ94" i="3"/>
  <c r="AY94" i="3"/>
  <c r="AW94" i="3"/>
  <c r="AQ94" i="3"/>
  <c r="AC94" i="3"/>
  <c r="BE94" i="3" s="1"/>
  <c r="BF94" i="3" s="1"/>
  <c r="K94" i="3"/>
  <c r="J94" i="3"/>
  <c r="I94" i="3"/>
  <c r="F94" i="3"/>
  <c r="BB94" i="3" s="1"/>
  <c r="CC93" i="3"/>
  <c r="CB93" i="3"/>
  <c r="CA93" i="3"/>
  <c r="BZ93" i="3"/>
  <c r="BY93" i="3"/>
  <c r="BX93" i="3"/>
  <c r="BW93" i="3"/>
  <c r="BV93" i="3"/>
  <c r="BU93" i="3"/>
  <c r="BN93" i="3"/>
  <c r="BP93" i="3" s="1"/>
  <c r="BM93" i="3"/>
  <c r="BO93" i="3" s="1"/>
  <c r="BL93" i="3"/>
  <c r="BJ93" i="3"/>
  <c r="BG93" i="3"/>
  <c r="AZ93" i="3"/>
  <c r="AY93" i="3"/>
  <c r="AW93" i="3"/>
  <c r="AQ93" i="3"/>
  <c r="AC93" i="3"/>
  <c r="BE93" i="3" s="1"/>
  <c r="BF93" i="3" s="1"/>
  <c r="K93" i="3"/>
  <c r="J93" i="3"/>
  <c r="I93" i="3"/>
  <c r="F93" i="3"/>
  <c r="BB93" i="3" s="1"/>
  <c r="BT93" i="3" s="1"/>
  <c r="CC92" i="3"/>
  <c r="CB92" i="3"/>
  <c r="CA92" i="3"/>
  <c r="BZ92" i="3"/>
  <c r="BY92" i="3"/>
  <c r="BX92" i="3"/>
  <c r="BW92" i="3"/>
  <c r="BV92" i="3"/>
  <c r="BU92" i="3"/>
  <c r="BN92" i="3"/>
  <c r="BP92" i="3" s="1"/>
  <c r="BM92" i="3"/>
  <c r="BO92" i="3" s="1"/>
  <c r="BJ92" i="3"/>
  <c r="BG92" i="3"/>
  <c r="AZ92" i="3"/>
  <c r="AY92" i="3"/>
  <c r="AW92" i="3"/>
  <c r="AQ92" i="3"/>
  <c r="BI92" i="3" s="1"/>
  <c r="BL92" i="3" s="1"/>
  <c r="AC92" i="3"/>
  <c r="BE92" i="3" s="1"/>
  <c r="BF92" i="3" s="1"/>
  <c r="K92" i="3"/>
  <c r="J92" i="3"/>
  <c r="I92" i="3"/>
  <c r="F92" i="3"/>
  <c r="BB92" i="3" s="1"/>
  <c r="CC91" i="3"/>
  <c r="CB91" i="3"/>
  <c r="CA91" i="3"/>
  <c r="BZ91" i="3"/>
  <c r="BY91" i="3"/>
  <c r="BX91" i="3"/>
  <c r="BW91" i="3"/>
  <c r="BV91" i="3"/>
  <c r="BU91" i="3"/>
  <c r="BN91" i="3"/>
  <c r="BP91" i="3" s="1"/>
  <c r="BM91" i="3"/>
  <c r="BO91" i="3" s="1"/>
  <c r="BL91" i="3"/>
  <c r="BJ91" i="3"/>
  <c r="BG91" i="3"/>
  <c r="AZ91" i="3"/>
  <c r="AY91" i="3"/>
  <c r="AW91" i="3"/>
  <c r="AQ91" i="3"/>
  <c r="BI91" i="3" s="1"/>
  <c r="AC91" i="3"/>
  <c r="K91" i="3"/>
  <c r="J91" i="3"/>
  <c r="I91" i="3"/>
  <c r="F91" i="3"/>
  <c r="BB91" i="3" s="1"/>
  <c r="CC90" i="3"/>
  <c r="CB90" i="3"/>
  <c r="CA90" i="3"/>
  <c r="BZ90" i="3"/>
  <c r="BY90" i="3"/>
  <c r="BX90" i="3"/>
  <c r="BW90" i="3"/>
  <c r="BV90" i="3"/>
  <c r="BU90" i="3"/>
  <c r="BN90" i="3"/>
  <c r="BR90" i="3" s="1"/>
  <c r="BM90" i="3"/>
  <c r="BO90" i="3" s="1"/>
  <c r="BL90" i="3"/>
  <c r="BJ90" i="3"/>
  <c r="BG90" i="3"/>
  <c r="AZ90" i="3"/>
  <c r="AY90" i="3"/>
  <c r="AW90" i="3"/>
  <c r="AQ90" i="3"/>
  <c r="BI90" i="3" s="1"/>
  <c r="AC90" i="3"/>
  <c r="BE90" i="3" s="1"/>
  <c r="BF90" i="3" s="1"/>
  <c r="K90" i="3"/>
  <c r="J90" i="3"/>
  <c r="I90" i="3"/>
  <c r="F90" i="3"/>
  <c r="BB90" i="3" s="1"/>
  <c r="CC89" i="3"/>
  <c r="CB89" i="3"/>
  <c r="CA89" i="3"/>
  <c r="BZ89" i="3"/>
  <c r="BY89" i="3"/>
  <c r="BX89" i="3"/>
  <c r="BW89" i="3"/>
  <c r="BV89" i="3"/>
  <c r="BU89" i="3"/>
  <c r="BN89" i="3"/>
  <c r="BP89" i="3" s="1"/>
  <c r="BM89" i="3"/>
  <c r="BO89" i="3" s="1"/>
  <c r="BL89" i="3"/>
  <c r="BJ89" i="3"/>
  <c r="BG89" i="3"/>
  <c r="AZ89" i="3"/>
  <c r="AY89" i="3"/>
  <c r="AW89" i="3"/>
  <c r="AQ89" i="3"/>
  <c r="BI89" i="3" s="1"/>
  <c r="AC89" i="3"/>
  <c r="BE89" i="3" s="1"/>
  <c r="BF89" i="3" s="1"/>
  <c r="K89" i="3"/>
  <c r="J89" i="3"/>
  <c r="I89" i="3"/>
  <c r="F89" i="3"/>
  <c r="BA89" i="3" s="1"/>
  <c r="CC88" i="3"/>
  <c r="CB88" i="3"/>
  <c r="CA88" i="3"/>
  <c r="BZ88" i="3"/>
  <c r="BY88" i="3"/>
  <c r="BX88" i="3"/>
  <c r="BW88" i="3"/>
  <c r="BV88" i="3"/>
  <c r="BU88" i="3"/>
  <c r="BN88" i="3"/>
  <c r="BR88" i="3" s="1"/>
  <c r="BM88" i="3"/>
  <c r="BO88" i="3" s="1"/>
  <c r="BL88" i="3"/>
  <c r="BJ88" i="3"/>
  <c r="BG88" i="3"/>
  <c r="AZ88" i="3"/>
  <c r="AY88" i="3"/>
  <c r="AW88" i="3"/>
  <c r="AQ88" i="3"/>
  <c r="BI88" i="3" s="1"/>
  <c r="AC88" i="3"/>
  <c r="BE88" i="3" s="1"/>
  <c r="BF88" i="3" s="1"/>
  <c r="K88" i="3"/>
  <c r="J88" i="3"/>
  <c r="I88" i="3"/>
  <c r="F88" i="3"/>
  <c r="BB88" i="3" s="1"/>
  <c r="CC87" i="3"/>
  <c r="CB87" i="3"/>
  <c r="CA87" i="3"/>
  <c r="BZ87" i="3"/>
  <c r="BY87" i="3"/>
  <c r="BX87" i="3"/>
  <c r="BW87" i="3"/>
  <c r="BV87" i="3"/>
  <c r="BU87" i="3"/>
  <c r="BN87" i="3"/>
  <c r="BR87" i="3" s="1"/>
  <c r="BM87" i="3"/>
  <c r="BO87" i="3" s="1"/>
  <c r="BL87" i="3"/>
  <c r="BJ87" i="3"/>
  <c r="BG87" i="3"/>
  <c r="AZ87" i="3"/>
  <c r="AY87" i="3"/>
  <c r="AW87" i="3"/>
  <c r="AQ87" i="3"/>
  <c r="BI87" i="3" s="1"/>
  <c r="AC87" i="3"/>
  <c r="BE87" i="3" s="1"/>
  <c r="BF87" i="3" s="1"/>
  <c r="K87" i="3"/>
  <c r="J87" i="3"/>
  <c r="I87" i="3"/>
  <c r="F87" i="3"/>
  <c r="BB87" i="3" s="1"/>
  <c r="CC85" i="3"/>
  <c r="CB85" i="3"/>
  <c r="CA85" i="3"/>
  <c r="BZ85" i="3"/>
  <c r="BY85" i="3"/>
  <c r="BX85" i="3"/>
  <c r="BW85" i="3"/>
  <c r="BV85" i="3"/>
  <c r="BU85" i="3"/>
  <c r="BN85" i="3"/>
  <c r="BR85" i="3" s="1"/>
  <c r="BM85" i="3"/>
  <c r="BO85" i="3" s="1"/>
  <c r="BL85" i="3"/>
  <c r="BJ85" i="3"/>
  <c r="BG85" i="3"/>
  <c r="AZ85" i="3"/>
  <c r="AY85" i="3"/>
  <c r="AW85" i="3"/>
  <c r="AQ85" i="3"/>
  <c r="BI85" i="3" s="1"/>
  <c r="AC85" i="3"/>
  <c r="BE85" i="3" s="1"/>
  <c r="BF85" i="3" s="1"/>
  <c r="K85" i="3"/>
  <c r="J85" i="3"/>
  <c r="I85" i="3"/>
  <c r="F85" i="3"/>
  <c r="BB85" i="3" s="1"/>
  <c r="BK93" i="3" l="1"/>
  <c r="BK96" i="3"/>
  <c r="H96" i="3"/>
  <c r="BH85" i="3"/>
  <c r="H98" i="3"/>
  <c r="H85" i="3"/>
  <c r="BK88" i="3"/>
  <c r="BK85" i="3"/>
  <c r="H88" i="3"/>
  <c r="H97" i="3"/>
  <c r="BK92" i="3"/>
  <c r="H95" i="3"/>
  <c r="H91" i="3"/>
  <c r="H100" i="3"/>
  <c r="BR93" i="3"/>
  <c r="H99" i="3"/>
  <c r="BB95" i="3"/>
  <c r="BS95" i="3" s="1"/>
  <c r="BB97" i="3"/>
  <c r="BT97" i="3" s="1"/>
  <c r="BA98" i="3"/>
  <c r="AD98" i="3" s="1"/>
  <c r="BR99" i="3"/>
  <c r="BA93" i="3"/>
  <c r="CD93" i="3" s="1"/>
  <c r="BK89" i="3"/>
  <c r="BK90" i="3"/>
  <c r="BK97" i="3"/>
  <c r="BB89" i="3"/>
  <c r="BS89" i="3" s="1"/>
  <c r="BA91" i="3"/>
  <c r="CD91" i="3" s="1"/>
  <c r="H92" i="3"/>
  <c r="BA99" i="3"/>
  <c r="CD99" i="3" s="1"/>
  <c r="H87" i="3"/>
  <c r="H89" i="3"/>
  <c r="BA92" i="3"/>
  <c r="AD92" i="3" s="1"/>
  <c r="H93" i="3"/>
  <c r="BK98" i="3"/>
  <c r="BK100" i="3"/>
  <c r="H90" i="3"/>
  <c r="BK91" i="3"/>
  <c r="BK94" i="3"/>
  <c r="BK99" i="3"/>
  <c r="BK87" i="3"/>
  <c r="BA90" i="3"/>
  <c r="CD90" i="3" s="1"/>
  <c r="H94" i="3"/>
  <c r="BS92" i="3"/>
  <c r="BK95" i="3"/>
  <c r="BS93" i="3"/>
  <c r="BP98" i="3"/>
  <c r="BR94" i="3"/>
  <c r="BR91" i="3"/>
  <c r="BC93" i="3"/>
  <c r="BC92" i="3"/>
  <c r="BD93" i="3"/>
  <c r="BP97" i="3"/>
  <c r="BP90" i="3"/>
  <c r="BR92" i="3"/>
  <c r="BP94" i="3"/>
  <c r="BR100" i="3"/>
  <c r="BH88" i="3"/>
  <c r="BH92" i="3"/>
  <c r="BH93" i="3"/>
  <c r="BH99" i="3"/>
  <c r="BH96" i="3"/>
  <c r="BH98" i="3"/>
  <c r="BH87" i="3"/>
  <c r="BH89" i="3"/>
  <c r="BH91" i="3"/>
  <c r="BH94" i="3"/>
  <c r="BH97" i="3"/>
  <c r="BH90" i="3"/>
  <c r="BH100" i="3"/>
  <c r="AS95" i="3"/>
  <c r="AD95" i="3"/>
  <c r="CD95" i="3"/>
  <c r="BS87" i="3"/>
  <c r="BC87" i="3"/>
  <c r="BQ87" i="3"/>
  <c r="BD87" i="3"/>
  <c r="BT87" i="3"/>
  <c r="BT88" i="3"/>
  <c r="BD88" i="3"/>
  <c r="BS88" i="3"/>
  <c r="BC88" i="3"/>
  <c r="BQ88" i="3"/>
  <c r="BT94" i="3"/>
  <c r="BD94" i="3"/>
  <c r="BS94" i="3"/>
  <c r="BC94" i="3"/>
  <c r="BQ94" i="3"/>
  <c r="AS89" i="3"/>
  <c r="CD89" i="3"/>
  <c r="AD89" i="3"/>
  <c r="CD97" i="3"/>
  <c r="AS97" i="3"/>
  <c r="AD97" i="3"/>
  <c r="BT90" i="3"/>
  <c r="BD90" i="3"/>
  <c r="BS90" i="3"/>
  <c r="BC90" i="3"/>
  <c r="BQ90" i="3"/>
  <c r="BT96" i="3"/>
  <c r="BD96" i="3"/>
  <c r="BS96" i="3"/>
  <c r="BC96" i="3"/>
  <c r="BQ96" i="3"/>
  <c r="BT98" i="3"/>
  <c r="BD98" i="3"/>
  <c r="BS98" i="3"/>
  <c r="BC98" i="3"/>
  <c r="BQ98" i="3"/>
  <c r="BQ100" i="3"/>
  <c r="BT100" i="3"/>
  <c r="BD100" i="3"/>
  <c r="BS100" i="3"/>
  <c r="BC100" i="3"/>
  <c r="BP88" i="3"/>
  <c r="BC91" i="3"/>
  <c r="BS91" i="3"/>
  <c r="BD92" i="3"/>
  <c r="BT92" i="3"/>
  <c r="BP96" i="3"/>
  <c r="BC99" i="3"/>
  <c r="BS99" i="3"/>
  <c r="BR89" i="3"/>
  <c r="BT91" i="3"/>
  <c r="BD99" i="3"/>
  <c r="BT99" i="3"/>
  <c r="BP87" i="3"/>
  <c r="BA88" i="3"/>
  <c r="BD91" i="3"/>
  <c r="BH95" i="3"/>
  <c r="BP95" i="3"/>
  <c r="BA96" i="3"/>
  <c r="BA87" i="3"/>
  <c r="BE91" i="3"/>
  <c r="BF91" i="3" s="1"/>
  <c r="BE99" i="3"/>
  <c r="BF99" i="3" s="1"/>
  <c r="BA94" i="3"/>
  <c r="BI94" i="3"/>
  <c r="BL94" i="3" s="1"/>
  <c r="BI93" i="3"/>
  <c r="BQ93" i="3"/>
  <c r="BQ92" i="3"/>
  <c r="BA100" i="3"/>
  <c r="BQ91" i="3"/>
  <c r="BQ99" i="3"/>
  <c r="BQ85" i="3"/>
  <c r="BT85" i="3"/>
  <c r="BD85" i="3"/>
  <c r="BS85" i="3"/>
  <c r="BC85" i="3"/>
  <c r="BP85" i="3"/>
  <c r="BA85" i="3"/>
  <c r="CD92" i="3" l="1"/>
  <c r="BT95" i="3"/>
  <c r="BQ95" i="3"/>
  <c r="BD95" i="3"/>
  <c r="BQ89" i="3"/>
  <c r="AD90" i="3"/>
  <c r="CE90" i="3" s="1"/>
  <c r="A90" i="3" s="1"/>
  <c r="CF90" i="3" s="1"/>
  <c r="CG90" i="3" s="1"/>
  <c r="AS90" i="3"/>
  <c r="AS98" i="3"/>
  <c r="AS93" i="3"/>
  <c r="BT89" i="3"/>
  <c r="AD93" i="3"/>
  <c r="CE93" i="3" s="1"/>
  <c r="A93" i="3" s="1"/>
  <c r="CF93" i="3" s="1"/>
  <c r="CG93" i="3" s="1"/>
  <c r="BD97" i="3"/>
  <c r="AD91" i="3"/>
  <c r="BS97" i="3"/>
  <c r="CD98" i="3"/>
  <c r="BC89" i="3"/>
  <c r="BQ97" i="3"/>
  <c r="BD89" i="3"/>
  <c r="BC95" i="3"/>
  <c r="AS91" i="3"/>
  <c r="BC97" i="3"/>
  <c r="AS99" i="3"/>
  <c r="AD99" i="3"/>
  <c r="CE99" i="3" s="1"/>
  <c r="A99" i="3" s="1"/>
  <c r="CF99" i="3" s="1"/>
  <c r="CH99" i="3" s="1"/>
  <c r="AS92" i="3"/>
  <c r="CE92" i="3" s="1"/>
  <c r="A92" i="3" s="1"/>
  <c r="CF92" i="3" s="1"/>
  <c r="CG92" i="3" s="1"/>
  <c r="CE91" i="3"/>
  <c r="A91" i="3" s="1"/>
  <c r="CF91" i="3" s="1"/>
  <c r="CG91" i="3" s="1"/>
  <c r="CE98" i="3"/>
  <c r="A98" i="3" s="1"/>
  <c r="CF98" i="3" s="1"/>
  <c r="CH98" i="3" s="1"/>
  <c r="AD87" i="3"/>
  <c r="CD87" i="3"/>
  <c r="AS87" i="3"/>
  <c r="CD96" i="3"/>
  <c r="AS96" i="3"/>
  <c r="AD96" i="3"/>
  <c r="CD100" i="3"/>
  <c r="AS100" i="3"/>
  <c r="AD100" i="3"/>
  <c r="AD94" i="3"/>
  <c r="CD94" i="3"/>
  <c r="AS94" i="3"/>
  <c r="AD88" i="3"/>
  <c r="AS88" i="3"/>
  <c r="CD88" i="3"/>
  <c r="CE88" i="3" s="1"/>
  <c r="A88" i="3" s="1"/>
  <c r="CF88" i="3" s="1"/>
  <c r="AS85" i="3"/>
  <c r="CD85" i="3"/>
  <c r="AD85" i="3"/>
  <c r="CE85" i="3" s="1"/>
  <c r="A85" i="3" s="1"/>
  <c r="CF85" i="3" s="1"/>
  <c r="CE95" i="3" l="1"/>
  <c r="A95" i="3" s="1"/>
  <c r="CF95" i="3" s="1"/>
  <c r="CH95" i="3" s="1"/>
  <c r="CE89" i="3"/>
  <c r="A89" i="3" s="1"/>
  <c r="CF89" i="3" s="1"/>
  <c r="CH89" i="3" s="1"/>
  <c r="CE97" i="3"/>
  <c r="A97" i="3" s="1"/>
  <c r="CF97" i="3" s="1"/>
  <c r="CH97" i="3" s="1"/>
  <c r="CE96" i="3"/>
  <c r="A96" i="3" s="1"/>
  <c r="CF96" i="3" s="1"/>
  <c r="CH96" i="3" s="1"/>
  <c r="CE94" i="3"/>
  <c r="A94" i="3" s="1"/>
  <c r="CF94" i="3" s="1"/>
  <c r="CH94" i="3" s="1"/>
  <c r="CG98" i="3"/>
  <c r="CH93" i="3"/>
  <c r="CH92" i="3"/>
  <c r="CH91" i="3"/>
  <c r="CE100" i="3"/>
  <c r="A100" i="3" s="1"/>
  <c r="CF100" i="3" s="1"/>
  <c r="CH100" i="3" s="1"/>
  <c r="CE87" i="3"/>
  <c r="A87" i="3" s="1"/>
  <c r="CF87" i="3" s="1"/>
  <c r="CH87" i="3" s="1"/>
  <c r="CH90" i="3"/>
  <c r="CG99" i="3"/>
  <c r="CG88" i="3"/>
  <c r="CH88" i="3"/>
  <c r="CH85" i="3"/>
  <c r="CG85" i="3"/>
  <c r="CG95" i="3" l="1"/>
  <c r="CG89" i="3"/>
  <c r="CG97" i="3"/>
  <c r="CG94" i="3"/>
  <c r="CG96" i="3"/>
  <c r="CG100" i="3"/>
  <c r="CG87" i="3"/>
  <c r="CC84" i="3" l="1"/>
  <c r="CB84" i="3"/>
  <c r="CA84" i="3"/>
  <c r="BZ84" i="3"/>
  <c r="BY84" i="3"/>
  <c r="BX84" i="3"/>
  <c r="BW84" i="3"/>
  <c r="BV84" i="3"/>
  <c r="BU84" i="3"/>
  <c r="BN84" i="3"/>
  <c r="BP84" i="3" s="1"/>
  <c r="BM84" i="3"/>
  <c r="BO84" i="3" s="1"/>
  <c r="BJ84" i="3"/>
  <c r="BG84" i="3"/>
  <c r="AZ84" i="3"/>
  <c r="AY84" i="3"/>
  <c r="AW84" i="3"/>
  <c r="AQ84" i="3"/>
  <c r="BI84" i="3" s="1"/>
  <c r="BL84" i="3" s="1"/>
  <c r="AC84" i="3"/>
  <c r="BE84" i="3" s="1"/>
  <c r="BF84" i="3" s="1"/>
  <c r="K84" i="3"/>
  <c r="J84" i="3"/>
  <c r="I84" i="3"/>
  <c r="F84" i="3"/>
  <c r="BB84" i="3" s="1"/>
  <c r="CC83" i="3"/>
  <c r="CB83" i="3"/>
  <c r="CA83" i="3"/>
  <c r="BZ83" i="3"/>
  <c r="BY83" i="3"/>
  <c r="BX83" i="3"/>
  <c r="BW83" i="3"/>
  <c r="BV83" i="3"/>
  <c r="BU83" i="3"/>
  <c r="BN83" i="3"/>
  <c r="BP83" i="3" s="1"/>
  <c r="BM83" i="3"/>
  <c r="BO83" i="3" s="1"/>
  <c r="BL83" i="3"/>
  <c r="BJ83" i="3"/>
  <c r="BG83" i="3"/>
  <c r="AZ83" i="3"/>
  <c r="AY83" i="3"/>
  <c r="AW83" i="3"/>
  <c r="AQ83" i="3"/>
  <c r="BI83" i="3" s="1"/>
  <c r="AC83" i="3"/>
  <c r="BE83" i="3" s="1"/>
  <c r="BF83" i="3" s="1"/>
  <c r="K83" i="3"/>
  <c r="J83" i="3"/>
  <c r="I83" i="3"/>
  <c r="F83" i="3"/>
  <c r="BA83" i="3" s="1"/>
  <c r="CC82" i="3"/>
  <c r="CB82" i="3"/>
  <c r="CA82" i="3"/>
  <c r="BZ82" i="3"/>
  <c r="BY82" i="3"/>
  <c r="BX82" i="3"/>
  <c r="BW82" i="3"/>
  <c r="BV82" i="3"/>
  <c r="BU82" i="3"/>
  <c r="BN82" i="3"/>
  <c r="BP82" i="3" s="1"/>
  <c r="BM82" i="3"/>
  <c r="BO82" i="3" s="1"/>
  <c r="BL82" i="3"/>
  <c r="BJ82" i="3"/>
  <c r="BG82" i="3"/>
  <c r="AZ82" i="3"/>
  <c r="AY82" i="3"/>
  <c r="AW82" i="3"/>
  <c r="AQ82" i="3"/>
  <c r="BI82" i="3" s="1"/>
  <c r="AC82" i="3"/>
  <c r="BE82" i="3" s="1"/>
  <c r="BF82" i="3" s="1"/>
  <c r="K82" i="3"/>
  <c r="J82" i="3"/>
  <c r="I82" i="3"/>
  <c r="F82" i="3"/>
  <c r="BB82" i="3" s="1"/>
  <c r="CC81" i="3"/>
  <c r="CB81" i="3"/>
  <c r="CA81" i="3"/>
  <c r="BZ81" i="3"/>
  <c r="BY81" i="3"/>
  <c r="BX81" i="3"/>
  <c r="BW81" i="3"/>
  <c r="BV81" i="3"/>
  <c r="BU81" i="3"/>
  <c r="BN81" i="3"/>
  <c r="BR81" i="3" s="1"/>
  <c r="BM81" i="3"/>
  <c r="BO81" i="3" s="1"/>
  <c r="BL81" i="3"/>
  <c r="BJ81" i="3"/>
  <c r="BG81" i="3"/>
  <c r="AZ81" i="3"/>
  <c r="AY81" i="3"/>
  <c r="AW81" i="3"/>
  <c r="AQ81" i="3"/>
  <c r="BI81" i="3" s="1"/>
  <c r="AC81" i="3"/>
  <c r="BE81" i="3" s="1"/>
  <c r="BF81" i="3" s="1"/>
  <c r="K81" i="3"/>
  <c r="J81" i="3"/>
  <c r="I81" i="3"/>
  <c r="F81" i="3"/>
  <c r="BB81" i="3" s="1"/>
  <c r="CC80" i="3"/>
  <c r="CB80" i="3"/>
  <c r="CA80" i="3"/>
  <c r="BZ80" i="3"/>
  <c r="BY80" i="3"/>
  <c r="BX80" i="3"/>
  <c r="BW80" i="3"/>
  <c r="BV80" i="3"/>
  <c r="BU80" i="3"/>
  <c r="BN80" i="3"/>
  <c r="BR80" i="3" s="1"/>
  <c r="BM80" i="3"/>
  <c r="BO80" i="3" s="1"/>
  <c r="BL80" i="3"/>
  <c r="BJ80" i="3"/>
  <c r="BG80" i="3"/>
  <c r="AZ80" i="3"/>
  <c r="AY80" i="3"/>
  <c r="AW80" i="3"/>
  <c r="AQ80" i="3"/>
  <c r="BI80" i="3" s="1"/>
  <c r="AC80" i="3"/>
  <c r="K80" i="3"/>
  <c r="J80" i="3"/>
  <c r="I80" i="3"/>
  <c r="F80" i="3"/>
  <c r="BB80" i="3" s="1"/>
  <c r="BH83" i="3" l="1"/>
  <c r="BR83" i="3"/>
  <c r="BH81" i="3"/>
  <c r="BK83" i="3"/>
  <c r="H83" i="3"/>
  <c r="BK80" i="3"/>
  <c r="BH84" i="3"/>
  <c r="BK84" i="3"/>
  <c r="BK81" i="3"/>
  <c r="H81" i="3"/>
  <c r="BA81" i="3"/>
  <c r="CD81" i="3" s="1"/>
  <c r="BD82" i="3"/>
  <c r="BQ82" i="3"/>
  <c r="BP80" i="3"/>
  <c r="BA82" i="3"/>
  <c r="AS82" i="3" s="1"/>
  <c r="BR82" i="3"/>
  <c r="H80" i="3"/>
  <c r="BH82" i="3"/>
  <c r="BP81" i="3"/>
  <c r="BK82" i="3"/>
  <c r="H84" i="3"/>
  <c r="BR84" i="3"/>
  <c r="H82" i="3"/>
  <c r="BB83" i="3"/>
  <c r="BD83" i="3" s="1"/>
  <c r="BD84" i="3"/>
  <c r="BQ84" i="3"/>
  <c r="BS84" i="3"/>
  <c r="BT84" i="3"/>
  <c r="BC84" i="3"/>
  <c r="BA84" i="3"/>
  <c r="BT81" i="3"/>
  <c r="BC81" i="3"/>
  <c r="BS81" i="3"/>
  <c r="BD81" i="3"/>
  <c r="BQ81" i="3"/>
  <c r="AS83" i="3"/>
  <c r="CD83" i="3"/>
  <c r="AD83" i="3"/>
  <c r="BC82" i="3"/>
  <c r="BS82" i="3"/>
  <c r="BT82" i="3"/>
  <c r="BH80" i="3"/>
  <c r="BS80" i="3"/>
  <c r="BQ80" i="3"/>
  <c r="BT80" i="3"/>
  <c r="BD80" i="3"/>
  <c r="BC80" i="3"/>
  <c r="BE80" i="3"/>
  <c r="BF80" i="3" s="1"/>
  <c r="BA80" i="3"/>
  <c r="CD82" i="3" l="1"/>
  <c r="BS83" i="3"/>
  <c r="BQ83" i="3"/>
  <c r="BC83" i="3"/>
  <c r="CE83" i="3" s="1"/>
  <c r="A83" i="3" s="1"/>
  <c r="CF83" i="3" s="1"/>
  <c r="CH83" i="3" s="1"/>
  <c r="BT83" i="3"/>
  <c r="AD81" i="3"/>
  <c r="CE81" i="3" s="1"/>
  <c r="A81" i="3" s="1"/>
  <c r="CF81" i="3" s="1"/>
  <c r="CH81" i="3" s="1"/>
  <c r="AS81" i="3"/>
  <c r="AD82" i="3"/>
  <c r="CE82" i="3" s="1"/>
  <c r="A82" i="3" s="1"/>
  <c r="CF82" i="3" s="1"/>
  <c r="CG82" i="3" s="1"/>
  <c r="AD84" i="3"/>
  <c r="CD84" i="3"/>
  <c r="CE84" i="3" s="1"/>
  <c r="A84" i="3" s="1"/>
  <c r="CF84" i="3" s="1"/>
  <c r="AS84" i="3"/>
  <c r="AD80" i="3"/>
  <c r="CE80" i="3"/>
  <c r="A80" i="3" s="1"/>
  <c r="CF80" i="3" s="1"/>
  <c r="CD80" i="3"/>
  <c r="AS80" i="3"/>
  <c r="CG81" i="3" l="1"/>
  <c r="CH82" i="3"/>
  <c r="CH84" i="3"/>
  <c r="CG84" i="3"/>
  <c r="CG83" i="3"/>
  <c r="CG80" i="3"/>
  <c r="CH80" i="3"/>
  <c r="CC79" i="3" l="1"/>
  <c r="CB79" i="3"/>
  <c r="CA79" i="3"/>
  <c r="BZ79" i="3"/>
  <c r="BY79" i="3"/>
  <c r="BX79" i="3"/>
  <c r="BW79" i="3"/>
  <c r="BV79" i="3"/>
  <c r="BU79" i="3"/>
  <c r="BN79" i="3"/>
  <c r="BP79" i="3" s="1"/>
  <c r="BM79" i="3"/>
  <c r="BO79" i="3" s="1"/>
  <c r="BJ79" i="3"/>
  <c r="BG79" i="3"/>
  <c r="AZ79" i="3"/>
  <c r="AY79" i="3"/>
  <c r="AW79" i="3"/>
  <c r="AQ79" i="3"/>
  <c r="BI79" i="3" s="1"/>
  <c r="BL79" i="3" s="1"/>
  <c r="AC79" i="3"/>
  <c r="BE79" i="3" s="1"/>
  <c r="BF79" i="3" s="1"/>
  <c r="K79" i="3"/>
  <c r="J79" i="3"/>
  <c r="I79" i="3"/>
  <c r="F79" i="3"/>
  <c r="BA79" i="3" s="1"/>
  <c r="CC78" i="3"/>
  <c r="CB78" i="3"/>
  <c r="CA78" i="3"/>
  <c r="BZ78" i="3"/>
  <c r="BY78" i="3"/>
  <c r="BX78" i="3"/>
  <c r="BW78" i="3"/>
  <c r="BV78" i="3"/>
  <c r="BU78" i="3"/>
  <c r="BN78" i="3"/>
  <c r="BP78" i="3" s="1"/>
  <c r="BM78" i="3"/>
  <c r="BO78" i="3" s="1"/>
  <c r="BJ78" i="3"/>
  <c r="BG78" i="3"/>
  <c r="AZ78" i="3"/>
  <c r="AY78" i="3"/>
  <c r="AW78" i="3"/>
  <c r="AQ78" i="3"/>
  <c r="BI78" i="3" s="1"/>
  <c r="BL78" i="3" s="1"/>
  <c r="AC78" i="3"/>
  <c r="BE78" i="3" s="1"/>
  <c r="BF78" i="3" s="1"/>
  <c r="K78" i="3"/>
  <c r="J78" i="3"/>
  <c r="I78" i="3"/>
  <c r="F78" i="3"/>
  <c r="BA78" i="3" s="1"/>
  <c r="CC77" i="3"/>
  <c r="CB77" i="3"/>
  <c r="CA77" i="3"/>
  <c r="BZ77" i="3"/>
  <c r="BY77" i="3"/>
  <c r="BX77" i="3"/>
  <c r="BW77" i="3"/>
  <c r="BV77" i="3"/>
  <c r="BU77" i="3"/>
  <c r="BN77" i="3"/>
  <c r="BP77" i="3" s="1"/>
  <c r="BM77" i="3"/>
  <c r="BO77" i="3" s="1"/>
  <c r="BJ77" i="3"/>
  <c r="BG77" i="3"/>
  <c r="AZ77" i="3"/>
  <c r="AY77" i="3"/>
  <c r="AW77" i="3"/>
  <c r="AQ77" i="3"/>
  <c r="BI77" i="3" s="1"/>
  <c r="BL77" i="3" s="1"/>
  <c r="AC77" i="3"/>
  <c r="BE77" i="3" s="1"/>
  <c r="BF77" i="3" s="1"/>
  <c r="K77" i="3"/>
  <c r="J77" i="3"/>
  <c r="I77" i="3"/>
  <c r="F77" i="3"/>
  <c r="BB77" i="3" s="1"/>
  <c r="BQ77" i="3" s="1"/>
  <c r="CC76" i="3"/>
  <c r="CB76" i="3"/>
  <c r="CA76" i="3"/>
  <c r="BZ76" i="3"/>
  <c r="BY76" i="3"/>
  <c r="BX76" i="3"/>
  <c r="BW76" i="3"/>
  <c r="BV76" i="3"/>
  <c r="BU76" i="3"/>
  <c r="BN76" i="3"/>
  <c r="BP76" i="3" s="1"/>
  <c r="BM76" i="3"/>
  <c r="BO76" i="3" s="1"/>
  <c r="BL76" i="3"/>
  <c r="BJ76" i="3"/>
  <c r="BG76" i="3"/>
  <c r="AZ76" i="3"/>
  <c r="AY76" i="3"/>
  <c r="AW76" i="3"/>
  <c r="AQ76" i="3"/>
  <c r="BI76" i="3" s="1"/>
  <c r="AC76" i="3"/>
  <c r="BE76" i="3" s="1"/>
  <c r="BF76" i="3" s="1"/>
  <c r="K76" i="3"/>
  <c r="J76" i="3"/>
  <c r="I76" i="3"/>
  <c r="F76" i="3"/>
  <c r="BB76" i="3" s="1"/>
  <c r="CC75" i="3"/>
  <c r="CB75" i="3"/>
  <c r="CA75" i="3"/>
  <c r="BZ75" i="3"/>
  <c r="BY75" i="3"/>
  <c r="BX75" i="3"/>
  <c r="BW75" i="3"/>
  <c r="BV75" i="3"/>
  <c r="BU75" i="3"/>
  <c r="BN75" i="3"/>
  <c r="BP75" i="3" s="1"/>
  <c r="BM75" i="3"/>
  <c r="BO75" i="3" s="1"/>
  <c r="BJ75" i="3"/>
  <c r="BG75" i="3"/>
  <c r="AZ75" i="3"/>
  <c r="AY75" i="3"/>
  <c r="AW75" i="3"/>
  <c r="AQ75" i="3"/>
  <c r="AC75" i="3"/>
  <c r="BE75" i="3" s="1"/>
  <c r="BF75" i="3" s="1"/>
  <c r="K75" i="3"/>
  <c r="J75" i="3"/>
  <c r="I75" i="3"/>
  <c r="F75" i="3"/>
  <c r="BB75" i="3" s="1"/>
  <c r="CC74" i="3"/>
  <c r="CB74" i="3"/>
  <c r="CA74" i="3"/>
  <c r="BZ74" i="3"/>
  <c r="BY74" i="3"/>
  <c r="BX74" i="3"/>
  <c r="BW74" i="3"/>
  <c r="BV74" i="3"/>
  <c r="BU74" i="3"/>
  <c r="BN74" i="3"/>
  <c r="BM74" i="3"/>
  <c r="BO74" i="3" s="1"/>
  <c r="BJ74" i="3"/>
  <c r="BG74" i="3"/>
  <c r="AZ74" i="3"/>
  <c r="AY74" i="3"/>
  <c r="AW74" i="3"/>
  <c r="AQ74" i="3"/>
  <c r="AC74" i="3"/>
  <c r="BE74" i="3" s="1"/>
  <c r="BF74" i="3" s="1"/>
  <c r="K74" i="3"/>
  <c r="J74" i="3"/>
  <c r="I74" i="3"/>
  <c r="F74" i="3"/>
  <c r="BB74" i="3" s="1"/>
  <c r="CC73" i="3"/>
  <c r="CB73" i="3"/>
  <c r="CA73" i="3"/>
  <c r="BZ73" i="3"/>
  <c r="BY73" i="3"/>
  <c r="BX73" i="3"/>
  <c r="BW73" i="3"/>
  <c r="BV73" i="3"/>
  <c r="BU73" i="3"/>
  <c r="BN73" i="3"/>
  <c r="BR73" i="3" s="1"/>
  <c r="BM73" i="3"/>
  <c r="BO73" i="3" s="1"/>
  <c r="BL73" i="3"/>
  <c r="BJ73" i="3"/>
  <c r="BG73" i="3"/>
  <c r="AZ73" i="3"/>
  <c r="AY73" i="3"/>
  <c r="AW73" i="3"/>
  <c r="AQ73" i="3"/>
  <c r="AC73" i="3"/>
  <c r="BE73" i="3" s="1"/>
  <c r="BF73" i="3" s="1"/>
  <c r="K73" i="3"/>
  <c r="J73" i="3"/>
  <c r="I73" i="3"/>
  <c r="F73" i="3"/>
  <c r="BB73" i="3" s="1"/>
  <c r="CC72" i="3"/>
  <c r="CB72" i="3"/>
  <c r="CA72" i="3"/>
  <c r="BZ72" i="3"/>
  <c r="BY72" i="3"/>
  <c r="BX72" i="3"/>
  <c r="BW72" i="3"/>
  <c r="BV72" i="3"/>
  <c r="BU72" i="3"/>
  <c r="BN72" i="3"/>
  <c r="BP72" i="3" s="1"/>
  <c r="BM72" i="3"/>
  <c r="BO72" i="3" s="1"/>
  <c r="BL72" i="3"/>
  <c r="BJ72" i="3"/>
  <c r="BG72" i="3"/>
  <c r="AZ72" i="3"/>
  <c r="AY72" i="3"/>
  <c r="AW72" i="3"/>
  <c r="AQ72" i="3"/>
  <c r="BI72" i="3" s="1"/>
  <c r="AC72" i="3"/>
  <c r="BE72" i="3" s="1"/>
  <c r="BF72" i="3" s="1"/>
  <c r="K72" i="3"/>
  <c r="J72" i="3"/>
  <c r="I72" i="3"/>
  <c r="F72" i="3"/>
  <c r="BA72" i="3" s="1"/>
  <c r="BH79" i="3" l="1"/>
  <c r="H79" i="3"/>
  <c r="H77" i="3"/>
  <c r="BH72" i="3"/>
  <c r="H73" i="3"/>
  <c r="BK77" i="3"/>
  <c r="BK75" i="3"/>
  <c r="BK72" i="3"/>
  <c r="BH78" i="3"/>
  <c r="H74" i="3"/>
  <c r="BB78" i="3"/>
  <c r="BD78" i="3" s="1"/>
  <c r="BB79" i="3"/>
  <c r="BT79" i="3" s="1"/>
  <c r="BK79" i="3"/>
  <c r="H75" i="3"/>
  <c r="BA76" i="3"/>
  <c r="AD76" i="3" s="1"/>
  <c r="H76" i="3"/>
  <c r="BA77" i="3"/>
  <c r="AD77" i="3" s="1"/>
  <c r="H78" i="3"/>
  <c r="BK73" i="3"/>
  <c r="BK74" i="3"/>
  <c r="BK78" i="3"/>
  <c r="BK76" i="3"/>
  <c r="BH76" i="3"/>
  <c r="BH73" i="3"/>
  <c r="BR77" i="3"/>
  <c r="BR76" i="3"/>
  <c r="BR74" i="3"/>
  <c r="BH74" i="3"/>
  <c r="BH77" i="3"/>
  <c r="BH75" i="3"/>
  <c r="BS73" i="3"/>
  <c r="BC73" i="3"/>
  <c r="BT73" i="3"/>
  <c r="BD73" i="3"/>
  <c r="BQ73" i="3"/>
  <c r="BT74" i="3"/>
  <c r="BD74" i="3"/>
  <c r="BS74" i="3"/>
  <c r="BC74" i="3"/>
  <c r="BQ74" i="3"/>
  <c r="BT75" i="3"/>
  <c r="BD75" i="3"/>
  <c r="BS75" i="3"/>
  <c r="BC75" i="3"/>
  <c r="BQ75" i="3"/>
  <c r="CD79" i="3"/>
  <c r="AS79" i="3"/>
  <c r="AD79" i="3"/>
  <c r="BT76" i="3"/>
  <c r="BD76" i="3"/>
  <c r="BQ76" i="3"/>
  <c r="BS76" i="3"/>
  <c r="BC76" i="3"/>
  <c r="BP74" i="3"/>
  <c r="BA75" i="3"/>
  <c r="BI75" i="3"/>
  <c r="BL75" i="3" s="1"/>
  <c r="BC77" i="3"/>
  <c r="BS77" i="3"/>
  <c r="BP73" i="3"/>
  <c r="BA74" i="3"/>
  <c r="BI74" i="3"/>
  <c r="BL74" i="3" s="1"/>
  <c r="BR75" i="3"/>
  <c r="BD77" i="3"/>
  <c r="BT77" i="3"/>
  <c r="AS78" i="3"/>
  <c r="AD78" i="3"/>
  <c r="BA73" i="3"/>
  <c r="BI73" i="3"/>
  <c r="CD78" i="3"/>
  <c r="H72" i="3"/>
  <c r="AS72" i="3"/>
  <c r="AD72" i="3"/>
  <c r="CD72" i="3"/>
  <c r="BB72" i="3"/>
  <c r="BR72" i="3"/>
  <c r="BS78" i="3" l="1"/>
  <c r="BC78" i="3"/>
  <c r="AS76" i="3"/>
  <c r="BQ78" i="3"/>
  <c r="BR78" i="3"/>
  <c r="CD77" i="3"/>
  <c r="CD76" i="3"/>
  <c r="AS77" i="3"/>
  <c r="BT78" i="3"/>
  <c r="BS79" i="3"/>
  <c r="BD79" i="3"/>
  <c r="BR79" i="3"/>
  <c r="BQ79" i="3"/>
  <c r="BC79" i="3"/>
  <c r="CE76" i="3"/>
  <c r="A76" i="3" s="1"/>
  <c r="CF76" i="3" s="1"/>
  <c r="CG76" i="3" s="1"/>
  <c r="CE78" i="3"/>
  <c r="A78" i="3" s="1"/>
  <c r="CF78" i="3" s="1"/>
  <c r="CG78" i="3" s="1"/>
  <c r="CE77" i="3"/>
  <c r="A77" i="3" s="1"/>
  <c r="CF77" i="3" s="1"/>
  <c r="CG77" i="3" s="1"/>
  <c r="AD73" i="3"/>
  <c r="AS73" i="3"/>
  <c r="CD73" i="3"/>
  <c r="AS74" i="3"/>
  <c r="AD74" i="3"/>
  <c r="CD74" i="3"/>
  <c r="CE74" i="3" s="1"/>
  <c r="A74" i="3" s="1"/>
  <c r="CF74" i="3" s="1"/>
  <c r="AS75" i="3"/>
  <c r="AD75" i="3"/>
  <c r="CD75" i="3"/>
  <c r="CE75" i="3" s="1"/>
  <c r="A75" i="3" s="1"/>
  <c r="CF75" i="3" s="1"/>
  <c r="BQ72" i="3"/>
  <c r="BT72" i="3"/>
  <c r="BD72" i="3"/>
  <c r="BS72" i="3"/>
  <c r="BC72" i="3"/>
  <c r="CE73" i="3" l="1"/>
  <c r="A73" i="3" s="1"/>
  <c r="CF73" i="3" s="1"/>
  <c r="CG73" i="3" s="1"/>
  <c r="CE79" i="3"/>
  <c r="A79" i="3" s="1"/>
  <c r="CF79" i="3" s="1"/>
  <c r="CG79" i="3" s="1"/>
  <c r="CH76" i="3"/>
  <c r="CE72" i="3"/>
  <c r="A72" i="3" s="1"/>
  <c r="CF72" i="3" s="1"/>
  <c r="CG72" i="3" s="1"/>
  <c r="CH77" i="3"/>
  <c r="CH78" i="3"/>
  <c r="CG74" i="3"/>
  <c r="CH74" i="3"/>
  <c r="CH75" i="3"/>
  <c r="CG75" i="3"/>
  <c r="CH73" i="3" l="1"/>
  <c r="CH79" i="3"/>
  <c r="CH72" i="3"/>
  <c r="CC71" i="3"/>
  <c r="CB71" i="3"/>
  <c r="CA71" i="3"/>
  <c r="BZ71" i="3"/>
  <c r="BY71" i="3"/>
  <c r="BX71" i="3"/>
  <c r="BW71" i="3"/>
  <c r="BV71" i="3"/>
  <c r="BU71" i="3"/>
  <c r="BN71" i="3"/>
  <c r="BP71" i="3" s="1"/>
  <c r="BM71" i="3"/>
  <c r="BO71" i="3" s="1"/>
  <c r="BJ71" i="3"/>
  <c r="BG71" i="3"/>
  <c r="AZ71" i="3"/>
  <c r="AY71" i="3"/>
  <c r="AW71" i="3"/>
  <c r="AQ71" i="3"/>
  <c r="BI71" i="3" s="1"/>
  <c r="BL71" i="3" s="1"/>
  <c r="AC71" i="3"/>
  <c r="BE71" i="3" s="1"/>
  <c r="BF71" i="3" s="1"/>
  <c r="K71" i="3"/>
  <c r="J71" i="3"/>
  <c r="I71" i="3"/>
  <c r="F71" i="3"/>
  <c r="BB71" i="3" s="1"/>
  <c r="CC70" i="3"/>
  <c r="CB70" i="3"/>
  <c r="CA70" i="3"/>
  <c r="BZ70" i="3"/>
  <c r="BY70" i="3"/>
  <c r="BX70" i="3"/>
  <c r="BW70" i="3"/>
  <c r="BV70" i="3"/>
  <c r="BU70" i="3"/>
  <c r="BN70" i="3"/>
  <c r="BP70" i="3" s="1"/>
  <c r="BM70" i="3"/>
  <c r="BO70" i="3" s="1"/>
  <c r="BJ70" i="3"/>
  <c r="BG70" i="3"/>
  <c r="AZ70" i="3"/>
  <c r="AY70" i="3"/>
  <c r="AW70" i="3"/>
  <c r="AQ70" i="3"/>
  <c r="BI70" i="3" s="1"/>
  <c r="BL70" i="3" s="1"/>
  <c r="AC70" i="3"/>
  <c r="BE70" i="3" s="1"/>
  <c r="BF70" i="3" s="1"/>
  <c r="K70" i="3"/>
  <c r="J70" i="3"/>
  <c r="I70" i="3"/>
  <c r="F70" i="3"/>
  <c r="BA70" i="3" s="1"/>
  <c r="CC69" i="3"/>
  <c r="CB69" i="3"/>
  <c r="CA69" i="3"/>
  <c r="BZ69" i="3"/>
  <c r="BY69" i="3"/>
  <c r="BX69" i="3"/>
  <c r="BW69" i="3"/>
  <c r="BV69" i="3"/>
  <c r="BU69" i="3"/>
  <c r="BN69" i="3"/>
  <c r="BP69" i="3" s="1"/>
  <c r="BM69" i="3"/>
  <c r="BO69" i="3" s="1"/>
  <c r="BJ69" i="3"/>
  <c r="BG69" i="3"/>
  <c r="AZ69" i="3"/>
  <c r="AY69" i="3"/>
  <c r="AW69" i="3"/>
  <c r="AQ69" i="3"/>
  <c r="BI69" i="3" s="1"/>
  <c r="BL69" i="3" s="1"/>
  <c r="AC69" i="3"/>
  <c r="BE69" i="3" s="1"/>
  <c r="BF69" i="3" s="1"/>
  <c r="K69" i="3"/>
  <c r="J69" i="3"/>
  <c r="I69" i="3"/>
  <c r="F69" i="3"/>
  <c r="BB69" i="3" s="1"/>
  <c r="CC68" i="3"/>
  <c r="CB68" i="3"/>
  <c r="CA68" i="3"/>
  <c r="BZ68" i="3"/>
  <c r="BY68" i="3"/>
  <c r="BX68" i="3"/>
  <c r="BW68" i="3"/>
  <c r="BV68" i="3"/>
  <c r="BU68" i="3"/>
  <c r="BN68" i="3"/>
  <c r="BR68" i="3" s="1"/>
  <c r="BM68" i="3"/>
  <c r="BO68" i="3" s="1"/>
  <c r="BL68" i="3"/>
  <c r="BJ68" i="3"/>
  <c r="BG68" i="3"/>
  <c r="AZ68" i="3"/>
  <c r="AY68" i="3"/>
  <c r="AW68" i="3"/>
  <c r="AQ68" i="3"/>
  <c r="BI68" i="3" s="1"/>
  <c r="AC68" i="3"/>
  <c r="BE68" i="3" s="1"/>
  <c r="BF68" i="3" s="1"/>
  <c r="K68" i="3"/>
  <c r="J68" i="3"/>
  <c r="I68" i="3"/>
  <c r="F68" i="3"/>
  <c r="BB68" i="3" s="1"/>
  <c r="CC67" i="3"/>
  <c r="CB67" i="3"/>
  <c r="CA67" i="3"/>
  <c r="BZ67" i="3"/>
  <c r="BY67" i="3"/>
  <c r="BX67" i="3"/>
  <c r="BW67" i="3"/>
  <c r="BV67" i="3"/>
  <c r="BU67" i="3"/>
  <c r="BN67" i="3"/>
  <c r="BM67" i="3"/>
  <c r="BO67" i="3" s="1"/>
  <c r="BJ67" i="3"/>
  <c r="BG67" i="3"/>
  <c r="AZ67" i="3"/>
  <c r="AY67" i="3"/>
  <c r="AW67" i="3"/>
  <c r="AQ67" i="3"/>
  <c r="AC67" i="3"/>
  <c r="BE67" i="3" s="1"/>
  <c r="BF67" i="3" s="1"/>
  <c r="K67" i="3"/>
  <c r="J67" i="3"/>
  <c r="I67" i="3"/>
  <c r="F67" i="3"/>
  <c r="BB67" i="3" s="1"/>
  <c r="CC66" i="3"/>
  <c r="CB66" i="3"/>
  <c r="CA66" i="3"/>
  <c r="BZ66" i="3"/>
  <c r="BY66" i="3"/>
  <c r="BX66" i="3"/>
  <c r="BW66" i="3"/>
  <c r="BV66" i="3"/>
  <c r="BU66" i="3"/>
  <c r="BN66" i="3"/>
  <c r="BR66" i="3" s="1"/>
  <c r="BM66" i="3"/>
  <c r="BO66" i="3" s="1"/>
  <c r="BL66" i="3"/>
  <c r="BJ66" i="3"/>
  <c r="BG66" i="3"/>
  <c r="AZ66" i="3"/>
  <c r="AY66" i="3"/>
  <c r="AW66" i="3"/>
  <c r="AQ66" i="3"/>
  <c r="BI66" i="3" s="1"/>
  <c r="AC66" i="3"/>
  <c r="BE66" i="3" s="1"/>
  <c r="BF66" i="3" s="1"/>
  <c r="K66" i="3"/>
  <c r="J66" i="3"/>
  <c r="I66" i="3"/>
  <c r="F66" i="3"/>
  <c r="BB66" i="3" s="1"/>
  <c r="CC65" i="3"/>
  <c r="CB65" i="3"/>
  <c r="CA65" i="3"/>
  <c r="BZ65" i="3"/>
  <c r="BY65" i="3"/>
  <c r="BX65" i="3"/>
  <c r="BW65" i="3"/>
  <c r="BV65" i="3"/>
  <c r="BU65" i="3"/>
  <c r="BN65" i="3"/>
  <c r="BP65" i="3" s="1"/>
  <c r="BM65" i="3"/>
  <c r="BO65" i="3" s="1"/>
  <c r="BL65" i="3"/>
  <c r="BJ65" i="3"/>
  <c r="BG65" i="3"/>
  <c r="AZ65" i="3"/>
  <c r="AY65" i="3"/>
  <c r="AW65" i="3"/>
  <c r="AQ65" i="3"/>
  <c r="BI65" i="3" s="1"/>
  <c r="AC65" i="3"/>
  <c r="BE65" i="3" s="1"/>
  <c r="BF65" i="3" s="1"/>
  <c r="K65" i="3"/>
  <c r="J65" i="3"/>
  <c r="I65" i="3"/>
  <c r="F65" i="3"/>
  <c r="BB65" i="3" s="1"/>
  <c r="CC64" i="3"/>
  <c r="CB64" i="3"/>
  <c r="CA64" i="3"/>
  <c r="BZ64" i="3"/>
  <c r="BY64" i="3"/>
  <c r="BX64" i="3"/>
  <c r="BW64" i="3"/>
  <c r="BV64" i="3"/>
  <c r="BU64" i="3"/>
  <c r="BN64" i="3"/>
  <c r="BR64" i="3" s="1"/>
  <c r="BM64" i="3"/>
  <c r="BO64" i="3" s="1"/>
  <c r="BL64" i="3"/>
  <c r="BJ64" i="3"/>
  <c r="BG64" i="3"/>
  <c r="AZ64" i="3"/>
  <c r="AY64" i="3"/>
  <c r="AW64" i="3"/>
  <c r="AQ64" i="3"/>
  <c r="BI64" i="3" s="1"/>
  <c r="AC64" i="3"/>
  <c r="K64" i="3"/>
  <c r="J64" i="3"/>
  <c r="I64" i="3"/>
  <c r="F64" i="3"/>
  <c r="BB64" i="3" s="1"/>
  <c r="CC63" i="3"/>
  <c r="CB63" i="3"/>
  <c r="CA63" i="3"/>
  <c r="BZ63" i="3"/>
  <c r="BY63" i="3"/>
  <c r="BX63" i="3"/>
  <c r="BW63" i="3"/>
  <c r="BV63" i="3"/>
  <c r="BU63" i="3"/>
  <c r="BN63" i="3"/>
  <c r="BP63" i="3" s="1"/>
  <c r="BM63" i="3"/>
  <c r="BO63" i="3" s="1"/>
  <c r="BL63" i="3"/>
  <c r="BJ63" i="3"/>
  <c r="BG63" i="3"/>
  <c r="AZ63" i="3"/>
  <c r="AY63" i="3"/>
  <c r="AW63" i="3"/>
  <c r="AQ63" i="3"/>
  <c r="BI63" i="3" s="1"/>
  <c r="AC63" i="3"/>
  <c r="BE63" i="3" s="1"/>
  <c r="BF63" i="3" s="1"/>
  <c r="K63" i="3"/>
  <c r="J63" i="3"/>
  <c r="I63" i="3"/>
  <c r="F63" i="3"/>
  <c r="BB63" i="3" s="1"/>
  <c r="BH71" i="3" l="1"/>
  <c r="BK71" i="3"/>
  <c r="BH70" i="3"/>
  <c r="BH63" i="3"/>
  <c r="BK64" i="3"/>
  <c r="BA65" i="3"/>
  <c r="AD65" i="3" s="1"/>
  <c r="BA69" i="3"/>
  <c r="AS69" i="3" s="1"/>
  <c r="BA71" i="3"/>
  <c r="CD71" i="3" s="1"/>
  <c r="BK65" i="3"/>
  <c r="BK63" i="3"/>
  <c r="H66" i="3"/>
  <c r="BH69" i="3"/>
  <c r="BH67" i="3"/>
  <c r="BA64" i="3"/>
  <c r="AS64" i="3" s="1"/>
  <c r="BK69" i="3"/>
  <c r="H65" i="3"/>
  <c r="BK66" i="3"/>
  <c r="H70" i="3"/>
  <c r="H67" i="3"/>
  <c r="H68" i="3"/>
  <c r="H69" i="3"/>
  <c r="H71" i="3"/>
  <c r="H64" i="3"/>
  <c r="BB70" i="3"/>
  <c r="BR70" i="3" s="1"/>
  <c r="BK70" i="3"/>
  <c r="BK67" i="3"/>
  <c r="BK68" i="3"/>
  <c r="BH68" i="3"/>
  <c r="BP64" i="3"/>
  <c r="BR67" i="3"/>
  <c r="BR71" i="3"/>
  <c r="BR65" i="3"/>
  <c r="BH65" i="3"/>
  <c r="BH64" i="3"/>
  <c r="BQ65" i="3"/>
  <c r="BT65" i="3"/>
  <c r="BD65" i="3"/>
  <c r="BS65" i="3"/>
  <c r="BC65" i="3"/>
  <c r="CD70" i="3"/>
  <c r="AS70" i="3"/>
  <c r="AD70" i="3"/>
  <c r="BT67" i="3"/>
  <c r="BD67" i="3"/>
  <c r="BS67" i="3"/>
  <c r="BC67" i="3"/>
  <c r="BQ67" i="3"/>
  <c r="BT68" i="3"/>
  <c r="BD68" i="3"/>
  <c r="BS68" i="3"/>
  <c r="BC68" i="3"/>
  <c r="BQ68" i="3"/>
  <c r="BS66" i="3"/>
  <c r="BC66" i="3"/>
  <c r="BQ66" i="3"/>
  <c r="BT66" i="3"/>
  <c r="BD66" i="3"/>
  <c r="BT69" i="3"/>
  <c r="BD69" i="3"/>
  <c r="BS69" i="3"/>
  <c r="BC69" i="3"/>
  <c r="BQ69" i="3"/>
  <c r="BQ71" i="3"/>
  <c r="BT71" i="3"/>
  <c r="BD71" i="3"/>
  <c r="BS71" i="3"/>
  <c r="BC71" i="3"/>
  <c r="BS64" i="3"/>
  <c r="BE64" i="3"/>
  <c r="BF64" i="3" s="1"/>
  <c r="BP67" i="3"/>
  <c r="BA68" i="3"/>
  <c r="BR69" i="3"/>
  <c r="BC64" i="3"/>
  <c r="BD64" i="3"/>
  <c r="BP68" i="3"/>
  <c r="BH66" i="3"/>
  <c r="BP66" i="3"/>
  <c r="BA67" i="3"/>
  <c r="BI67" i="3"/>
  <c r="BL67" i="3" s="1"/>
  <c r="AS71" i="3"/>
  <c r="BT64" i="3"/>
  <c r="BA66" i="3"/>
  <c r="BQ64" i="3"/>
  <c r="H63" i="3"/>
  <c r="BT63" i="3"/>
  <c r="BD63" i="3"/>
  <c r="BS63" i="3"/>
  <c r="BC63" i="3"/>
  <c r="BQ63" i="3"/>
  <c r="BA63" i="3"/>
  <c r="BR63" i="3"/>
  <c r="AD64" i="3" l="1"/>
  <c r="AD69" i="3"/>
  <c r="CD69" i="3"/>
  <c r="CD65" i="3"/>
  <c r="CD64" i="3"/>
  <c r="BQ70" i="3"/>
  <c r="AD71" i="3"/>
  <c r="AS65" i="3"/>
  <c r="BC70" i="3"/>
  <c r="BT70" i="3"/>
  <c r="BD70" i="3"/>
  <c r="BS70" i="3"/>
  <c r="CE65" i="3"/>
  <c r="A65" i="3" s="1"/>
  <c r="CF65" i="3" s="1"/>
  <c r="CG65" i="3" s="1"/>
  <c r="CE64" i="3"/>
  <c r="A64" i="3" s="1"/>
  <c r="CF64" i="3" s="1"/>
  <c r="CG64" i="3" s="1"/>
  <c r="CE71" i="3"/>
  <c r="A71" i="3" s="1"/>
  <c r="CF71" i="3" s="1"/>
  <c r="CH71" i="3" s="1"/>
  <c r="CE69" i="3"/>
  <c r="A69" i="3" s="1"/>
  <c r="CF69" i="3" s="1"/>
  <c r="CH69" i="3" s="1"/>
  <c r="AD66" i="3"/>
  <c r="CE66" i="3" s="1"/>
  <c r="A66" i="3" s="1"/>
  <c r="CF66" i="3" s="1"/>
  <c r="CD66" i="3"/>
  <c r="AS66" i="3"/>
  <c r="CD67" i="3"/>
  <c r="AD67" i="3"/>
  <c r="CE67" i="3" s="1"/>
  <c r="A67" i="3" s="1"/>
  <c r="CF67" i="3" s="1"/>
  <c r="AS67" i="3"/>
  <c r="AS68" i="3"/>
  <c r="AD68" i="3"/>
  <c r="CE68" i="3" s="1"/>
  <c r="A68" i="3" s="1"/>
  <c r="CF68" i="3" s="1"/>
  <c r="CD68" i="3"/>
  <c r="CD63" i="3"/>
  <c r="AS63" i="3"/>
  <c r="AD63" i="3"/>
  <c r="CE63" i="3" s="1"/>
  <c r="A63" i="3" s="1"/>
  <c r="CF63" i="3" s="1"/>
  <c r="CE70" i="3" l="1"/>
  <c r="A70" i="3" s="1"/>
  <c r="CF70" i="3" s="1"/>
  <c r="CH70" i="3" s="1"/>
  <c r="CG71" i="3"/>
  <c r="CH64" i="3"/>
  <c r="CH65" i="3"/>
  <c r="CG69" i="3"/>
  <c r="CG67" i="3"/>
  <c r="CH67" i="3"/>
  <c r="CH68" i="3"/>
  <c r="CG68" i="3"/>
  <c r="CH66" i="3"/>
  <c r="CG66" i="3"/>
  <c r="CH63" i="3"/>
  <c r="CG63" i="3"/>
  <c r="CG70" i="3" l="1"/>
  <c r="CC62" i="3"/>
  <c r="CB62" i="3"/>
  <c r="CA62" i="3"/>
  <c r="BZ62" i="3"/>
  <c r="BY62" i="3"/>
  <c r="BX62" i="3"/>
  <c r="BW62" i="3"/>
  <c r="BV62" i="3"/>
  <c r="BU62" i="3"/>
  <c r="BN62" i="3"/>
  <c r="BM62" i="3"/>
  <c r="BO62" i="3" s="1"/>
  <c r="BJ62" i="3"/>
  <c r="BG62" i="3"/>
  <c r="AZ62" i="3"/>
  <c r="AY62" i="3"/>
  <c r="AW62" i="3"/>
  <c r="AQ62" i="3"/>
  <c r="BI62" i="3" s="1"/>
  <c r="BL62" i="3" s="1"/>
  <c r="AC62" i="3"/>
  <c r="BE62" i="3" s="1"/>
  <c r="BF62" i="3" s="1"/>
  <c r="K62" i="3"/>
  <c r="J62" i="3"/>
  <c r="I62" i="3"/>
  <c r="F62" i="3"/>
  <c r="BB62" i="3" s="1"/>
  <c r="CC61" i="3"/>
  <c r="CB61" i="3"/>
  <c r="CA61" i="3"/>
  <c r="BZ61" i="3"/>
  <c r="BY61" i="3"/>
  <c r="BX61" i="3"/>
  <c r="BW61" i="3"/>
  <c r="BV61" i="3"/>
  <c r="BU61" i="3"/>
  <c r="BN61" i="3"/>
  <c r="BP61" i="3" s="1"/>
  <c r="BM61" i="3"/>
  <c r="BO61" i="3" s="1"/>
  <c r="BL61" i="3"/>
  <c r="BJ61" i="3"/>
  <c r="BG61" i="3"/>
  <c r="AZ61" i="3"/>
  <c r="AY61" i="3"/>
  <c r="AW61" i="3"/>
  <c r="AQ61" i="3"/>
  <c r="BI61" i="3" s="1"/>
  <c r="AC61" i="3"/>
  <c r="BE61" i="3" s="1"/>
  <c r="BF61" i="3" s="1"/>
  <c r="K61" i="3"/>
  <c r="J61" i="3"/>
  <c r="I61" i="3"/>
  <c r="F61" i="3"/>
  <c r="BA61" i="3" s="1"/>
  <c r="CC60" i="3"/>
  <c r="CB60" i="3"/>
  <c r="CA60" i="3"/>
  <c r="BZ60" i="3"/>
  <c r="BY60" i="3"/>
  <c r="BX60" i="3"/>
  <c r="BW60" i="3"/>
  <c r="BV60" i="3"/>
  <c r="BU60" i="3"/>
  <c r="BN60" i="3"/>
  <c r="BP60" i="3" s="1"/>
  <c r="BM60" i="3"/>
  <c r="BO60" i="3" s="1"/>
  <c r="BL60" i="3"/>
  <c r="BJ60" i="3"/>
  <c r="BG60" i="3"/>
  <c r="AZ60" i="3"/>
  <c r="AY60" i="3"/>
  <c r="AW60" i="3"/>
  <c r="AQ60" i="3"/>
  <c r="BI60" i="3" s="1"/>
  <c r="AC60" i="3"/>
  <c r="BE60" i="3" s="1"/>
  <c r="BF60" i="3" s="1"/>
  <c r="K60" i="3"/>
  <c r="J60" i="3"/>
  <c r="I60" i="3"/>
  <c r="F60" i="3"/>
  <c r="BB60" i="3" s="1"/>
  <c r="CC59" i="3"/>
  <c r="CB59" i="3"/>
  <c r="CA59" i="3"/>
  <c r="BZ59" i="3"/>
  <c r="BY59" i="3"/>
  <c r="BX59" i="3"/>
  <c r="BW59" i="3"/>
  <c r="BV59" i="3"/>
  <c r="BU59" i="3"/>
  <c r="BN59" i="3"/>
  <c r="BP59" i="3" s="1"/>
  <c r="BM59" i="3"/>
  <c r="BO59" i="3" s="1"/>
  <c r="BJ59" i="3"/>
  <c r="BG59" i="3"/>
  <c r="AZ59" i="3"/>
  <c r="AY59" i="3"/>
  <c r="AW59" i="3"/>
  <c r="AQ59" i="3"/>
  <c r="BI59" i="3" s="1"/>
  <c r="BL59" i="3" s="1"/>
  <c r="AC59" i="3"/>
  <c r="BE59" i="3" s="1"/>
  <c r="BF59" i="3" s="1"/>
  <c r="K59" i="3"/>
  <c r="J59" i="3"/>
  <c r="I59" i="3"/>
  <c r="F59" i="3"/>
  <c r="BB59" i="3" s="1"/>
  <c r="CC58" i="3"/>
  <c r="CB58" i="3"/>
  <c r="CA58" i="3"/>
  <c r="BZ58" i="3"/>
  <c r="BY58" i="3"/>
  <c r="BX58" i="3"/>
  <c r="BW58" i="3"/>
  <c r="BV58" i="3"/>
  <c r="BU58" i="3"/>
  <c r="BN58" i="3"/>
  <c r="BP58" i="3" s="1"/>
  <c r="BM58" i="3"/>
  <c r="BO58" i="3" s="1"/>
  <c r="BL58" i="3"/>
  <c r="BJ58" i="3"/>
  <c r="BG58" i="3"/>
  <c r="AZ58" i="3"/>
  <c r="AY58" i="3"/>
  <c r="AW58" i="3"/>
  <c r="AQ58" i="3"/>
  <c r="AC58" i="3"/>
  <c r="BE58" i="3" s="1"/>
  <c r="BF58" i="3" s="1"/>
  <c r="K58" i="3"/>
  <c r="J58" i="3"/>
  <c r="I58" i="3"/>
  <c r="F58" i="3"/>
  <c r="BB58" i="3" s="1"/>
  <c r="CC57" i="3"/>
  <c r="CB57" i="3"/>
  <c r="CA57" i="3"/>
  <c r="BZ57" i="3"/>
  <c r="BY57" i="3"/>
  <c r="BX57" i="3"/>
  <c r="BW57" i="3"/>
  <c r="BV57" i="3"/>
  <c r="BU57" i="3"/>
  <c r="BN57" i="3"/>
  <c r="BR57" i="3" s="1"/>
  <c r="BM57" i="3"/>
  <c r="BO57" i="3" s="1"/>
  <c r="BL57" i="3"/>
  <c r="BJ57" i="3"/>
  <c r="BG57" i="3"/>
  <c r="AZ57" i="3"/>
  <c r="AY57" i="3"/>
  <c r="AW57" i="3"/>
  <c r="AQ57" i="3"/>
  <c r="BI57" i="3" s="1"/>
  <c r="AC57" i="3"/>
  <c r="BE57" i="3" s="1"/>
  <c r="BF57" i="3" s="1"/>
  <c r="K57" i="3"/>
  <c r="J57" i="3"/>
  <c r="I57" i="3"/>
  <c r="F57" i="3"/>
  <c r="BB57" i="3" s="1"/>
  <c r="CC56" i="3"/>
  <c r="CB56" i="3"/>
  <c r="CA56" i="3"/>
  <c r="BZ56" i="3"/>
  <c r="BY56" i="3"/>
  <c r="BX56" i="3"/>
  <c r="BW56" i="3"/>
  <c r="BV56" i="3"/>
  <c r="BU56" i="3"/>
  <c r="BN56" i="3"/>
  <c r="BP56" i="3" s="1"/>
  <c r="BM56" i="3"/>
  <c r="BO56" i="3" s="1"/>
  <c r="BL56" i="3"/>
  <c r="BJ56" i="3"/>
  <c r="BG56" i="3"/>
  <c r="AZ56" i="3"/>
  <c r="AY56" i="3"/>
  <c r="AW56" i="3"/>
  <c r="AQ56" i="3"/>
  <c r="BI56" i="3" s="1"/>
  <c r="AC56" i="3"/>
  <c r="BE56" i="3" s="1"/>
  <c r="BF56" i="3" s="1"/>
  <c r="K56" i="3"/>
  <c r="J56" i="3"/>
  <c r="I56" i="3"/>
  <c r="F56" i="3"/>
  <c r="BB56" i="3" s="1"/>
  <c r="H59" i="3" l="1"/>
  <c r="BK56" i="3"/>
  <c r="BH62" i="3"/>
  <c r="BK62" i="3"/>
  <c r="H62" i="3"/>
  <c r="BK60" i="3"/>
  <c r="BK57" i="3"/>
  <c r="H57" i="3"/>
  <c r="BH60" i="3"/>
  <c r="BK61" i="3"/>
  <c r="H60" i="3"/>
  <c r="H61" i="3"/>
  <c r="BH59" i="3"/>
  <c r="BH58" i="3"/>
  <c r="BK59" i="3"/>
  <c r="BR56" i="3"/>
  <c r="BB61" i="3"/>
  <c r="BC61" i="3" s="1"/>
  <c r="H56" i="3"/>
  <c r="BK58" i="3"/>
  <c r="BH56" i="3"/>
  <c r="H58" i="3"/>
  <c r="BR59" i="3"/>
  <c r="BH57" i="3"/>
  <c r="BA58" i="3"/>
  <c r="AS58" i="3" s="1"/>
  <c r="BA60" i="3"/>
  <c r="CD60" i="3" s="1"/>
  <c r="BR58" i="3"/>
  <c r="BR61" i="3"/>
  <c r="BR62" i="3"/>
  <c r="BH61" i="3"/>
  <c r="BT58" i="3"/>
  <c r="BD58" i="3"/>
  <c r="BS58" i="3"/>
  <c r="BC58" i="3"/>
  <c r="BQ58" i="3"/>
  <c r="BT59" i="3"/>
  <c r="BD59" i="3"/>
  <c r="BS59" i="3"/>
  <c r="BC59" i="3"/>
  <c r="BQ59" i="3"/>
  <c r="CD61" i="3"/>
  <c r="AS61" i="3"/>
  <c r="AD61" i="3"/>
  <c r="BQ62" i="3"/>
  <c r="BT62" i="3"/>
  <c r="BD62" i="3"/>
  <c r="BS62" i="3"/>
  <c r="BC62" i="3"/>
  <c r="BT57" i="3"/>
  <c r="BD57" i="3"/>
  <c r="BS57" i="3"/>
  <c r="BC57" i="3"/>
  <c r="BQ57" i="3"/>
  <c r="BC60" i="3"/>
  <c r="BT60" i="3"/>
  <c r="BD60" i="3"/>
  <c r="BS60" i="3"/>
  <c r="BQ60" i="3"/>
  <c r="BA59" i="3"/>
  <c r="BR60" i="3"/>
  <c r="BA57" i="3"/>
  <c r="BP57" i="3"/>
  <c r="BI58" i="3"/>
  <c r="BP62" i="3"/>
  <c r="BA62" i="3"/>
  <c r="BQ56" i="3"/>
  <c r="BC56" i="3"/>
  <c r="BT56" i="3"/>
  <c r="BD56" i="3"/>
  <c r="BS56" i="3"/>
  <c r="BA56" i="3"/>
  <c r="BD61" i="3" l="1"/>
  <c r="CE61" i="3" s="1"/>
  <c r="A61" i="3" s="1"/>
  <c r="CF61" i="3" s="1"/>
  <c r="CH61" i="3" s="1"/>
  <c r="BT61" i="3"/>
  <c r="BQ61" i="3"/>
  <c r="BS61" i="3"/>
  <c r="AS60" i="3"/>
  <c r="AD60" i="3"/>
  <c r="CE60" i="3" s="1"/>
  <c r="A60" i="3" s="1"/>
  <c r="CF60" i="3" s="1"/>
  <c r="CG60" i="3" s="1"/>
  <c r="CD58" i="3"/>
  <c r="AD58" i="3"/>
  <c r="CE58" i="3"/>
  <c r="A58" i="3" s="1"/>
  <c r="CF58" i="3" s="1"/>
  <c r="CG58" i="3" s="1"/>
  <c r="AD57" i="3"/>
  <c r="CD57" i="3"/>
  <c r="CE57" i="3" s="1"/>
  <c r="A57" i="3" s="1"/>
  <c r="CF57" i="3" s="1"/>
  <c r="AS57" i="3"/>
  <c r="CD59" i="3"/>
  <c r="AS59" i="3"/>
  <c r="AD59" i="3"/>
  <c r="CD62" i="3"/>
  <c r="CE62" i="3" s="1"/>
  <c r="A62" i="3" s="1"/>
  <c r="CF62" i="3" s="1"/>
  <c r="AS62" i="3"/>
  <c r="AD62" i="3"/>
  <c r="AD56" i="3"/>
  <c r="CE56" i="3"/>
  <c r="A56" i="3" s="1"/>
  <c r="CF56" i="3" s="1"/>
  <c r="CD56" i="3"/>
  <c r="AS56" i="3"/>
  <c r="CH60" i="3" l="1"/>
  <c r="CE59" i="3"/>
  <c r="A59" i="3" s="1"/>
  <c r="CF59" i="3" s="1"/>
  <c r="CH59" i="3" s="1"/>
  <c r="CH58" i="3"/>
  <c r="CG61" i="3"/>
  <c r="CG57" i="3"/>
  <c r="CH57" i="3"/>
  <c r="CH62" i="3"/>
  <c r="CG62" i="3"/>
  <c r="CH56" i="3"/>
  <c r="CG56" i="3"/>
  <c r="CG59" i="3" l="1"/>
  <c r="CC55" i="3"/>
  <c r="CB55" i="3"/>
  <c r="CA55" i="3"/>
  <c r="BZ55" i="3"/>
  <c r="BY55" i="3"/>
  <c r="BX55" i="3"/>
  <c r="BW55" i="3"/>
  <c r="BV55" i="3"/>
  <c r="BU55" i="3"/>
  <c r="BN55" i="3"/>
  <c r="BP55" i="3" s="1"/>
  <c r="BM55" i="3"/>
  <c r="BO55" i="3" s="1"/>
  <c r="BJ55" i="3"/>
  <c r="BG55" i="3"/>
  <c r="AZ55" i="3"/>
  <c r="AY55" i="3"/>
  <c r="AW55" i="3"/>
  <c r="AQ55" i="3"/>
  <c r="BI55" i="3" s="1"/>
  <c r="BL55" i="3" s="1"/>
  <c r="AC55" i="3"/>
  <c r="BE55" i="3" s="1"/>
  <c r="BF55" i="3" s="1"/>
  <c r="K55" i="3"/>
  <c r="J55" i="3"/>
  <c r="I55" i="3"/>
  <c r="F55" i="3"/>
  <c r="BB55" i="3" s="1"/>
  <c r="CC54" i="3"/>
  <c r="CB54" i="3"/>
  <c r="CA54" i="3"/>
  <c r="BZ54" i="3"/>
  <c r="BY54" i="3"/>
  <c r="BX54" i="3"/>
  <c r="BW54" i="3"/>
  <c r="BV54" i="3"/>
  <c r="BU54" i="3"/>
  <c r="BN54" i="3"/>
  <c r="BP54" i="3" s="1"/>
  <c r="BM54" i="3"/>
  <c r="BO54" i="3" s="1"/>
  <c r="BJ54" i="3"/>
  <c r="BG54" i="3"/>
  <c r="AZ54" i="3"/>
  <c r="AY54" i="3"/>
  <c r="AW54" i="3"/>
  <c r="AQ54" i="3"/>
  <c r="BI54" i="3" s="1"/>
  <c r="BL54" i="3" s="1"/>
  <c r="AC54" i="3"/>
  <c r="K54" i="3"/>
  <c r="J54" i="3"/>
  <c r="I54" i="3"/>
  <c r="F54" i="3"/>
  <c r="BB54" i="3" s="1"/>
  <c r="CC53" i="3"/>
  <c r="CB53" i="3"/>
  <c r="CA53" i="3"/>
  <c r="BZ53" i="3"/>
  <c r="BY53" i="3"/>
  <c r="BX53" i="3"/>
  <c r="BW53" i="3"/>
  <c r="BV53" i="3"/>
  <c r="BU53" i="3"/>
  <c r="BN53" i="3"/>
  <c r="BP53" i="3" s="1"/>
  <c r="BM53" i="3"/>
  <c r="BO53" i="3" s="1"/>
  <c r="BJ53" i="3"/>
  <c r="BG53" i="3"/>
  <c r="AZ53" i="3"/>
  <c r="AY53" i="3"/>
  <c r="AW53" i="3"/>
  <c r="AQ53" i="3"/>
  <c r="BI53" i="3" s="1"/>
  <c r="BL53" i="3" s="1"/>
  <c r="AC53" i="3"/>
  <c r="BE53" i="3" s="1"/>
  <c r="BF53" i="3" s="1"/>
  <c r="K53" i="3"/>
  <c r="J53" i="3"/>
  <c r="I53" i="3"/>
  <c r="F53" i="3"/>
  <c r="BB53" i="3" s="1"/>
  <c r="CC52" i="3"/>
  <c r="CB52" i="3"/>
  <c r="CA52" i="3"/>
  <c r="BZ52" i="3"/>
  <c r="BY52" i="3"/>
  <c r="BX52" i="3"/>
  <c r="BW52" i="3"/>
  <c r="BV52" i="3"/>
  <c r="BU52" i="3"/>
  <c r="BN52" i="3"/>
  <c r="BM52" i="3"/>
  <c r="BO52" i="3" s="1"/>
  <c r="BJ52" i="3"/>
  <c r="BG52" i="3"/>
  <c r="AZ52" i="3"/>
  <c r="AY52" i="3"/>
  <c r="AW52" i="3"/>
  <c r="AQ52" i="3"/>
  <c r="BI52" i="3" s="1"/>
  <c r="BL52" i="3" s="1"/>
  <c r="AC52" i="3"/>
  <c r="BE52" i="3" s="1"/>
  <c r="BF52" i="3" s="1"/>
  <c r="K52" i="3"/>
  <c r="J52" i="3"/>
  <c r="I52" i="3"/>
  <c r="F52" i="3"/>
  <c r="BB52" i="3" s="1"/>
  <c r="CC51" i="3"/>
  <c r="CB51" i="3"/>
  <c r="CA51" i="3"/>
  <c r="BZ51" i="3"/>
  <c r="BY51" i="3"/>
  <c r="BX51" i="3"/>
  <c r="BW51" i="3"/>
  <c r="BV51" i="3"/>
  <c r="BU51" i="3"/>
  <c r="BN51" i="3"/>
  <c r="BR51" i="3" s="1"/>
  <c r="BM51" i="3"/>
  <c r="BO51" i="3" s="1"/>
  <c r="BL51" i="3"/>
  <c r="BJ51" i="3"/>
  <c r="BG51" i="3"/>
  <c r="AZ51" i="3"/>
  <c r="AY51" i="3"/>
  <c r="AW51" i="3"/>
  <c r="AQ51" i="3"/>
  <c r="BI51" i="3" s="1"/>
  <c r="AC51" i="3"/>
  <c r="BE51" i="3" s="1"/>
  <c r="BF51" i="3" s="1"/>
  <c r="K51" i="3"/>
  <c r="J51" i="3"/>
  <c r="I51" i="3"/>
  <c r="F51" i="3"/>
  <c r="BB51" i="3" s="1"/>
  <c r="CC50" i="3"/>
  <c r="CB50" i="3"/>
  <c r="CA50" i="3"/>
  <c r="BZ50" i="3"/>
  <c r="BY50" i="3"/>
  <c r="BX50" i="3"/>
  <c r="BW50" i="3"/>
  <c r="BV50" i="3"/>
  <c r="BU50" i="3"/>
  <c r="BN50" i="3"/>
  <c r="BP50" i="3" s="1"/>
  <c r="BM50" i="3"/>
  <c r="BO50" i="3" s="1"/>
  <c r="BL50" i="3"/>
  <c r="BJ50" i="3"/>
  <c r="BG50" i="3"/>
  <c r="AZ50" i="3"/>
  <c r="AY50" i="3"/>
  <c r="AW50" i="3"/>
  <c r="AQ50" i="3"/>
  <c r="BI50" i="3" s="1"/>
  <c r="AC50" i="3"/>
  <c r="K50" i="3"/>
  <c r="J50" i="3"/>
  <c r="I50" i="3"/>
  <c r="F50" i="3"/>
  <c r="BA50" i="3" s="1"/>
  <c r="CC49" i="3"/>
  <c r="CB49" i="3"/>
  <c r="CA49" i="3"/>
  <c r="BZ49" i="3"/>
  <c r="BY49" i="3"/>
  <c r="BX49" i="3"/>
  <c r="BW49" i="3"/>
  <c r="BV49" i="3"/>
  <c r="BU49" i="3"/>
  <c r="BN49" i="3"/>
  <c r="BP49" i="3" s="1"/>
  <c r="BM49" i="3"/>
  <c r="BO49" i="3" s="1"/>
  <c r="BL49" i="3"/>
  <c r="BJ49" i="3"/>
  <c r="BG49" i="3"/>
  <c r="AZ49" i="3"/>
  <c r="AY49" i="3"/>
  <c r="AW49" i="3"/>
  <c r="AQ49" i="3"/>
  <c r="BI49" i="3" s="1"/>
  <c r="AC49" i="3"/>
  <c r="BE49" i="3" s="1"/>
  <c r="BF49" i="3" s="1"/>
  <c r="K49" i="3"/>
  <c r="J49" i="3"/>
  <c r="I49" i="3"/>
  <c r="F49" i="3"/>
  <c r="BB49" i="3" s="1"/>
  <c r="CC47" i="3"/>
  <c r="CB47" i="3"/>
  <c r="CA47" i="3"/>
  <c r="BZ47" i="3"/>
  <c r="BY47" i="3"/>
  <c r="BX47" i="3"/>
  <c r="BW47" i="3"/>
  <c r="BV47" i="3"/>
  <c r="BU47" i="3"/>
  <c r="BN47" i="3"/>
  <c r="BR47" i="3" s="1"/>
  <c r="BM47" i="3"/>
  <c r="BO47" i="3" s="1"/>
  <c r="BL47" i="3"/>
  <c r="BJ47" i="3"/>
  <c r="BG47" i="3"/>
  <c r="AZ47" i="3"/>
  <c r="AY47" i="3"/>
  <c r="AW47" i="3"/>
  <c r="AQ47" i="3"/>
  <c r="BI47" i="3" s="1"/>
  <c r="AC47" i="3"/>
  <c r="BE47" i="3" s="1"/>
  <c r="BF47" i="3" s="1"/>
  <c r="K47" i="3"/>
  <c r="J47" i="3"/>
  <c r="I47" i="3"/>
  <c r="F47" i="3"/>
  <c r="BB47" i="3" s="1"/>
  <c r="BK55" i="3" l="1"/>
  <c r="H55" i="3"/>
  <c r="H52" i="3"/>
  <c r="H51" i="3"/>
  <c r="BK47" i="3"/>
  <c r="BH55" i="3"/>
  <c r="BH47" i="3"/>
  <c r="BK50" i="3"/>
  <c r="BK49" i="3"/>
  <c r="H47" i="3"/>
  <c r="H54" i="3"/>
  <c r="BK54" i="3"/>
  <c r="H50" i="3"/>
  <c r="BK53" i="3"/>
  <c r="H53" i="3"/>
  <c r="BA54" i="3"/>
  <c r="CD54" i="3" s="1"/>
  <c r="H49" i="3"/>
  <c r="BH51" i="3"/>
  <c r="BK52" i="3"/>
  <c r="BH49" i="3"/>
  <c r="BA49" i="3"/>
  <c r="CD49" i="3" s="1"/>
  <c r="BA55" i="3"/>
  <c r="AD55" i="3" s="1"/>
  <c r="BB50" i="3"/>
  <c r="BT50" i="3" s="1"/>
  <c r="BK51" i="3"/>
  <c r="BH53" i="3"/>
  <c r="BH52" i="3"/>
  <c r="BH54" i="3"/>
  <c r="BH50" i="3"/>
  <c r="BR50" i="3"/>
  <c r="BR49" i="3"/>
  <c r="BR53" i="3"/>
  <c r="BR55" i="3"/>
  <c r="BR52" i="3"/>
  <c r="CD50" i="3"/>
  <c r="AS50" i="3"/>
  <c r="BT51" i="3"/>
  <c r="BD51" i="3"/>
  <c r="BS51" i="3"/>
  <c r="BQ51" i="3"/>
  <c r="BC51" i="3"/>
  <c r="BS49" i="3"/>
  <c r="BQ49" i="3"/>
  <c r="BT49" i="3"/>
  <c r="BD49" i="3"/>
  <c r="BC49" i="3"/>
  <c r="BT53" i="3"/>
  <c r="BD53" i="3"/>
  <c r="BS53" i="3"/>
  <c r="BC53" i="3"/>
  <c r="BQ53" i="3"/>
  <c r="BQ55" i="3"/>
  <c r="BT55" i="3"/>
  <c r="BD55" i="3"/>
  <c r="BS55" i="3"/>
  <c r="BC55" i="3"/>
  <c r="BT52" i="3"/>
  <c r="BD52" i="3"/>
  <c r="BS52" i="3"/>
  <c r="BC52" i="3"/>
  <c r="BQ52" i="3"/>
  <c r="BP52" i="3"/>
  <c r="BA53" i="3"/>
  <c r="BR54" i="3"/>
  <c r="BP51" i="3"/>
  <c r="BA52" i="3"/>
  <c r="BC54" i="3"/>
  <c r="BS54" i="3"/>
  <c r="BE50" i="3"/>
  <c r="BF50" i="3" s="1"/>
  <c r="AD50" i="3" s="1"/>
  <c r="BA51" i="3"/>
  <c r="BD54" i="3"/>
  <c r="BT54" i="3"/>
  <c r="BE54" i="3"/>
  <c r="BF54" i="3" s="1"/>
  <c r="BQ54" i="3"/>
  <c r="BD47" i="3"/>
  <c r="BQ47" i="3"/>
  <c r="BT47" i="3"/>
  <c r="BS47" i="3"/>
  <c r="BC47" i="3"/>
  <c r="BP47" i="3"/>
  <c r="BA47" i="3"/>
  <c r="AS55" i="3" l="1"/>
  <c r="BQ50" i="3"/>
  <c r="BD50" i="3"/>
  <c r="BS50" i="3"/>
  <c r="BC50" i="3"/>
  <c r="AD49" i="3"/>
  <c r="CE49" i="3" s="1"/>
  <c r="A49" i="3" s="1"/>
  <c r="CF49" i="3" s="1"/>
  <c r="CG49" i="3" s="1"/>
  <c r="AS49" i="3"/>
  <c r="AD54" i="3"/>
  <c r="AS54" i="3"/>
  <c r="CD55" i="3"/>
  <c r="CE54" i="3"/>
  <c r="A54" i="3" s="1"/>
  <c r="CF54" i="3" s="1"/>
  <c r="CG54" i="3" s="1"/>
  <c r="CE55" i="3"/>
  <c r="A55" i="3" s="1"/>
  <c r="CF55" i="3" s="1"/>
  <c r="CH55" i="3" s="1"/>
  <c r="CD53" i="3"/>
  <c r="AS53" i="3"/>
  <c r="AD53" i="3"/>
  <c r="AS52" i="3"/>
  <c r="AD52" i="3"/>
  <c r="CD52" i="3"/>
  <c r="CE52" i="3" s="1"/>
  <c r="A52" i="3" s="1"/>
  <c r="CF52" i="3" s="1"/>
  <c r="CD51" i="3"/>
  <c r="AD51" i="3"/>
  <c r="CE51" i="3"/>
  <c r="A51" i="3" s="1"/>
  <c r="CF51" i="3" s="1"/>
  <c r="AS51" i="3"/>
  <c r="AS47" i="3"/>
  <c r="CD47" i="3"/>
  <c r="AD47" i="3"/>
  <c r="CE47" i="3" s="1"/>
  <c r="A47" i="3" s="1"/>
  <c r="CF47" i="3" s="1"/>
  <c r="CE50" i="3" l="1"/>
  <c r="A50" i="3" s="1"/>
  <c r="CF50" i="3" s="1"/>
  <c r="CG50" i="3" s="1"/>
  <c r="CE53" i="3"/>
  <c r="A53" i="3" s="1"/>
  <c r="CF53" i="3" s="1"/>
  <c r="CH53" i="3" s="1"/>
  <c r="CH54" i="3"/>
  <c r="CH49" i="3"/>
  <c r="CG55" i="3"/>
  <c r="CH51" i="3"/>
  <c r="CG51" i="3"/>
  <c r="CG52" i="3"/>
  <c r="CH52" i="3"/>
  <c r="CH47" i="3"/>
  <c r="CG47" i="3"/>
  <c r="CH50" i="3" l="1"/>
  <c r="CG53" i="3"/>
  <c r="CC46" i="3"/>
  <c r="CB46" i="3"/>
  <c r="CA46" i="3"/>
  <c r="BZ46" i="3"/>
  <c r="BY46" i="3"/>
  <c r="BX46" i="3"/>
  <c r="BW46" i="3"/>
  <c r="BV46" i="3"/>
  <c r="BU46" i="3"/>
  <c r="BN46" i="3"/>
  <c r="BM46" i="3"/>
  <c r="BO46" i="3" s="1"/>
  <c r="BJ46" i="3"/>
  <c r="BG46" i="3"/>
  <c r="AZ46" i="3"/>
  <c r="AY46" i="3"/>
  <c r="AW46" i="3"/>
  <c r="AQ46" i="3"/>
  <c r="BI46" i="3" s="1"/>
  <c r="BL46" i="3" s="1"/>
  <c r="AC46" i="3"/>
  <c r="BE46" i="3" s="1"/>
  <c r="BF46" i="3" s="1"/>
  <c r="K46" i="3"/>
  <c r="J46" i="3"/>
  <c r="I46" i="3"/>
  <c r="F46" i="3"/>
  <c r="BB46" i="3" s="1"/>
  <c r="CC45" i="3"/>
  <c r="CB45" i="3"/>
  <c r="CA45" i="3"/>
  <c r="BZ45" i="3"/>
  <c r="BY45" i="3"/>
  <c r="BX45" i="3"/>
  <c r="BW45" i="3"/>
  <c r="BV45" i="3"/>
  <c r="BU45" i="3"/>
  <c r="BN45" i="3"/>
  <c r="BP45" i="3" s="1"/>
  <c r="BM45" i="3"/>
  <c r="BO45" i="3" s="1"/>
  <c r="BJ45" i="3"/>
  <c r="BG45" i="3"/>
  <c r="AZ45" i="3"/>
  <c r="AY45" i="3"/>
  <c r="AW45" i="3"/>
  <c r="AQ45" i="3"/>
  <c r="BI45" i="3" s="1"/>
  <c r="BL45" i="3" s="1"/>
  <c r="AC45" i="3"/>
  <c r="BE45" i="3" s="1"/>
  <c r="BF45" i="3" s="1"/>
  <c r="K45" i="3"/>
  <c r="J45" i="3"/>
  <c r="I45" i="3"/>
  <c r="F45" i="3"/>
  <c r="BA45" i="3" s="1"/>
  <c r="CC44" i="3"/>
  <c r="CB44" i="3"/>
  <c r="CA44" i="3"/>
  <c r="BZ44" i="3"/>
  <c r="BY44" i="3"/>
  <c r="BX44" i="3"/>
  <c r="BW44" i="3"/>
  <c r="BV44" i="3"/>
  <c r="BU44" i="3"/>
  <c r="BN44" i="3"/>
  <c r="BP44" i="3" s="1"/>
  <c r="BM44" i="3"/>
  <c r="BO44" i="3" s="1"/>
  <c r="BJ44" i="3"/>
  <c r="BG44" i="3"/>
  <c r="AZ44" i="3"/>
  <c r="AY44" i="3"/>
  <c r="AW44" i="3"/>
  <c r="AQ44" i="3"/>
  <c r="BI44" i="3" s="1"/>
  <c r="BL44" i="3" s="1"/>
  <c r="AC44" i="3"/>
  <c r="BE44" i="3" s="1"/>
  <c r="BF44" i="3" s="1"/>
  <c r="K44" i="3"/>
  <c r="J44" i="3"/>
  <c r="I44" i="3"/>
  <c r="F44" i="3"/>
  <c r="BB44" i="3" s="1"/>
  <c r="CC43" i="3"/>
  <c r="CB43" i="3"/>
  <c r="CA43" i="3"/>
  <c r="BZ43" i="3"/>
  <c r="BY43" i="3"/>
  <c r="BX43" i="3"/>
  <c r="BW43" i="3"/>
  <c r="BV43" i="3"/>
  <c r="BU43" i="3"/>
  <c r="BN43" i="3"/>
  <c r="BP43" i="3" s="1"/>
  <c r="BM43" i="3"/>
  <c r="BO43" i="3" s="1"/>
  <c r="BJ43" i="3"/>
  <c r="BG43" i="3"/>
  <c r="AZ43" i="3"/>
  <c r="AY43" i="3"/>
  <c r="AW43" i="3"/>
  <c r="AQ43" i="3"/>
  <c r="BI43" i="3" s="1"/>
  <c r="BL43" i="3" s="1"/>
  <c r="AC43" i="3"/>
  <c r="BE43" i="3" s="1"/>
  <c r="BF43" i="3" s="1"/>
  <c r="K43" i="3"/>
  <c r="J43" i="3"/>
  <c r="I43" i="3"/>
  <c r="F43" i="3"/>
  <c r="BB43" i="3" s="1"/>
  <c r="CC42" i="3"/>
  <c r="CB42" i="3"/>
  <c r="CA42" i="3"/>
  <c r="BZ42" i="3"/>
  <c r="BY42" i="3"/>
  <c r="BX42" i="3"/>
  <c r="BW42" i="3"/>
  <c r="BV42" i="3"/>
  <c r="BU42" i="3"/>
  <c r="BN42" i="3"/>
  <c r="BR42" i="3" s="1"/>
  <c r="BM42" i="3"/>
  <c r="BO42" i="3" s="1"/>
  <c r="BL42" i="3"/>
  <c r="BJ42" i="3"/>
  <c r="BG42" i="3"/>
  <c r="AZ42" i="3"/>
  <c r="AY42" i="3"/>
  <c r="AW42" i="3"/>
  <c r="AQ42" i="3"/>
  <c r="BI42" i="3" s="1"/>
  <c r="AC42" i="3"/>
  <c r="BE42" i="3" s="1"/>
  <c r="BF42" i="3" s="1"/>
  <c r="K42" i="3"/>
  <c r="J42" i="3"/>
  <c r="I42" i="3"/>
  <c r="F42" i="3"/>
  <c r="BB42" i="3" s="1"/>
  <c r="CC41" i="3"/>
  <c r="CB41" i="3"/>
  <c r="CA41" i="3"/>
  <c r="BZ41" i="3"/>
  <c r="BY41" i="3"/>
  <c r="BX41" i="3"/>
  <c r="BW41" i="3"/>
  <c r="BV41" i="3"/>
  <c r="BU41" i="3"/>
  <c r="BN41" i="3"/>
  <c r="BP41" i="3" s="1"/>
  <c r="BM41" i="3"/>
  <c r="BO41" i="3" s="1"/>
  <c r="BL41" i="3"/>
  <c r="BJ41" i="3"/>
  <c r="BG41" i="3"/>
  <c r="AZ41" i="3"/>
  <c r="AY41" i="3"/>
  <c r="AW41" i="3"/>
  <c r="AQ41" i="3"/>
  <c r="BI41" i="3" s="1"/>
  <c r="AC41" i="3"/>
  <c r="BE41" i="3" s="1"/>
  <c r="BF41" i="3" s="1"/>
  <c r="K41" i="3"/>
  <c r="J41" i="3"/>
  <c r="I41" i="3"/>
  <c r="F41" i="3"/>
  <c r="BA41" i="3" s="1"/>
  <c r="CC40" i="3"/>
  <c r="CB40" i="3"/>
  <c r="CA40" i="3"/>
  <c r="BZ40" i="3"/>
  <c r="BY40" i="3"/>
  <c r="BX40" i="3"/>
  <c r="BW40" i="3"/>
  <c r="BV40" i="3"/>
  <c r="BU40" i="3"/>
  <c r="BN40" i="3"/>
  <c r="BR40" i="3" s="1"/>
  <c r="BM40" i="3"/>
  <c r="BO40" i="3" s="1"/>
  <c r="BL40" i="3"/>
  <c r="BJ40" i="3"/>
  <c r="BG40" i="3"/>
  <c r="AZ40" i="3"/>
  <c r="AY40" i="3"/>
  <c r="AW40" i="3"/>
  <c r="AQ40" i="3"/>
  <c r="BI40" i="3" s="1"/>
  <c r="AC40" i="3"/>
  <c r="BE40" i="3" s="1"/>
  <c r="BF40" i="3" s="1"/>
  <c r="K40" i="3"/>
  <c r="J40" i="3"/>
  <c r="I40" i="3"/>
  <c r="F40" i="3"/>
  <c r="BB40" i="3" s="1"/>
  <c r="BK46" i="3" l="1"/>
  <c r="BH46" i="3"/>
  <c r="H43" i="3"/>
  <c r="H46" i="3"/>
  <c r="BH40" i="3"/>
  <c r="BK41" i="3"/>
  <c r="BK40" i="3"/>
  <c r="H40" i="3"/>
  <c r="H44" i="3"/>
  <c r="BH42" i="3"/>
  <c r="BK42" i="3"/>
  <c r="H45" i="3"/>
  <c r="BH44" i="3"/>
  <c r="BK45" i="3"/>
  <c r="H42" i="3"/>
  <c r="BH43" i="3"/>
  <c r="BK44" i="3"/>
  <c r="BB45" i="3"/>
  <c r="BR45" i="3" s="1"/>
  <c r="BK43" i="3"/>
  <c r="BB41" i="3"/>
  <c r="BD41" i="3" s="1"/>
  <c r="H41" i="3"/>
  <c r="BR43" i="3"/>
  <c r="BR41" i="3"/>
  <c r="BR46" i="3"/>
  <c r="BH45" i="3"/>
  <c r="BT44" i="3"/>
  <c r="BD44" i="3"/>
  <c r="BS44" i="3"/>
  <c r="BC44" i="3"/>
  <c r="BQ44" i="3"/>
  <c r="CD45" i="3"/>
  <c r="AS45" i="3"/>
  <c r="AD45" i="3"/>
  <c r="BD42" i="3"/>
  <c r="BS42" i="3"/>
  <c r="BT42" i="3"/>
  <c r="BC42" i="3"/>
  <c r="BQ42" i="3"/>
  <c r="BT43" i="3"/>
  <c r="BD43" i="3"/>
  <c r="BS43" i="3"/>
  <c r="BC43" i="3"/>
  <c r="BQ43" i="3"/>
  <c r="AS41" i="3"/>
  <c r="AD41" i="3"/>
  <c r="CD41" i="3"/>
  <c r="BQ46" i="3"/>
  <c r="BT46" i="3"/>
  <c r="BD46" i="3"/>
  <c r="BS46" i="3"/>
  <c r="BC46" i="3"/>
  <c r="BA44" i="3"/>
  <c r="BP42" i="3"/>
  <c r="BA43" i="3"/>
  <c r="BR44" i="3"/>
  <c r="BH41" i="3"/>
  <c r="BA42" i="3"/>
  <c r="BP46" i="3"/>
  <c r="BA46" i="3"/>
  <c r="BQ40" i="3"/>
  <c r="BT40" i="3"/>
  <c r="BD40" i="3"/>
  <c r="BS40" i="3"/>
  <c r="BC40" i="3"/>
  <c r="BP40" i="3"/>
  <c r="BA40" i="3"/>
  <c r="BT45" i="3" l="1"/>
  <c r="BQ45" i="3"/>
  <c r="BS45" i="3"/>
  <c r="BD45" i="3"/>
  <c r="BC45" i="3"/>
  <c r="BQ41" i="3"/>
  <c r="BT41" i="3"/>
  <c r="BS41" i="3"/>
  <c r="BC41" i="3"/>
  <c r="CE41" i="3" s="1"/>
  <c r="A41" i="3" s="1"/>
  <c r="CF41" i="3" s="1"/>
  <c r="CD44" i="3"/>
  <c r="AS44" i="3"/>
  <c r="AD44" i="3"/>
  <c r="CD46" i="3"/>
  <c r="CE46" i="3" s="1"/>
  <c r="A46" i="3" s="1"/>
  <c r="CF46" i="3" s="1"/>
  <c r="AS46" i="3"/>
  <c r="AD46" i="3"/>
  <c r="CD42" i="3"/>
  <c r="CE42" i="3" s="1"/>
  <c r="A42" i="3" s="1"/>
  <c r="CF42" i="3" s="1"/>
  <c r="AS42" i="3"/>
  <c r="AD42" i="3"/>
  <c r="CD43" i="3"/>
  <c r="AS43" i="3"/>
  <c r="AD43" i="3"/>
  <c r="CE43" i="3" s="1"/>
  <c r="A43" i="3" s="1"/>
  <c r="CF43" i="3" s="1"/>
  <c r="CE40" i="3"/>
  <c r="A40" i="3" s="1"/>
  <c r="CF40" i="3" s="1"/>
  <c r="CD40" i="3"/>
  <c r="AD40" i="3"/>
  <c r="AS40" i="3"/>
  <c r="CE45" i="3" l="1"/>
  <c r="A45" i="3" s="1"/>
  <c r="CF45" i="3" s="1"/>
  <c r="CG45" i="3" s="1"/>
  <c r="CG41" i="3"/>
  <c r="CH41" i="3"/>
  <c r="CE44" i="3"/>
  <c r="A44" i="3" s="1"/>
  <c r="CF44" i="3" s="1"/>
  <c r="CG44" i="3" s="1"/>
  <c r="CH42" i="3"/>
  <c r="CG42" i="3"/>
  <c r="CG43" i="3"/>
  <c r="CH43" i="3"/>
  <c r="CH46" i="3"/>
  <c r="CG46" i="3"/>
  <c r="CH40" i="3"/>
  <c r="CG40" i="3"/>
  <c r="CH45" i="3" l="1"/>
  <c r="CH44" i="3"/>
  <c r="CC39" i="3"/>
  <c r="CB39" i="3"/>
  <c r="CA39" i="3"/>
  <c r="BZ39" i="3"/>
  <c r="BY39" i="3"/>
  <c r="BX39" i="3"/>
  <c r="BW39" i="3"/>
  <c r="BV39" i="3"/>
  <c r="BU39" i="3"/>
  <c r="BN39" i="3"/>
  <c r="BM39" i="3"/>
  <c r="BO39" i="3" s="1"/>
  <c r="BJ39" i="3"/>
  <c r="BG39" i="3"/>
  <c r="AZ39" i="3"/>
  <c r="AY39" i="3"/>
  <c r="AW39" i="3"/>
  <c r="AQ39" i="3"/>
  <c r="BI39" i="3" s="1"/>
  <c r="BL39" i="3" s="1"/>
  <c r="AC39" i="3"/>
  <c r="BE39" i="3" s="1"/>
  <c r="BF39" i="3" s="1"/>
  <c r="K39" i="3"/>
  <c r="J39" i="3"/>
  <c r="I39" i="3"/>
  <c r="F39" i="3"/>
  <c r="BB39" i="3" s="1"/>
  <c r="CC38" i="3"/>
  <c r="CB38" i="3"/>
  <c r="CA38" i="3"/>
  <c r="BZ38" i="3"/>
  <c r="BY38" i="3"/>
  <c r="BX38" i="3"/>
  <c r="BW38" i="3"/>
  <c r="BV38" i="3"/>
  <c r="BU38" i="3"/>
  <c r="BN38" i="3"/>
  <c r="BP38" i="3" s="1"/>
  <c r="BM38" i="3"/>
  <c r="BO38" i="3" s="1"/>
  <c r="BJ38" i="3"/>
  <c r="BG38" i="3"/>
  <c r="AZ38" i="3"/>
  <c r="AY38" i="3"/>
  <c r="AW38" i="3"/>
  <c r="AQ38" i="3"/>
  <c r="BI38" i="3" s="1"/>
  <c r="BL38" i="3" s="1"/>
  <c r="AC38" i="3"/>
  <c r="BE38" i="3" s="1"/>
  <c r="BF38" i="3" s="1"/>
  <c r="K38" i="3"/>
  <c r="J38" i="3"/>
  <c r="I38" i="3"/>
  <c r="F38" i="3"/>
  <c r="BA38" i="3" s="1"/>
  <c r="CC37" i="3"/>
  <c r="CB37" i="3"/>
  <c r="CA37" i="3"/>
  <c r="BZ37" i="3"/>
  <c r="BY37" i="3"/>
  <c r="BX37" i="3"/>
  <c r="BW37" i="3"/>
  <c r="BV37" i="3"/>
  <c r="BU37" i="3"/>
  <c r="BN37" i="3"/>
  <c r="BP37" i="3" s="1"/>
  <c r="BM37" i="3"/>
  <c r="BO37" i="3" s="1"/>
  <c r="BL37" i="3"/>
  <c r="BJ37" i="3"/>
  <c r="BG37" i="3"/>
  <c r="AZ37" i="3"/>
  <c r="AY37" i="3"/>
  <c r="AW37" i="3"/>
  <c r="AQ37" i="3"/>
  <c r="BI37" i="3" s="1"/>
  <c r="AC37" i="3"/>
  <c r="BE37" i="3" s="1"/>
  <c r="BF37" i="3" s="1"/>
  <c r="K37" i="3"/>
  <c r="J37" i="3"/>
  <c r="I37" i="3"/>
  <c r="F37" i="3"/>
  <c r="BB37" i="3" s="1"/>
  <c r="BH39" i="3" l="1"/>
  <c r="H39" i="3"/>
  <c r="BH38" i="3"/>
  <c r="BH37" i="3"/>
  <c r="BA37" i="3"/>
  <c r="CD37" i="3" s="1"/>
  <c r="BR37" i="3"/>
  <c r="BK37" i="3"/>
  <c r="H38" i="3"/>
  <c r="H37" i="3"/>
  <c r="BB38" i="3"/>
  <c r="BC38" i="3" s="1"/>
  <c r="BQ37" i="3"/>
  <c r="BT37" i="3"/>
  <c r="BK38" i="3"/>
  <c r="BR39" i="3"/>
  <c r="BQ39" i="3"/>
  <c r="BS39" i="3"/>
  <c r="BC39" i="3"/>
  <c r="BT39" i="3"/>
  <c r="BD39" i="3"/>
  <c r="CD38" i="3"/>
  <c r="AS38" i="3"/>
  <c r="AD38" i="3"/>
  <c r="BK39" i="3"/>
  <c r="BC37" i="3"/>
  <c r="BS37" i="3"/>
  <c r="BD37" i="3"/>
  <c r="BP39" i="3"/>
  <c r="BA39" i="3"/>
  <c r="AD37" i="3" l="1"/>
  <c r="AS37" i="3"/>
  <c r="BT38" i="3"/>
  <c r="BD38" i="3"/>
  <c r="CE38" i="3" s="1"/>
  <c r="A38" i="3" s="1"/>
  <c r="CF38" i="3" s="1"/>
  <c r="CG38" i="3" s="1"/>
  <c r="CE37" i="3"/>
  <c r="A37" i="3" s="1"/>
  <c r="CF37" i="3" s="1"/>
  <c r="CH37" i="3" s="1"/>
  <c r="BR38" i="3"/>
  <c r="BS38" i="3"/>
  <c r="BQ38" i="3"/>
  <c r="CD39" i="3"/>
  <c r="CE39" i="3" s="1"/>
  <c r="A39" i="3" s="1"/>
  <c r="CF39" i="3" s="1"/>
  <c r="AD39" i="3"/>
  <c r="AS39" i="3"/>
  <c r="CG37" i="3" l="1"/>
  <c r="CH38" i="3"/>
  <c r="CH39" i="3"/>
  <c r="CG39" i="3"/>
  <c r="CC36" i="3" l="1"/>
  <c r="CB36" i="3"/>
  <c r="CA36" i="3"/>
  <c r="BZ36" i="3"/>
  <c r="BY36" i="3"/>
  <c r="BX36" i="3"/>
  <c r="BW36" i="3"/>
  <c r="BV36" i="3"/>
  <c r="BU36" i="3"/>
  <c r="BN36" i="3"/>
  <c r="BR36" i="3" s="1"/>
  <c r="BM36" i="3"/>
  <c r="BO36" i="3" s="1"/>
  <c r="BL36" i="3"/>
  <c r="BJ36" i="3"/>
  <c r="BG36" i="3"/>
  <c r="AZ36" i="3"/>
  <c r="AY36" i="3"/>
  <c r="AW36" i="3"/>
  <c r="AQ36" i="3"/>
  <c r="BI36" i="3" s="1"/>
  <c r="AC36" i="3"/>
  <c r="BE36" i="3" s="1"/>
  <c r="BF36" i="3" s="1"/>
  <c r="K36" i="3"/>
  <c r="J36" i="3"/>
  <c r="I36" i="3"/>
  <c r="F36" i="3"/>
  <c r="BB36" i="3" s="1"/>
  <c r="CC35" i="3"/>
  <c r="CB35" i="3"/>
  <c r="CA35" i="3"/>
  <c r="BZ35" i="3"/>
  <c r="BY35" i="3"/>
  <c r="BX35" i="3"/>
  <c r="BW35" i="3"/>
  <c r="BV35" i="3"/>
  <c r="BU35" i="3"/>
  <c r="BN35" i="3"/>
  <c r="BM35" i="3"/>
  <c r="BO35" i="3" s="1"/>
  <c r="BJ35" i="3"/>
  <c r="BG35" i="3"/>
  <c r="AZ35" i="3"/>
  <c r="AY35" i="3"/>
  <c r="AW35" i="3"/>
  <c r="AQ35" i="3"/>
  <c r="BI35" i="3" s="1"/>
  <c r="BL35" i="3" s="1"/>
  <c r="AC35" i="3"/>
  <c r="BE35" i="3" s="1"/>
  <c r="BF35" i="3" s="1"/>
  <c r="K35" i="3"/>
  <c r="J35" i="3"/>
  <c r="I35" i="3"/>
  <c r="F35" i="3"/>
  <c r="BB35" i="3" s="1"/>
  <c r="CC34" i="3"/>
  <c r="CB34" i="3"/>
  <c r="CA34" i="3"/>
  <c r="BZ34" i="3"/>
  <c r="BY34" i="3"/>
  <c r="BX34" i="3"/>
  <c r="BW34" i="3"/>
  <c r="BV34" i="3"/>
  <c r="BU34" i="3"/>
  <c r="BN34" i="3"/>
  <c r="BP34" i="3" s="1"/>
  <c r="BM34" i="3"/>
  <c r="BO34" i="3" s="1"/>
  <c r="BJ34" i="3"/>
  <c r="BG34" i="3"/>
  <c r="AZ34" i="3"/>
  <c r="AY34" i="3"/>
  <c r="AW34" i="3"/>
  <c r="AQ34" i="3"/>
  <c r="BI34" i="3" s="1"/>
  <c r="BL34" i="3" s="1"/>
  <c r="AC34" i="3"/>
  <c r="BE34" i="3" s="1"/>
  <c r="BF34" i="3" s="1"/>
  <c r="K34" i="3"/>
  <c r="J34" i="3"/>
  <c r="I34" i="3"/>
  <c r="F34" i="3"/>
  <c r="BA34" i="3" s="1"/>
  <c r="CC33" i="3"/>
  <c r="CB33" i="3"/>
  <c r="CA33" i="3"/>
  <c r="BZ33" i="3"/>
  <c r="BY33" i="3"/>
  <c r="BX33" i="3"/>
  <c r="BW33" i="3"/>
  <c r="BV33" i="3"/>
  <c r="BU33" i="3"/>
  <c r="BN33" i="3"/>
  <c r="BP33" i="3" s="1"/>
  <c r="BM33" i="3"/>
  <c r="BO33" i="3" s="1"/>
  <c r="BJ33" i="3"/>
  <c r="BG33" i="3"/>
  <c r="AZ33" i="3"/>
  <c r="AY33" i="3"/>
  <c r="AW33" i="3"/>
  <c r="AQ33" i="3"/>
  <c r="BI33" i="3" s="1"/>
  <c r="BL33" i="3" s="1"/>
  <c r="AC33" i="3"/>
  <c r="BE33" i="3" s="1"/>
  <c r="BF33" i="3" s="1"/>
  <c r="K33" i="3"/>
  <c r="J33" i="3"/>
  <c r="I33" i="3"/>
  <c r="F33" i="3"/>
  <c r="BB33" i="3" s="1"/>
  <c r="CC32" i="3"/>
  <c r="CB32" i="3"/>
  <c r="CA32" i="3"/>
  <c r="BZ32" i="3"/>
  <c r="BY32" i="3"/>
  <c r="BX32" i="3"/>
  <c r="BW32" i="3"/>
  <c r="BV32" i="3"/>
  <c r="BU32" i="3"/>
  <c r="BN32" i="3"/>
  <c r="BR32" i="3" s="1"/>
  <c r="BM32" i="3"/>
  <c r="BO32" i="3" s="1"/>
  <c r="BL32" i="3"/>
  <c r="BJ32" i="3"/>
  <c r="BG32" i="3"/>
  <c r="AZ32" i="3"/>
  <c r="AY32" i="3"/>
  <c r="AW32" i="3"/>
  <c r="AQ32" i="3"/>
  <c r="BI32" i="3" s="1"/>
  <c r="AC32" i="3"/>
  <c r="BE32" i="3" s="1"/>
  <c r="BF32" i="3" s="1"/>
  <c r="K32" i="3"/>
  <c r="J32" i="3"/>
  <c r="I32" i="3"/>
  <c r="F32" i="3"/>
  <c r="BB32" i="3" s="1"/>
  <c r="CC31" i="3"/>
  <c r="CB31" i="3"/>
  <c r="CA31" i="3"/>
  <c r="BZ31" i="3"/>
  <c r="BY31" i="3"/>
  <c r="BX31" i="3"/>
  <c r="BW31" i="3"/>
  <c r="BV31" i="3"/>
  <c r="BU31" i="3"/>
  <c r="BN31" i="3"/>
  <c r="BR31" i="3" s="1"/>
  <c r="BM31" i="3"/>
  <c r="BO31" i="3" s="1"/>
  <c r="BL31" i="3"/>
  <c r="BJ31" i="3"/>
  <c r="BG31" i="3"/>
  <c r="AZ31" i="3"/>
  <c r="AY31" i="3"/>
  <c r="AW31" i="3"/>
  <c r="AQ31" i="3"/>
  <c r="BI31" i="3" s="1"/>
  <c r="AC31" i="3"/>
  <c r="BE31" i="3" s="1"/>
  <c r="BF31" i="3" s="1"/>
  <c r="K31" i="3"/>
  <c r="J31" i="3"/>
  <c r="I31" i="3"/>
  <c r="F31" i="3"/>
  <c r="BB31" i="3" s="1"/>
  <c r="BH35" i="3" l="1"/>
  <c r="BK35" i="3"/>
  <c r="H36" i="3"/>
  <c r="BH36" i="3"/>
  <c r="BK36" i="3"/>
  <c r="BQ36" i="3"/>
  <c r="BC36" i="3"/>
  <c r="BT36" i="3"/>
  <c r="BD36" i="3"/>
  <c r="BS36" i="3"/>
  <c r="BP36" i="3"/>
  <c r="BA36" i="3"/>
  <c r="H32" i="3"/>
  <c r="H34" i="3"/>
  <c r="H35" i="3"/>
  <c r="BA33" i="3"/>
  <c r="AD33" i="3" s="1"/>
  <c r="BH34" i="3"/>
  <c r="BK34" i="3"/>
  <c r="BT32" i="3"/>
  <c r="BC32" i="3"/>
  <c r="BH33" i="3"/>
  <c r="BB34" i="3"/>
  <c r="BR34" i="3" s="1"/>
  <c r="BS32" i="3"/>
  <c r="BA32" i="3"/>
  <c r="AS32" i="3" s="1"/>
  <c r="BP32" i="3"/>
  <c r="BH31" i="3"/>
  <c r="H33" i="3"/>
  <c r="BK32" i="3"/>
  <c r="BH32" i="3"/>
  <c r="BR35" i="3"/>
  <c r="BT33" i="3"/>
  <c r="BR33" i="3"/>
  <c r="BQ33" i="3"/>
  <c r="BK33" i="3"/>
  <c r="CD34" i="3"/>
  <c r="AS34" i="3"/>
  <c r="AD34" i="3"/>
  <c r="BD35" i="3"/>
  <c r="BQ35" i="3"/>
  <c r="BC35" i="3"/>
  <c r="BT35" i="3"/>
  <c r="BS35" i="3"/>
  <c r="BC33" i="3"/>
  <c r="BS33" i="3"/>
  <c r="BQ32" i="3"/>
  <c r="BD33" i="3"/>
  <c r="BP35" i="3"/>
  <c r="BD32" i="3"/>
  <c r="BA35" i="3"/>
  <c r="H31" i="3"/>
  <c r="BQ31" i="3"/>
  <c r="BS31" i="3"/>
  <c r="BC31" i="3"/>
  <c r="BT31" i="3"/>
  <c r="BD31" i="3"/>
  <c r="BP31" i="3"/>
  <c r="BK31" i="3"/>
  <c r="BA31" i="3"/>
  <c r="BT34" i="3" l="1"/>
  <c r="BD34" i="3"/>
  <c r="BS34" i="3"/>
  <c r="CD32" i="3"/>
  <c r="AS33" i="3"/>
  <c r="CD33" i="3"/>
  <c r="BC34" i="3"/>
  <c r="BQ34" i="3"/>
  <c r="CE36" i="3"/>
  <c r="A36" i="3" s="1"/>
  <c r="CF36" i="3" s="1"/>
  <c r="AD36" i="3"/>
  <c r="CD36" i="3"/>
  <c r="AS36" i="3"/>
  <c r="AD32" i="3"/>
  <c r="CE32" i="3"/>
  <c r="A32" i="3" s="1"/>
  <c r="CF32" i="3" s="1"/>
  <c r="CG32" i="3" s="1"/>
  <c r="CE33" i="3"/>
  <c r="A33" i="3" s="1"/>
  <c r="CF33" i="3" s="1"/>
  <c r="CG33" i="3" s="1"/>
  <c r="AD35" i="3"/>
  <c r="CD35" i="3"/>
  <c r="CE35" i="3" s="1"/>
  <c r="A35" i="3" s="1"/>
  <c r="CF35" i="3" s="1"/>
  <c r="AS35" i="3"/>
  <c r="AD31" i="3"/>
  <c r="CE31" i="3"/>
  <c r="A31" i="3" s="1"/>
  <c r="CF31" i="3" s="1"/>
  <c r="CD31" i="3"/>
  <c r="AS31" i="3"/>
  <c r="CE34" i="3" l="1"/>
  <c r="A34" i="3" s="1"/>
  <c r="CF34" i="3" s="1"/>
  <c r="CH34" i="3" s="1"/>
  <c r="CH36" i="3"/>
  <c r="CG36" i="3"/>
  <c r="CH32" i="3"/>
  <c r="CH33" i="3"/>
  <c r="CH35" i="3"/>
  <c r="CG35" i="3"/>
  <c r="CH31" i="3"/>
  <c r="CG31" i="3"/>
  <c r="CG34" i="3" l="1"/>
  <c r="CC30" i="3"/>
  <c r="CB30" i="3"/>
  <c r="CA30" i="3"/>
  <c r="BZ30" i="3"/>
  <c r="BY30" i="3"/>
  <c r="BX30" i="3"/>
  <c r="BW30" i="3"/>
  <c r="BV30" i="3"/>
  <c r="BU30" i="3"/>
  <c r="BN30" i="3"/>
  <c r="BM30" i="3"/>
  <c r="BO30" i="3" s="1"/>
  <c r="BJ30" i="3"/>
  <c r="BG30" i="3"/>
  <c r="AZ30" i="3"/>
  <c r="AY30" i="3"/>
  <c r="AW30" i="3"/>
  <c r="AQ30" i="3"/>
  <c r="BI30" i="3" s="1"/>
  <c r="BL30" i="3" s="1"/>
  <c r="AC30" i="3"/>
  <c r="BE30" i="3" s="1"/>
  <c r="BF30" i="3" s="1"/>
  <c r="K30" i="3"/>
  <c r="J30" i="3"/>
  <c r="I30" i="3"/>
  <c r="F30" i="3"/>
  <c r="BB30" i="3" s="1"/>
  <c r="CC29" i="3"/>
  <c r="CB29" i="3"/>
  <c r="CA29" i="3"/>
  <c r="BZ29" i="3"/>
  <c r="BY29" i="3"/>
  <c r="BX29" i="3"/>
  <c r="BW29" i="3"/>
  <c r="BV29" i="3"/>
  <c r="BU29" i="3"/>
  <c r="BN29" i="3"/>
  <c r="BP29" i="3" s="1"/>
  <c r="BM29" i="3"/>
  <c r="BO29" i="3" s="1"/>
  <c r="BJ29" i="3"/>
  <c r="BG29" i="3"/>
  <c r="AZ29" i="3"/>
  <c r="AY29" i="3"/>
  <c r="AW29" i="3"/>
  <c r="AQ29" i="3"/>
  <c r="BI29" i="3" s="1"/>
  <c r="BL29" i="3" s="1"/>
  <c r="AC29" i="3"/>
  <c r="BE29" i="3" s="1"/>
  <c r="BF29" i="3" s="1"/>
  <c r="K29" i="3"/>
  <c r="J29" i="3"/>
  <c r="I29" i="3"/>
  <c r="F29" i="3"/>
  <c r="BA29" i="3" s="1"/>
  <c r="CC28" i="3"/>
  <c r="CB28" i="3"/>
  <c r="CA28" i="3"/>
  <c r="BZ28" i="3"/>
  <c r="BY28" i="3"/>
  <c r="BX28" i="3"/>
  <c r="BW28" i="3"/>
  <c r="BV28" i="3"/>
  <c r="BU28" i="3"/>
  <c r="BN28" i="3"/>
  <c r="BP28" i="3" s="1"/>
  <c r="BM28" i="3"/>
  <c r="BO28" i="3" s="1"/>
  <c r="BL28" i="3"/>
  <c r="BJ28" i="3"/>
  <c r="BG28" i="3"/>
  <c r="AZ28" i="3"/>
  <c r="AY28" i="3"/>
  <c r="AW28" i="3"/>
  <c r="AQ28" i="3"/>
  <c r="BI28" i="3" s="1"/>
  <c r="AC28" i="3"/>
  <c r="BE28" i="3" s="1"/>
  <c r="BF28" i="3" s="1"/>
  <c r="K28" i="3"/>
  <c r="J28" i="3"/>
  <c r="I28" i="3"/>
  <c r="F28" i="3"/>
  <c r="BB28" i="3" s="1"/>
  <c r="CC27" i="3"/>
  <c r="CB27" i="3"/>
  <c r="CA27" i="3"/>
  <c r="BZ27" i="3"/>
  <c r="BY27" i="3"/>
  <c r="BX27" i="3"/>
  <c r="BW27" i="3"/>
  <c r="BV27" i="3"/>
  <c r="BU27" i="3"/>
  <c r="BN27" i="3"/>
  <c r="BR27" i="3" s="1"/>
  <c r="BM27" i="3"/>
  <c r="BO27" i="3" s="1"/>
  <c r="BL27" i="3"/>
  <c r="BJ27" i="3"/>
  <c r="BG27" i="3"/>
  <c r="AZ27" i="3"/>
  <c r="AY27" i="3"/>
  <c r="AW27" i="3"/>
  <c r="AQ27" i="3"/>
  <c r="BI27" i="3" s="1"/>
  <c r="AC27" i="3"/>
  <c r="BE27" i="3" s="1"/>
  <c r="BF27" i="3" s="1"/>
  <c r="K27" i="3"/>
  <c r="J27" i="3"/>
  <c r="I27" i="3"/>
  <c r="F27" i="3"/>
  <c r="BB27" i="3" s="1"/>
  <c r="CC26" i="3"/>
  <c r="CB26" i="3"/>
  <c r="CA26" i="3"/>
  <c r="BZ26" i="3"/>
  <c r="BY26" i="3"/>
  <c r="BX26" i="3"/>
  <c r="BW26" i="3"/>
  <c r="BV26" i="3"/>
  <c r="BU26" i="3"/>
  <c r="BN26" i="3"/>
  <c r="BP26" i="3" s="1"/>
  <c r="BM26" i="3"/>
  <c r="BO26" i="3" s="1"/>
  <c r="BL26" i="3"/>
  <c r="BJ26" i="3"/>
  <c r="BG26" i="3"/>
  <c r="AZ26" i="3"/>
  <c r="AY26" i="3"/>
  <c r="AW26" i="3"/>
  <c r="AQ26" i="3"/>
  <c r="BI26" i="3" s="1"/>
  <c r="AC26" i="3"/>
  <c r="BE26" i="3" s="1"/>
  <c r="BF26" i="3" s="1"/>
  <c r="K26" i="3"/>
  <c r="J26" i="3"/>
  <c r="I26" i="3"/>
  <c r="F26" i="3"/>
  <c r="BA26" i="3" s="1"/>
  <c r="BH30" i="3" l="1"/>
  <c r="BK30" i="3"/>
  <c r="H28" i="3"/>
  <c r="BH29" i="3"/>
  <c r="BH28" i="3"/>
  <c r="BK29" i="3"/>
  <c r="BK27" i="3"/>
  <c r="BK28" i="3"/>
  <c r="H30" i="3"/>
  <c r="BK26" i="3"/>
  <c r="BB29" i="3"/>
  <c r="BC29" i="3" s="1"/>
  <c r="H29" i="3"/>
  <c r="H26" i="3"/>
  <c r="BR26" i="3"/>
  <c r="H27" i="3"/>
  <c r="BP27" i="3"/>
  <c r="BH26" i="3"/>
  <c r="BH27" i="3"/>
  <c r="BR30" i="3"/>
  <c r="BT27" i="3"/>
  <c r="BD27" i="3"/>
  <c r="BS27" i="3"/>
  <c r="BC27" i="3"/>
  <c r="BQ27" i="3"/>
  <c r="BT28" i="3"/>
  <c r="BD28" i="3"/>
  <c r="BS28" i="3"/>
  <c r="BC28" i="3"/>
  <c r="BQ28" i="3"/>
  <c r="CD29" i="3"/>
  <c r="AS29" i="3"/>
  <c r="AD29" i="3"/>
  <c r="BQ30" i="3"/>
  <c r="BS30" i="3"/>
  <c r="BC30" i="3"/>
  <c r="BT30" i="3"/>
  <c r="BD30" i="3"/>
  <c r="BR28" i="3"/>
  <c r="BA28" i="3"/>
  <c r="BA27" i="3"/>
  <c r="BP30" i="3"/>
  <c r="BA30" i="3"/>
  <c r="BB26" i="3"/>
  <c r="BD26" i="3" s="1"/>
  <c r="CD26" i="3"/>
  <c r="AS26" i="3"/>
  <c r="AD26" i="3"/>
  <c r="BD29" i="3" l="1"/>
  <c r="CE29" i="3" s="1"/>
  <c r="A29" i="3" s="1"/>
  <c r="CF29" i="3" s="1"/>
  <c r="CG29" i="3" s="1"/>
  <c r="BT29" i="3"/>
  <c r="BR29" i="3"/>
  <c r="BQ29" i="3"/>
  <c r="BS29" i="3"/>
  <c r="CD30" i="3"/>
  <c r="AS30" i="3"/>
  <c r="AD30" i="3"/>
  <c r="CE30" i="3" s="1"/>
  <c r="A30" i="3" s="1"/>
  <c r="CF30" i="3" s="1"/>
  <c r="CD28" i="3"/>
  <c r="AS28" i="3"/>
  <c r="AD28" i="3"/>
  <c r="CE28" i="3" s="1"/>
  <c r="A28" i="3" s="1"/>
  <c r="CF28" i="3" s="1"/>
  <c r="AS27" i="3"/>
  <c r="CD27" i="3"/>
  <c r="AD27" i="3"/>
  <c r="CE27" i="3" s="1"/>
  <c r="A27" i="3" s="1"/>
  <c r="CF27" i="3" s="1"/>
  <c r="BS26" i="3"/>
  <c r="BC26" i="3"/>
  <c r="CE26" i="3" s="1"/>
  <c r="A26" i="3" s="1"/>
  <c r="CF26" i="3" s="1"/>
  <c r="BQ26" i="3"/>
  <c r="BT26" i="3"/>
  <c r="CH29" i="3" l="1"/>
  <c r="CG28" i="3"/>
  <c r="CH28" i="3"/>
  <c r="CG27" i="3"/>
  <c r="CH27" i="3"/>
  <c r="CH30" i="3"/>
  <c r="CG30" i="3"/>
  <c r="CG26" i="3"/>
  <c r="CH26" i="3"/>
  <c r="CC25" i="3" l="1"/>
  <c r="CB25" i="3"/>
  <c r="CA25" i="3"/>
  <c r="BZ25" i="3"/>
  <c r="BY25" i="3"/>
  <c r="BX25" i="3"/>
  <c r="BW25" i="3"/>
  <c r="BV25" i="3"/>
  <c r="BU25" i="3"/>
  <c r="BN25" i="3"/>
  <c r="BM25" i="3"/>
  <c r="BO25" i="3" s="1"/>
  <c r="BJ25" i="3"/>
  <c r="BG25" i="3"/>
  <c r="AZ25" i="3"/>
  <c r="AY25" i="3"/>
  <c r="AW25" i="3"/>
  <c r="AQ25" i="3"/>
  <c r="BI25" i="3" s="1"/>
  <c r="BL25" i="3" s="1"/>
  <c r="AC25" i="3"/>
  <c r="BE25" i="3" s="1"/>
  <c r="BF25" i="3" s="1"/>
  <c r="K25" i="3"/>
  <c r="J25" i="3"/>
  <c r="I25" i="3"/>
  <c r="F25" i="3"/>
  <c r="BB25" i="3" s="1"/>
  <c r="CC24" i="3"/>
  <c r="CB24" i="3"/>
  <c r="CA24" i="3"/>
  <c r="BZ24" i="3"/>
  <c r="BY24" i="3"/>
  <c r="BX24" i="3"/>
  <c r="BW24" i="3"/>
  <c r="BV24" i="3"/>
  <c r="BU24" i="3"/>
  <c r="BN24" i="3"/>
  <c r="BP24" i="3" s="1"/>
  <c r="BM24" i="3"/>
  <c r="BO24" i="3" s="1"/>
  <c r="BL24" i="3"/>
  <c r="BJ24" i="3"/>
  <c r="BG24" i="3"/>
  <c r="AZ24" i="3"/>
  <c r="AY24" i="3"/>
  <c r="AW24" i="3"/>
  <c r="AQ24" i="3"/>
  <c r="BI24" i="3" s="1"/>
  <c r="AC24" i="3"/>
  <c r="BE24" i="3" s="1"/>
  <c r="BF24" i="3" s="1"/>
  <c r="K24" i="3"/>
  <c r="J24" i="3"/>
  <c r="I24" i="3"/>
  <c r="F24" i="3"/>
  <c r="BA24" i="3" s="1"/>
  <c r="CC23" i="3"/>
  <c r="CB23" i="3"/>
  <c r="CA23" i="3"/>
  <c r="BZ23" i="3"/>
  <c r="BY23" i="3"/>
  <c r="BX23" i="3"/>
  <c r="BW23" i="3"/>
  <c r="BV23" i="3"/>
  <c r="BU23" i="3"/>
  <c r="BN23" i="3"/>
  <c r="BP23" i="3" s="1"/>
  <c r="BM23" i="3"/>
  <c r="BO23" i="3" s="1"/>
  <c r="BJ23" i="3"/>
  <c r="BG23" i="3"/>
  <c r="AZ23" i="3"/>
  <c r="AY23" i="3"/>
  <c r="AW23" i="3"/>
  <c r="AQ23" i="3"/>
  <c r="BI23" i="3" s="1"/>
  <c r="BL23" i="3" s="1"/>
  <c r="AC23" i="3"/>
  <c r="BE23" i="3" s="1"/>
  <c r="BF23" i="3" s="1"/>
  <c r="K23" i="3"/>
  <c r="J23" i="3"/>
  <c r="I23" i="3"/>
  <c r="F23" i="3"/>
  <c r="BB23" i="3" s="1"/>
  <c r="CC20" i="3"/>
  <c r="CB20" i="3"/>
  <c r="CA20" i="3"/>
  <c r="BZ20" i="3"/>
  <c r="BY20" i="3"/>
  <c r="BX20" i="3"/>
  <c r="BW20" i="3"/>
  <c r="BV20" i="3"/>
  <c r="BU20" i="3"/>
  <c r="BN20" i="3"/>
  <c r="BR20" i="3" s="1"/>
  <c r="BM20" i="3"/>
  <c r="BO20" i="3" s="1"/>
  <c r="BL20" i="3"/>
  <c r="BJ20" i="3"/>
  <c r="BG20" i="3"/>
  <c r="AZ20" i="3"/>
  <c r="AY20" i="3"/>
  <c r="AW20" i="3"/>
  <c r="AQ20" i="3"/>
  <c r="BI20" i="3" s="1"/>
  <c r="AC20" i="3"/>
  <c r="BE20" i="3" s="1"/>
  <c r="BF20" i="3" s="1"/>
  <c r="K20" i="3"/>
  <c r="J20" i="3"/>
  <c r="I20" i="3"/>
  <c r="F20" i="3"/>
  <c r="BB20" i="3" s="1"/>
  <c r="BH25" i="3" l="1"/>
  <c r="H25" i="3"/>
  <c r="BK25" i="3"/>
  <c r="BK24" i="3"/>
  <c r="BK20" i="3"/>
  <c r="H23" i="3"/>
  <c r="BH23" i="3"/>
  <c r="H24" i="3"/>
  <c r="BK23" i="3"/>
  <c r="H20" i="3"/>
  <c r="BH20" i="3"/>
  <c r="BA23" i="3"/>
  <c r="AD23" i="3" s="1"/>
  <c r="BB24" i="3"/>
  <c r="BD24" i="3" s="1"/>
  <c r="BR24" i="3"/>
  <c r="BH24" i="3"/>
  <c r="BR25" i="3"/>
  <c r="CD24" i="3"/>
  <c r="AS24" i="3"/>
  <c r="AD24" i="3"/>
  <c r="BS23" i="3"/>
  <c r="BC23" i="3"/>
  <c r="BT23" i="3"/>
  <c r="BD23" i="3"/>
  <c r="BQ23" i="3"/>
  <c r="BQ25" i="3"/>
  <c r="BT25" i="3"/>
  <c r="BD25" i="3"/>
  <c r="BS25" i="3"/>
  <c r="BC25" i="3"/>
  <c r="BR23" i="3"/>
  <c r="BP25" i="3"/>
  <c r="BA25" i="3"/>
  <c r="BQ20" i="3"/>
  <c r="BD20" i="3"/>
  <c r="BS20" i="3"/>
  <c r="BC20" i="3"/>
  <c r="BT20" i="3"/>
  <c r="BP20" i="3"/>
  <c r="BA20" i="3"/>
  <c r="BQ24" i="3" l="1"/>
  <c r="BT24" i="3"/>
  <c r="AS23" i="3"/>
  <c r="BS24" i="3"/>
  <c r="CD23" i="3"/>
  <c r="BC24" i="3"/>
  <c r="CE23" i="3"/>
  <c r="A23" i="3" s="1"/>
  <c r="CF23" i="3" s="1"/>
  <c r="CG23" i="3" s="1"/>
  <c r="CE24" i="3"/>
  <c r="A24" i="3" s="1"/>
  <c r="CF24" i="3" s="1"/>
  <c r="CG24" i="3" s="1"/>
  <c r="CD25" i="3"/>
  <c r="AS25" i="3"/>
  <c r="AD25" i="3"/>
  <c r="CE25" i="3" s="1"/>
  <c r="A25" i="3" s="1"/>
  <c r="CF25" i="3" s="1"/>
  <c r="CD20" i="3"/>
  <c r="AS20" i="3"/>
  <c r="AD20" i="3"/>
  <c r="CE20" i="3" s="1"/>
  <c r="A20" i="3" s="1"/>
  <c r="CF20" i="3" s="1"/>
  <c r="CH23" i="3" l="1"/>
  <c r="CH24" i="3"/>
  <c r="CG25" i="3"/>
  <c r="CH25" i="3"/>
  <c r="CH20" i="3"/>
  <c r="CG20" i="3"/>
  <c r="CC19" i="3" l="1"/>
  <c r="CB19" i="3"/>
  <c r="CA19" i="3"/>
  <c r="BZ19" i="3"/>
  <c r="BY19" i="3"/>
  <c r="BX19" i="3"/>
  <c r="BW19" i="3"/>
  <c r="BV19" i="3"/>
  <c r="BU19" i="3"/>
  <c r="BN19" i="3"/>
  <c r="BP19" i="3" s="1"/>
  <c r="BM19" i="3"/>
  <c r="BO19" i="3" s="1"/>
  <c r="BJ19" i="3"/>
  <c r="BG19" i="3"/>
  <c r="BH19" i="3" s="1"/>
  <c r="AZ19" i="3"/>
  <c r="AY19" i="3"/>
  <c r="AW19" i="3"/>
  <c r="AQ19" i="3"/>
  <c r="BI19" i="3" s="1"/>
  <c r="BL19" i="3" s="1"/>
  <c r="AC19" i="3"/>
  <c r="BE19" i="3" s="1"/>
  <c r="BF19" i="3" s="1"/>
  <c r="K19" i="3"/>
  <c r="J19" i="3"/>
  <c r="I19" i="3"/>
  <c r="F19" i="3"/>
  <c r="BA19" i="3" s="1"/>
  <c r="CC18" i="3"/>
  <c r="CB18" i="3"/>
  <c r="CA18" i="3"/>
  <c r="BZ18" i="3"/>
  <c r="BY18" i="3"/>
  <c r="BX18" i="3"/>
  <c r="BW18" i="3"/>
  <c r="BV18" i="3"/>
  <c r="BU18" i="3"/>
  <c r="BN18" i="3"/>
  <c r="BP18" i="3" s="1"/>
  <c r="BM18" i="3"/>
  <c r="BO18" i="3" s="1"/>
  <c r="BL18" i="3"/>
  <c r="BJ18" i="3"/>
  <c r="BG18" i="3"/>
  <c r="AZ18" i="3"/>
  <c r="AY18" i="3"/>
  <c r="AW18" i="3"/>
  <c r="AQ18" i="3"/>
  <c r="BI18" i="3" s="1"/>
  <c r="AC18" i="3"/>
  <c r="BE18" i="3" s="1"/>
  <c r="BF18" i="3" s="1"/>
  <c r="K18" i="3"/>
  <c r="J18" i="3"/>
  <c r="I18" i="3"/>
  <c r="F18" i="3"/>
  <c r="BB18" i="3" s="1"/>
  <c r="CC17" i="3"/>
  <c r="CB17" i="3"/>
  <c r="CA17" i="3"/>
  <c r="BZ17" i="3"/>
  <c r="BY17" i="3"/>
  <c r="BX17" i="3"/>
  <c r="BW17" i="3"/>
  <c r="BV17" i="3"/>
  <c r="BU17" i="3"/>
  <c r="BN17" i="3"/>
  <c r="BR17" i="3" s="1"/>
  <c r="BM17" i="3"/>
  <c r="BO17" i="3" s="1"/>
  <c r="BL17" i="3"/>
  <c r="BJ17" i="3"/>
  <c r="BG17" i="3"/>
  <c r="AZ17" i="3"/>
  <c r="AY17" i="3"/>
  <c r="AW17" i="3"/>
  <c r="AQ17" i="3"/>
  <c r="BI17" i="3" s="1"/>
  <c r="AC17" i="3"/>
  <c r="BE17" i="3" s="1"/>
  <c r="BF17" i="3" s="1"/>
  <c r="K17" i="3"/>
  <c r="J17" i="3"/>
  <c r="I17" i="3"/>
  <c r="F17" i="3"/>
  <c r="BB17" i="3" s="1"/>
  <c r="BK19" i="3" l="1"/>
  <c r="H19" i="3"/>
  <c r="BK17" i="3"/>
  <c r="BK18" i="3"/>
  <c r="BB19" i="3"/>
  <c r="BR19" i="3" s="1"/>
  <c r="BA18" i="3"/>
  <c r="AD18" i="3" s="1"/>
  <c r="H17" i="3"/>
  <c r="BP17" i="3"/>
  <c r="H18" i="3"/>
  <c r="BH18" i="3"/>
  <c r="BH17" i="3"/>
  <c r="BT18" i="3"/>
  <c r="BD18" i="3"/>
  <c r="BS18" i="3"/>
  <c r="BC18" i="3"/>
  <c r="BQ18" i="3"/>
  <c r="CD19" i="3"/>
  <c r="AS19" i="3"/>
  <c r="AD19" i="3"/>
  <c r="BT17" i="3"/>
  <c r="BD17" i="3"/>
  <c r="BS17" i="3"/>
  <c r="BC17" i="3"/>
  <c r="BQ17" i="3"/>
  <c r="BA17" i="3"/>
  <c r="BR18" i="3"/>
  <c r="CD18" i="3" l="1"/>
  <c r="BD19" i="3"/>
  <c r="AS18" i="3"/>
  <c r="BT19" i="3"/>
  <c r="BS19" i="3"/>
  <c r="BC19" i="3"/>
  <c r="BQ19" i="3"/>
  <c r="CE18" i="3"/>
  <c r="A18" i="3" s="1"/>
  <c r="CF18" i="3" s="1"/>
  <c r="CH18" i="3" s="1"/>
  <c r="CD17" i="3"/>
  <c r="AS17" i="3"/>
  <c r="AD17" i="3"/>
  <c r="CE17" i="3" s="1"/>
  <c r="A17" i="3" s="1"/>
  <c r="CF17" i="3" s="1"/>
  <c r="CE19" i="3" l="1"/>
  <c r="A19" i="3" s="1"/>
  <c r="CF19" i="3" s="1"/>
  <c r="CG19" i="3" s="1"/>
  <c r="CG18" i="3"/>
  <c r="CG17" i="3"/>
  <c r="CH17" i="3"/>
  <c r="CH19" i="3" l="1"/>
  <c r="CC16" i="3"/>
  <c r="CB16" i="3"/>
  <c r="CA16" i="3"/>
  <c r="BZ16" i="3"/>
  <c r="BY16" i="3"/>
  <c r="BX16" i="3"/>
  <c r="BW16" i="3"/>
  <c r="BV16" i="3"/>
  <c r="BU16" i="3"/>
  <c r="BN16" i="3"/>
  <c r="BR16" i="3" s="1"/>
  <c r="BM16" i="3"/>
  <c r="BO16" i="3" s="1"/>
  <c r="BL16" i="3"/>
  <c r="BJ16" i="3"/>
  <c r="BG16" i="3"/>
  <c r="AZ16" i="3"/>
  <c r="AY16" i="3"/>
  <c r="AW16" i="3"/>
  <c r="AQ16" i="3"/>
  <c r="BI16" i="3" s="1"/>
  <c r="AC16" i="3"/>
  <c r="K16" i="3"/>
  <c r="J16" i="3"/>
  <c r="I16" i="3"/>
  <c r="F16" i="3"/>
  <c r="BB16" i="3" s="1"/>
  <c r="CC15" i="3"/>
  <c r="CB15" i="3"/>
  <c r="CA15" i="3"/>
  <c r="BZ15" i="3"/>
  <c r="BY15" i="3"/>
  <c r="BX15" i="3"/>
  <c r="BW15" i="3"/>
  <c r="BV15" i="3"/>
  <c r="BU15" i="3"/>
  <c r="BN15" i="3"/>
  <c r="BM15" i="3"/>
  <c r="BO15" i="3" s="1"/>
  <c r="BJ15" i="3"/>
  <c r="BG15" i="3"/>
  <c r="AZ15" i="3"/>
  <c r="AY15" i="3"/>
  <c r="AW15" i="3"/>
  <c r="AQ15" i="3"/>
  <c r="BI15" i="3" s="1"/>
  <c r="BL15" i="3" s="1"/>
  <c r="AC15" i="3"/>
  <c r="BE15" i="3" s="1"/>
  <c r="BF15" i="3" s="1"/>
  <c r="K15" i="3"/>
  <c r="J15" i="3"/>
  <c r="I15" i="3"/>
  <c r="F15" i="3"/>
  <c r="BB15" i="3" s="1"/>
  <c r="CC14" i="3"/>
  <c r="CB14" i="3"/>
  <c r="CA14" i="3"/>
  <c r="BZ14" i="3"/>
  <c r="BY14" i="3"/>
  <c r="BX14" i="3"/>
  <c r="BW14" i="3"/>
  <c r="BV14" i="3"/>
  <c r="BU14" i="3"/>
  <c r="BN14" i="3"/>
  <c r="BP14" i="3" s="1"/>
  <c r="BM14" i="3"/>
  <c r="BO14" i="3" s="1"/>
  <c r="BL14" i="3"/>
  <c r="BJ14" i="3"/>
  <c r="BG14" i="3"/>
  <c r="AZ14" i="3"/>
  <c r="AY14" i="3"/>
  <c r="AW14" i="3"/>
  <c r="AQ14" i="3"/>
  <c r="BI14" i="3" s="1"/>
  <c r="AC14" i="3"/>
  <c r="BE14" i="3" s="1"/>
  <c r="BF14" i="3" s="1"/>
  <c r="K14" i="3"/>
  <c r="J14" i="3"/>
  <c r="I14" i="3"/>
  <c r="F14" i="3"/>
  <c r="BA14" i="3" s="1"/>
  <c r="CC13" i="3"/>
  <c r="CB13" i="3"/>
  <c r="CA13" i="3"/>
  <c r="BZ13" i="3"/>
  <c r="BY13" i="3"/>
  <c r="BX13" i="3"/>
  <c r="BW13" i="3"/>
  <c r="BV13" i="3"/>
  <c r="BU13" i="3"/>
  <c r="BN13" i="3"/>
  <c r="BP13" i="3" s="1"/>
  <c r="BM13" i="3"/>
  <c r="BO13" i="3" s="1"/>
  <c r="BL13" i="3"/>
  <c r="BJ13" i="3"/>
  <c r="BG13" i="3"/>
  <c r="AZ13" i="3"/>
  <c r="AY13" i="3"/>
  <c r="AW13" i="3"/>
  <c r="AQ13" i="3"/>
  <c r="AC13" i="3"/>
  <c r="BE13" i="3" s="1"/>
  <c r="BF13" i="3" s="1"/>
  <c r="K13" i="3"/>
  <c r="J13" i="3"/>
  <c r="I13" i="3"/>
  <c r="F13" i="3"/>
  <c r="BB13" i="3" s="1"/>
  <c r="CC12" i="3"/>
  <c r="CB12" i="3"/>
  <c r="CA12" i="3"/>
  <c r="BZ12" i="3"/>
  <c r="BY12" i="3"/>
  <c r="BX12" i="3"/>
  <c r="BW12" i="3"/>
  <c r="BV12" i="3"/>
  <c r="BU12" i="3"/>
  <c r="BN12" i="3"/>
  <c r="BP12" i="3" s="1"/>
  <c r="BM12" i="3"/>
  <c r="BO12" i="3" s="1"/>
  <c r="BL12" i="3"/>
  <c r="BJ12" i="3"/>
  <c r="BG12" i="3"/>
  <c r="AZ12" i="3"/>
  <c r="AY12" i="3"/>
  <c r="AW12" i="3"/>
  <c r="AQ12" i="3"/>
  <c r="BI12" i="3" s="1"/>
  <c r="AC12" i="3"/>
  <c r="BE12" i="3" s="1"/>
  <c r="BF12" i="3" s="1"/>
  <c r="K12" i="3"/>
  <c r="J12" i="3"/>
  <c r="I12" i="3"/>
  <c r="F12" i="3"/>
  <c r="BB12" i="3" s="1"/>
  <c r="CC11" i="3"/>
  <c r="CB11" i="3"/>
  <c r="CA11" i="3"/>
  <c r="BZ11" i="3"/>
  <c r="BY11" i="3"/>
  <c r="BX11" i="3"/>
  <c r="BW11" i="3"/>
  <c r="BV11" i="3"/>
  <c r="BU11" i="3"/>
  <c r="BN11" i="3"/>
  <c r="BP11" i="3" s="1"/>
  <c r="BM11" i="3"/>
  <c r="BO11" i="3" s="1"/>
  <c r="BL11" i="3"/>
  <c r="BJ11" i="3"/>
  <c r="BG11" i="3"/>
  <c r="AZ11" i="3"/>
  <c r="AY11" i="3"/>
  <c r="AW11" i="3"/>
  <c r="AQ11" i="3"/>
  <c r="BI11" i="3" s="1"/>
  <c r="AC11" i="3"/>
  <c r="BE11" i="3" s="1"/>
  <c r="BF11" i="3" s="1"/>
  <c r="K11" i="3"/>
  <c r="J11" i="3"/>
  <c r="I11" i="3"/>
  <c r="F11" i="3"/>
  <c r="BA11" i="3" s="1"/>
  <c r="BK15" i="3" l="1"/>
  <c r="BH14" i="3"/>
  <c r="BH15" i="3"/>
  <c r="H12" i="3"/>
  <c r="BK16" i="3"/>
  <c r="BH11" i="3"/>
  <c r="H14" i="3"/>
  <c r="BH13" i="3"/>
  <c r="H15" i="3"/>
  <c r="BK14" i="3"/>
  <c r="BH12" i="3"/>
  <c r="BK12" i="3"/>
  <c r="BK11" i="3"/>
  <c r="BK13" i="3"/>
  <c r="H16" i="3"/>
  <c r="BP16" i="3"/>
  <c r="BR12" i="3"/>
  <c r="H13" i="3"/>
  <c r="BH16" i="3"/>
  <c r="BD16" i="3"/>
  <c r="BQ16" i="3"/>
  <c r="BA16" i="3"/>
  <c r="AS16" i="3" s="1"/>
  <c r="BT16" i="3"/>
  <c r="BE16" i="3"/>
  <c r="BF16" i="3" s="1"/>
  <c r="BC16" i="3"/>
  <c r="BS16" i="3"/>
  <c r="BR15" i="3"/>
  <c r="BQ15" i="3"/>
  <c r="BT15" i="3"/>
  <c r="BD15" i="3"/>
  <c r="BS15" i="3"/>
  <c r="BC15" i="3"/>
  <c r="CD14" i="3"/>
  <c r="AS14" i="3"/>
  <c r="AD14" i="3"/>
  <c r="BT13" i="3"/>
  <c r="BD13" i="3"/>
  <c r="BS13" i="3"/>
  <c r="BC13" i="3"/>
  <c r="BQ13" i="3"/>
  <c r="BT12" i="3"/>
  <c r="BS12" i="3"/>
  <c r="BC12" i="3"/>
  <c r="BD12" i="3"/>
  <c r="BQ12" i="3"/>
  <c r="BA13" i="3"/>
  <c r="BI13" i="3"/>
  <c r="BB14" i="3"/>
  <c r="BR14" i="3"/>
  <c r="BA12" i="3"/>
  <c r="BR13" i="3"/>
  <c r="BP15" i="3"/>
  <c r="BA15" i="3"/>
  <c r="H11" i="3"/>
  <c r="CD11" i="3"/>
  <c r="AS11" i="3"/>
  <c r="AD11" i="3"/>
  <c r="BB11" i="3"/>
  <c r="BR11" i="3"/>
  <c r="CD16" i="3" l="1"/>
  <c r="AD16" i="3"/>
  <c r="CE16" i="3" s="1"/>
  <c r="A16" i="3" s="1"/>
  <c r="CF16" i="3" s="1"/>
  <c r="AS12" i="3"/>
  <c r="CD12" i="3"/>
  <c r="AD12" i="3"/>
  <c r="CD15" i="3"/>
  <c r="AS15" i="3"/>
  <c r="AD15" i="3"/>
  <c r="BQ14" i="3"/>
  <c r="BT14" i="3"/>
  <c r="BD14" i="3"/>
  <c r="BS14" i="3"/>
  <c r="BC14" i="3"/>
  <c r="CD13" i="3"/>
  <c r="CE13" i="3" s="1"/>
  <c r="A13" i="3" s="1"/>
  <c r="CF13" i="3" s="1"/>
  <c r="AD13" i="3"/>
  <c r="AS13" i="3"/>
  <c r="BQ11" i="3"/>
  <c r="BT11" i="3"/>
  <c r="BD11" i="3"/>
  <c r="BS11" i="3"/>
  <c r="BC11" i="3"/>
  <c r="CE11" i="3" l="1"/>
  <c r="A11" i="3" s="1"/>
  <c r="CF11" i="3" s="1"/>
  <c r="CG11" i="3" s="1"/>
  <c r="CE14" i="3"/>
  <c r="A14" i="3" s="1"/>
  <c r="CF14" i="3" s="1"/>
  <c r="CH14" i="3" s="1"/>
  <c r="CH16" i="3"/>
  <c r="CG16" i="3"/>
  <c r="CE15" i="3"/>
  <c r="A15" i="3" s="1"/>
  <c r="CF15" i="3" s="1"/>
  <c r="CG15" i="3" s="1"/>
  <c r="CE12" i="3"/>
  <c r="A12" i="3" s="1"/>
  <c r="CF12" i="3" s="1"/>
  <c r="CG12" i="3" s="1"/>
  <c r="CG13" i="3"/>
  <c r="CH13" i="3"/>
  <c r="CH11" i="3" l="1"/>
  <c r="CG14" i="3"/>
  <c r="CH15" i="3"/>
  <c r="CH12" i="3"/>
  <c r="CC10" i="3" l="1"/>
  <c r="CB10" i="3"/>
  <c r="CA10" i="3"/>
  <c r="BZ10" i="3"/>
  <c r="BY10" i="3"/>
  <c r="BX10" i="3"/>
  <c r="BW10" i="3"/>
  <c r="BV10" i="3"/>
  <c r="BU10" i="3"/>
  <c r="BN10" i="3"/>
  <c r="BM10" i="3"/>
  <c r="BO10" i="3" s="1"/>
  <c r="BJ10" i="3"/>
  <c r="BG10" i="3"/>
  <c r="AZ10" i="3"/>
  <c r="AY10" i="3"/>
  <c r="AW10" i="3"/>
  <c r="AQ10" i="3"/>
  <c r="BI10" i="3" s="1"/>
  <c r="BL10" i="3" s="1"/>
  <c r="AC10" i="3"/>
  <c r="BE10" i="3" s="1"/>
  <c r="BF10" i="3" s="1"/>
  <c r="K10" i="3"/>
  <c r="J10" i="3"/>
  <c r="I10" i="3"/>
  <c r="F10" i="3"/>
  <c r="BB10" i="3" s="1"/>
  <c r="CC9" i="3"/>
  <c r="CB9" i="3"/>
  <c r="CA9" i="3"/>
  <c r="BZ9" i="3"/>
  <c r="BY9" i="3"/>
  <c r="BX9" i="3"/>
  <c r="BW9" i="3"/>
  <c r="BV9" i="3"/>
  <c r="BU9" i="3"/>
  <c r="BN9" i="3"/>
  <c r="BP9" i="3" s="1"/>
  <c r="BM9" i="3"/>
  <c r="BO9" i="3" s="1"/>
  <c r="BJ9" i="3"/>
  <c r="BG9" i="3"/>
  <c r="AZ9" i="3"/>
  <c r="AY9" i="3"/>
  <c r="AW9" i="3"/>
  <c r="AQ9" i="3"/>
  <c r="BI9" i="3" s="1"/>
  <c r="BL9" i="3" s="1"/>
  <c r="AC9" i="3"/>
  <c r="BE9" i="3" s="1"/>
  <c r="BF9" i="3" s="1"/>
  <c r="K9" i="3"/>
  <c r="J9" i="3"/>
  <c r="I9" i="3"/>
  <c r="F9" i="3"/>
  <c r="BA9" i="3" s="1"/>
  <c r="CC8" i="3"/>
  <c r="CB8" i="3"/>
  <c r="CA8" i="3"/>
  <c r="BZ8" i="3"/>
  <c r="BY8" i="3"/>
  <c r="BX8" i="3"/>
  <c r="BW8" i="3"/>
  <c r="BV8" i="3"/>
  <c r="BU8" i="3"/>
  <c r="BN8" i="3"/>
  <c r="BR8" i="3" s="1"/>
  <c r="BM8" i="3"/>
  <c r="BO8" i="3" s="1"/>
  <c r="BL8" i="3"/>
  <c r="BJ8" i="3"/>
  <c r="BG8" i="3"/>
  <c r="AZ8" i="3"/>
  <c r="AY8" i="3"/>
  <c r="AW8" i="3"/>
  <c r="AQ8" i="3"/>
  <c r="BI8" i="3" s="1"/>
  <c r="AC8" i="3"/>
  <c r="BE8" i="3" s="1"/>
  <c r="BF8" i="3" s="1"/>
  <c r="K8" i="3"/>
  <c r="J8" i="3"/>
  <c r="I8" i="3"/>
  <c r="F8" i="3"/>
  <c r="BB8" i="3" s="1"/>
  <c r="CC7" i="3"/>
  <c r="CB7" i="3"/>
  <c r="CA7" i="3"/>
  <c r="BZ7" i="3"/>
  <c r="BY7" i="3"/>
  <c r="BX7" i="3"/>
  <c r="BW7" i="3"/>
  <c r="BV7" i="3"/>
  <c r="BU7" i="3"/>
  <c r="BN7" i="3"/>
  <c r="BP7" i="3" s="1"/>
  <c r="BM7" i="3"/>
  <c r="BO7" i="3" s="1"/>
  <c r="BL7" i="3"/>
  <c r="BJ7" i="3"/>
  <c r="BG7" i="3"/>
  <c r="AZ7" i="3"/>
  <c r="AY7" i="3"/>
  <c r="AW7" i="3"/>
  <c r="AQ7" i="3"/>
  <c r="BI7" i="3" s="1"/>
  <c r="AC7" i="3"/>
  <c r="K7" i="3"/>
  <c r="J7" i="3"/>
  <c r="I7" i="3"/>
  <c r="F7" i="3"/>
  <c r="BA7" i="3" s="1"/>
  <c r="CC6" i="3"/>
  <c r="CB6" i="3"/>
  <c r="CA6" i="3"/>
  <c r="BZ6" i="3"/>
  <c r="BY6" i="3"/>
  <c r="BX6" i="3"/>
  <c r="BW6" i="3"/>
  <c r="BV6" i="3"/>
  <c r="BU6" i="3"/>
  <c r="BN6" i="3"/>
  <c r="BP6" i="3" s="1"/>
  <c r="BM6" i="3"/>
  <c r="BO6" i="3" s="1"/>
  <c r="BL6" i="3"/>
  <c r="BJ6" i="3"/>
  <c r="BG6" i="3"/>
  <c r="AZ6" i="3"/>
  <c r="AY6" i="3"/>
  <c r="AW6" i="3"/>
  <c r="AQ6" i="3"/>
  <c r="BI6" i="3" s="1"/>
  <c r="AC6" i="3"/>
  <c r="BE6" i="3" s="1"/>
  <c r="BF6" i="3" s="1"/>
  <c r="K6" i="3"/>
  <c r="J6" i="3"/>
  <c r="I6" i="3"/>
  <c r="F6" i="3"/>
  <c r="BB6" i="3" s="1"/>
  <c r="CC5" i="3"/>
  <c r="CB5" i="3"/>
  <c r="CA5" i="3"/>
  <c r="BZ5" i="3"/>
  <c r="BY5" i="3"/>
  <c r="BX5" i="3"/>
  <c r="BW5" i="3"/>
  <c r="BV5" i="3"/>
  <c r="BU5" i="3"/>
  <c r="BN5" i="3"/>
  <c r="BM5" i="3"/>
  <c r="BO5" i="3" s="1"/>
  <c r="BJ5" i="3"/>
  <c r="BG5" i="3"/>
  <c r="AZ5" i="3"/>
  <c r="AY5" i="3"/>
  <c r="AW5" i="3"/>
  <c r="AQ5" i="3"/>
  <c r="BI5" i="3" s="1"/>
  <c r="BL5" i="3" s="1"/>
  <c r="AC5" i="3"/>
  <c r="BE5" i="3" s="1"/>
  <c r="BF5" i="3" s="1"/>
  <c r="K5" i="3"/>
  <c r="J5" i="3"/>
  <c r="I5" i="3"/>
  <c r="F5" i="3"/>
  <c r="BA5" i="3" s="1"/>
  <c r="CC4" i="3"/>
  <c r="CB4" i="3"/>
  <c r="CA4" i="3"/>
  <c r="BZ4" i="3"/>
  <c r="BY4" i="3"/>
  <c r="BX4" i="3"/>
  <c r="BW4" i="3"/>
  <c r="BV4" i="3"/>
  <c r="BU4" i="3"/>
  <c r="BN4" i="3"/>
  <c r="BP4" i="3" s="1"/>
  <c r="BM4" i="3"/>
  <c r="BO4" i="3" s="1"/>
  <c r="BJ4" i="3"/>
  <c r="BG4" i="3"/>
  <c r="AZ4" i="3"/>
  <c r="AY4" i="3"/>
  <c r="AW4" i="3"/>
  <c r="AQ4" i="3"/>
  <c r="BI4" i="3" s="1"/>
  <c r="BL4" i="3" s="1"/>
  <c r="AC4" i="3"/>
  <c r="BE4" i="3" s="1"/>
  <c r="BF4" i="3" s="1"/>
  <c r="K4" i="3"/>
  <c r="J4" i="3"/>
  <c r="I4" i="3"/>
  <c r="F4" i="3"/>
  <c r="BA4" i="3" s="1"/>
  <c r="BK10" i="3" l="1"/>
  <c r="BH10" i="3"/>
  <c r="H5" i="3"/>
  <c r="BH9" i="3"/>
  <c r="BH8" i="3"/>
  <c r="BH6" i="3"/>
  <c r="BA6" i="3"/>
  <c r="AS6" i="3" s="1"/>
  <c r="BB9" i="3"/>
  <c r="BQ9" i="3" s="1"/>
  <c r="BH4" i="3"/>
  <c r="BH5" i="3"/>
  <c r="BK9" i="3"/>
  <c r="BK6" i="3"/>
  <c r="H7" i="3"/>
  <c r="BB5" i="3"/>
  <c r="BT5" i="3" s="1"/>
  <c r="H4" i="3"/>
  <c r="BK7" i="3"/>
  <c r="H6" i="3"/>
  <c r="BK5" i="3"/>
  <c r="BK8" i="3"/>
  <c r="BK4" i="3"/>
  <c r="BH7" i="3"/>
  <c r="BR7" i="3"/>
  <c r="BR10" i="3"/>
  <c r="H8" i="3"/>
  <c r="H9" i="3"/>
  <c r="BB7" i="3"/>
  <c r="BC7" i="3" s="1"/>
  <c r="H10" i="3"/>
  <c r="BQ10" i="3"/>
  <c r="BT10" i="3"/>
  <c r="BD10" i="3"/>
  <c r="BS10" i="3"/>
  <c r="BC10" i="3"/>
  <c r="CD9" i="3"/>
  <c r="AS9" i="3"/>
  <c r="AD9" i="3"/>
  <c r="BP10" i="3"/>
  <c r="BA10" i="3"/>
  <c r="CD7" i="3"/>
  <c r="AS7" i="3"/>
  <c r="CD4" i="3"/>
  <c r="AD4" i="3"/>
  <c r="AS4" i="3"/>
  <c r="AS5" i="3"/>
  <c r="AD5" i="3"/>
  <c r="CD5" i="3"/>
  <c r="BQ8" i="3"/>
  <c r="BT8" i="3"/>
  <c r="BD8" i="3"/>
  <c r="BS8" i="3"/>
  <c r="BC8" i="3"/>
  <c r="BC6" i="3"/>
  <c r="BT6" i="3"/>
  <c r="BD6" i="3"/>
  <c r="BS6" i="3"/>
  <c r="BQ6" i="3"/>
  <c r="BP5" i="3"/>
  <c r="BR6" i="3"/>
  <c r="BB4" i="3"/>
  <c r="BR4" i="3" s="1"/>
  <c r="BE7" i="3"/>
  <c r="BF7" i="3" s="1"/>
  <c r="AD7" i="3" s="1"/>
  <c r="BP8" i="3"/>
  <c r="BA8" i="3"/>
  <c r="AD6" i="3" l="1"/>
  <c r="CE6" i="3" s="1"/>
  <c r="A6" i="3" s="1"/>
  <c r="CF6" i="3" s="1"/>
  <c r="CH6" i="3" s="1"/>
  <c r="BD9" i="3"/>
  <c r="BT9" i="3"/>
  <c r="BS9" i="3"/>
  <c r="BR9" i="3"/>
  <c r="BC9" i="3"/>
  <c r="CD6" i="3"/>
  <c r="BS5" i="3"/>
  <c r="BC5" i="3"/>
  <c r="BR5" i="3"/>
  <c r="BQ5" i="3"/>
  <c r="BD5" i="3"/>
  <c r="BT7" i="3"/>
  <c r="BD7" i="3"/>
  <c r="CE7" i="3" s="1"/>
  <c r="A7" i="3" s="1"/>
  <c r="CF7" i="3" s="1"/>
  <c r="BQ7" i="3"/>
  <c r="BS7" i="3"/>
  <c r="CD10" i="3"/>
  <c r="CE10" i="3" s="1"/>
  <c r="A10" i="3" s="1"/>
  <c r="CF10" i="3" s="1"/>
  <c r="AS10" i="3"/>
  <c r="AD10" i="3"/>
  <c r="BT4" i="3"/>
  <c r="BD4" i="3"/>
  <c r="BS4" i="3"/>
  <c r="BC4" i="3"/>
  <c r="BQ4" i="3"/>
  <c r="CD8" i="3"/>
  <c r="CE8" i="3" s="1"/>
  <c r="A8" i="3" s="1"/>
  <c r="CF8" i="3" s="1"/>
  <c r="AS8" i="3"/>
  <c r="AD8" i="3"/>
  <c r="CE9" i="3" l="1"/>
  <c r="A9" i="3" s="1"/>
  <c r="CF9" i="3" s="1"/>
  <c r="CH9" i="3" s="1"/>
  <c r="CE5" i="3"/>
  <c r="A5" i="3" s="1"/>
  <c r="CF5" i="3" s="1"/>
  <c r="CH5" i="3" s="1"/>
  <c r="CE4" i="3"/>
  <c r="A4" i="3" s="1"/>
  <c r="CF4" i="3" s="1"/>
  <c r="CG4" i="3" s="1"/>
  <c r="CH7" i="3"/>
  <c r="CG7" i="3"/>
  <c r="CG6" i="3"/>
  <c r="CH10" i="3"/>
  <c r="CG10" i="3"/>
  <c r="CH8" i="3"/>
  <c r="CG8" i="3"/>
  <c r="CG9" i="3" l="1"/>
  <c r="CG5" i="3"/>
  <c r="CH4" i="3"/>
  <c r="W6" i="7"/>
  <c r="W5" i="7"/>
  <c r="W4" i="7"/>
  <c r="W3" i="7"/>
  <c r="W2" i="7"/>
  <c r="CC3" i="3"/>
  <c r="CB3" i="3"/>
  <c r="CA3" i="3"/>
  <c r="BZ3" i="3"/>
  <c r="BY3" i="3"/>
  <c r="BX3" i="3"/>
  <c r="BW3" i="3"/>
  <c r="BV3" i="3"/>
  <c r="BU3" i="3"/>
  <c r="BN3" i="3"/>
  <c r="BR3" i="3" s="1"/>
  <c r="BM3" i="3"/>
  <c r="BO3" i="3" s="1"/>
  <c r="BL3" i="3"/>
  <c r="BJ3" i="3"/>
  <c r="BG3" i="3"/>
  <c r="AZ3" i="3"/>
  <c r="AY3" i="3"/>
  <c r="AT31" i="2" s="1"/>
  <c r="AW3" i="3"/>
  <c r="AQ3" i="3"/>
  <c r="BI3" i="3" s="1"/>
  <c r="AC3" i="3"/>
  <c r="BE3" i="3" s="1"/>
  <c r="BF3" i="3" s="1"/>
  <c r="K3" i="3"/>
  <c r="J3" i="3"/>
  <c r="I3" i="3"/>
  <c r="F3" i="3"/>
  <c r="BA3" i="3" s="1"/>
  <c r="AV33" i="2"/>
  <c r="B8" i="1"/>
  <c r="B7" i="1"/>
  <c r="AG13" i="2" l="1"/>
  <c r="T5" i="2"/>
  <c r="K7" i="2"/>
  <c r="L7" i="2"/>
  <c r="U10" i="2"/>
  <c r="V10" i="2"/>
  <c r="AB13" i="2"/>
  <c r="Q6" i="2"/>
  <c r="AB9" i="2"/>
  <c r="AJ12" i="2"/>
  <c r="AB19" i="2"/>
  <c r="AC4" i="2"/>
  <c r="AG7" i="2"/>
  <c r="N11" i="2"/>
  <c r="V14" i="2"/>
  <c r="AD4" i="2"/>
  <c r="AR7" i="2"/>
  <c r="S11" i="2"/>
  <c r="X14" i="2"/>
  <c r="AC8" i="2"/>
  <c r="AR11" i="2"/>
  <c r="S15" i="2"/>
  <c r="AA5" i="2"/>
  <c r="AE8" i="2"/>
  <c r="K12" i="2"/>
  <c r="K16" i="2"/>
  <c r="O6" i="2"/>
  <c r="X9" i="2"/>
  <c r="AI12" i="2"/>
  <c r="O17" i="2"/>
  <c r="AF19" i="2"/>
  <c r="V4" i="2"/>
  <c r="R5" i="2"/>
  <c r="N6" i="2"/>
  <c r="AI6" i="2"/>
  <c r="AE7" i="2"/>
  <c r="AB8" i="2"/>
  <c r="W9" i="2"/>
  <c r="P10" i="2"/>
  <c r="K11" i="2"/>
  <c r="AK11" i="2"/>
  <c r="AD12" i="2"/>
  <c r="X13" i="2"/>
  <c r="U14" i="2"/>
  <c r="N15" i="2"/>
  <c r="AR15" i="2"/>
  <c r="N17" i="2"/>
  <c r="AE18" i="2"/>
  <c r="V29" i="2"/>
  <c r="R17" i="2"/>
  <c r="J4" i="2"/>
  <c r="AF4" i="2"/>
  <c r="AB5" i="2"/>
  <c r="V6" i="2"/>
  <c r="O7" i="2"/>
  <c r="J8" i="2"/>
  <c r="AJ8" i="2"/>
  <c r="AG9" i="2"/>
  <c r="X10" i="2"/>
  <c r="T11" i="2"/>
  <c r="Q12" i="2"/>
  <c r="AR12" i="2"/>
  <c r="AH13" i="2"/>
  <c r="AE14" i="2"/>
  <c r="V15" i="2"/>
  <c r="R16" i="2"/>
  <c r="AF17" i="2"/>
  <c r="AJ19" i="2"/>
  <c r="K4" i="2"/>
  <c r="AK4" i="2"/>
  <c r="AD5" i="2"/>
  <c r="W6" i="2"/>
  <c r="T7" i="2"/>
  <c r="L8" i="2"/>
  <c r="AK8" i="2"/>
  <c r="AH9" i="2"/>
  <c r="AE10" i="2"/>
  <c r="V11" i="2"/>
  <c r="R12" i="2"/>
  <c r="O13" i="2"/>
  <c r="AJ13" i="2"/>
  <c r="AF14" i="2"/>
  <c r="AC15" i="2"/>
  <c r="T16" i="2"/>
  <c r="AG17" i="2"/>
  <c r="AR20" i="2"/>
  <c r="T15" i="2"/>
  <c r="N4" i="2"/>
  <c r="AR4" i="2"/>
  <c r="AI5" i="2"/>
  <c r="AA6" i="2"/>
  <c r="U7" i="2"/>
  <c r="R8" i="2"/>
  <c r="O9" i="2"/>
  <c r="AJ9" i="2"/>
  <c r="AF10" i="2"/>
  <c r="AC11" i="2"/>
  <c r="T12" i="2"/>
  <c r="P13" i="2"/>
  <c r="L14" i="2"/>
  <c r="AH14" i="2"/>
  <c r="AD15" i="2"/>
  <c r="AA16" i="2"/>
  <c r="AK17" i="2"/>
  <c r="J21" i="2"/>
  <c r="S4" i="2"/>
  <c r="K5" i="2"/>
  <c r="AJ5" i="2"/>
  <c r="AF6" i="2"/>
  <c r="W7" i="2"/>
  <c r="S8" i="2"/>
  <c r="P9" i="2"/>
  <c r="L10" i="2"/>
  <c r="AH10" i="2"/>
  <c r="AD11" i="2"/>
  <c r="AA12" i="2"/>
  <c r="R13" i="2"/>
  <c r="N14" i="2"/>
  <c r="J15" i="2"/>
  <c r="AF15" i="2"/>
  <c r="AB16" i="2"/>
  <c r="AA18" i="2"/>
  <c r="AB21" i="2"/>
  <c r="Q16" i="2"/>
  <c r="T4" i="2"/>
  <c r="Q5" i="2"/>
  <c r="AR5" i="2"/>
  <c r="AG6" i="2"/>
  <c r="AD7" i="2"/>
  <c r="U8" i="2"/>
  <c r="R9" i="2"/>
  <c r="N10" i="2"/>
  <c r="J11" i="2"/>
  <c r="AF11" i="2"/>
  <c r="AB12" i="2"/>
  <c r="W13" i="2"/>
  <c r="P14" i="2"/>
  <c r="K15" i="2"/>
  <c r="AK15" i="2"/>
  <c r="AD16" i="2"/>
  <c r="AB18" i="2"/>
  <c r="W24" i="2"/>
  <c r="AT8" i="2"/>
  <c r="T22" i="2"/>
  <c r="AH22" i="2"/>
  <c r="N23" i="2"/>
  <c r="AS5" i="2"/>
  <c r="AJ24" i="2"/>
  <c r="AD32" i="2"/>
  <c r="L4" i="2"/>
  <c r="U4" i="2"/>
  <c r="AE4" i="2"/>
  <c r="J5" i="2"/>
  <c r="S5" i="2"/>
  <c r="AC5" i="2"/>
  <c r="AK5" i="2"/>
  <c r="P6" i="2"/>
  <c r="X6" i="2"/>
  <c r="AH6" i="2"/>
  <c r="N7" i="2"/>
  <c r="V7" i="2"/>
  <c r="AF7" i="2"/>
  <c r="K8" i="2"/>
  <c r="T8" i="2"/>
  <c r="AD8" i="2"/>
  <c r="AR8" i="2"/>
  <c r="Q9" i="2"/>
  <c r="AA9" i="2"/>
  <c r="AI9" i="2"/>
  <c r="O10" i="2"/>
  <c r="W10" i="2"/>
  <c r="AG10" i="2"/>
  <c r="L11" i="2"/>
  <c r="U11" i="2"/>
  <c r="AE11" i="2"/>
  <c r="J12" i="2"/>
  <c r="S12" i="2"/>
  <c r="AC12" i="2"/>
  <c r="AK12" i="2"/>
  <c r="Q13" i="2"/>
  <c r="AA13" i="2"/>
  <c r="AI13" i="2"/>
  <c r="O14" i="2"/>
  <c r="W14" i="2"/>
  <c r="AG14" i="2"/>
  <c r="L15" i="2"/>
  <c r="U15" i="2"/>
  <c r="AE15" i="2"/>
  <c r="J16" i="2"/>
  <c r="S16" i="2"/>
  <c r="AC16" i="2"/>
  <c r="P17" i="2"/>
  <c r="AI17" i="2"/>
  <c r="AC18" i="2"/>
  <c r="AG19" i="2"/>
  <c r="N21" i="2"/>
  <c r="AI22" i="2"/>
  <c r="AD25" i="2"/>
  <c r="AG25" i="2"/>
  <c r="W4" i="2"/>
  <c r="AG4" i="2"/>
  <c r="L5" i="2"/>
  <c r="U5" i="2"/>
  <c r="AE5" i="2"/>
  <c r="R6" i="2"/>
  <c r="AB6" i="2"/>
  <c r="AJ6" i="2"/>
  <c r="P7" i="2"/>
  <c r="X7" i="2"/>
  <c r="AH7" i="2"/>
  <c r="N8" i="2"/>
  <c r="V8" i="2"/>
  <c r="AF8" i="2"/>
  <c r="J9" i="2"/>
  <c r="S9" i="2"/>
  <c r="AC9" i="2"/>
  <c r="AK9" i="2"/>
  <c r="Q10" i="2"/>
  <c r="AA10" i="2"/>
  <c r="AI10" i="2"/>
  <c r="O11" i="2"/>
  <c r="W11" i="2"/>
  <c r="AG11" i="2"/>
  <c r="L12" i="2"/>
  <c r="U12" i="2"/>
  <c r="AE12" i="2"/>
  <c r="J13" i="2"/>
  <c r="S13" i="2"/>
  <c r="AC13" i="2"/>
  <c r="AK13" i="2"/>
  <c r="Q14" i="2"/>
  <c r="AA14" i="2"/>
  <c r="AI14" i="2"/>
  <c r="O15" i="2"/>
  <c r="W15" i="2"/>
  <c r="AG15" i="2"/>
  <c r="L16" i="2"/>
  <c r="U16" i="2"/>
  <c r="AH16" i="2"/>
  <c r="V17" i="2"/>
  <c r="L18" i="2"/>
  <c r="AR18" i="2"/>
  <c r="P20" i="2"/>
  <c r="AC21" i="2"/>
  <c r="X23" i="2"/>
  <c r="O26" i="2"/>
  <c r="P4" i="2"/>
  <c r="X4" i="2"/>
  <c r="AH4" i="2"/>
  <c r="N5" i="2"/>
  <c r="V5" i="2"/>
  <c r="AF5" i="2"/>
  <c r="J6" i="2"/>
  <c r="S6" i="2"/>
  <c r="AC6" i="2"/>
  <c r="AK6" i="2"/>
  <c r="Q7" i="2"/>
  <c r="AA7" i="2"/>
  <c r="AI7" i="2"/>
  <c r="O8" i="2"/>
  <c r="W8" i="2"/>
  <c r="AG8" i="2"/>
  <c r="K9" i="2"/>
  <c r="T9" i="2"/>
  <c r="AD9" i="2"/>
  <c r="AR9" i="2"/>
  <c r="R10" i="2"/>
  <c r="AB10" i="2"/>
  <c r="AJ10" i="2"/>
  <c r="P11" i="2"/>
  <c r="X11" i="2"/>
  <c r="AH11" i="2"/>
  <c r="N12" i="2"/>
  <c r="V12" i="2"/>
  <c r="AF12" i="2"/>
  <c r="K13" i="2"/>
  <c r="T13" i="2"/>
  <c r="AD13" i="2"/>
  <c r="AR13" i="2"/>
  <c r="R14" i="2"/>
  <c r="AB14" i="2"/>
  <c r="AJ14" i="2"/>
  <c r="P15" i="2"/>
  <c r="X15" i="2"/>
  <c r="AH15" i="2"/>
  <c r="N16" i="2"/>
  <c r="V16" i="2"/>
  <c r="AI16" i="2"/>
  <c r="W17" i="2"/>
  <c r="P18" i="2"/>
  <c r="N19" i="2"/>
  <c r="T20" i="2"/>
  <c r="AF21" i="2"/>
  <c r="AF23" i="2"/>
  <c r="AI26" i="2"/>
  <c r="O4" i="2"/>
  <c r="Q4" i="2"/>
  <c r="AA4" i="2"/>
  <c r="AI4" i="2"/>
  <c r="O5" i="2"/>
  <c r="W5" i="2"/>
  <c r="AG5" i="2"/>
  <c r="K6" i="2"/>
  <c r="T6" i="2"/>
  <c r="AD6" i="2"/>
  <c r="AR6" i="2"/>
  <c r="R7" i="2"/>
  <c r="AB7" i="2"/>
  <c r="AJ7" i="2"/>
  <c r="P8" i="2"/>
  <c r="X8" i="2"/>
  <c r="AH8" i="2"/>
  <c r="L9" i="2"/>
  <c r="U9" i="2"/>
  <c r="AE9" i="2"/>
  <c r="J10" i="2"/>
  <c r="S10" i="2"/>
  <c r="AC10" i="2"/>
  <c r="AK10" i="2"/>
  <c r="Q11" i="2"/>
  <c r="AA11" i="2"/>
  <c r="AI11" i="2"/>
  <c r="O12" i="2"/>
  <c r="W12" i="2"/>
  <c r="AG12" i="2"/>
  <c r="L13" i="2"/>
  <c r="U13" i="2"/>
  <c r="AE13" i="2"/>
  <c r="J14" i="2"/>
  <c r="S14" i="2"/>
  <c r="AC14" i="2"/>
  <c r="AK14" i="2"/>
  <c r="Q15" i="2"/>
  <c r="AA15" i="2"/>
  <c r="AI15" i="2"/>
  <c r="O16" i="2"/>
  <c r="W16" i="2"/>
  <c r="AJ16" i="2"/>
  <c r="X17" i="2"/>
  <c r="Q18" i="2"/>
  <c r="O19" i="2"/>
  <c r="U20" i="2"/>
  <c r="P22" i="2"/>
  <c r="AH23" i="2"/>
  <c r="T27" i="2"/>
  <c r="R4" i="2"/>
  <c r="AB4" i="2"/>
  <c r="AJ4" i="2"/>
  <c r="P5" i="2"/>
  <c r="X5" i="2"/>
  <c r="AH5" i="2"/>
  <c r="L6" i="2"/>
  <c r="U6" i="2"/>
  <c r="AE6" i="2"/>
  <c r="J7" i="2"/>
  <c r="I7" i="2" s="1"/>
  <c r="S7" i="2"/>
  <c r="AC7" i="2"/>
  <c r="AK7" i="2"/>
  <c r="Q8" i="2"/>
  <c r="AA8" i="2"/>
  <c r="AI8" i="2"/>
  <c r="N9" i="2"/>
  <c r="V9" i="2"/>
  <c r="AF9" i="2"/>
  <c r="K10" i="2"/>
  <c r="T10" i="2"/>
  <c r="AD10" i="2"/>
  <c r="AR10" i="2"/>
  <c r="R11" i="2"/>
  <c r="AB11" i="2"/>
  <c r="AJ11" i="2"/>
  <c r="P12" i="2"/>
  <c r="X12" i="2"/>
  <c r="AH12" i="2"/>
  <c r="N13" i="2"/>
  <c r="V13" i="2"/>
  <c r="AF13" i="2"/>
  <c r="K14" i="2"/>
  <c r="T14" i="2"/>
  <c r="AD14" i="2"/>
  <c r="AR14" i="2"/>
  <c r="R15" i="2"/>
  <c r="AB15" i="2"/>
  <c r="AJ15" i="2"/>
  <c r="P16" i="2"/>
  <c r="X16" i="2"/>
  <c r="AR16" i="2"/>
  <c r="AB17" i="2"/>
  <c r="S18" i="2"/>
  <c r="R19" i="2"/>
  <c r="X20" i="2"/>
  <c r="Q22" i="2"/>
  <c r="V24" i="2"/>
  <c r="AA27" i="2"/>
  <c r="AK16" i="2"/>
  <c r="Q17" i="2"/>
  <c r="AA17" i="2"/>
  <c r="AJ17" i="2"/>
  <c r="R18" i="2"/>
  <c r="AD18" i="2"/>
  <c r="P19" i="2"/>
  <c r="AH19" i="2"/>
  <c r="V20" i="2"/>
  <c r="K21" i="2"/>
  <c r="AD21" i="2"/>
  <c r="R22" i="2"/>
  <c r="AJ22" i="2"/>
  <c r="AG23" i="2"/>
  <c r="AG24" i="2"/>
  <c r="AH25" i="2"/>
  <c r="U27" i="2"/>
  <c r="AE16" i="2"/>
  <c r="J17" i="2"/>
  <c r="S17" i="2"/>
  <c r="AC17" i="2"/>
  <c r="AR17" i="2"/>
  <c r="T18" i="2"/>
  <c r="AH18" i="2"/>
  <c r="V19" i="2"/>
  <c r="K20" i="2"/>
  <c r="AD20" i="2"/>
  <c r="R21" i="2"/>
  <c r="AJ21" i="2"/>
  <c r="X22" i="2"/>
  <c r="O23" i="2"/>
  <c r="K24" i="2"/>
  <c r="AK24" i="2"/>
  <c r="Q26" i="2"/>
  <c r="N28" i="2"/>
  <c r="AF16" i="2"/>
  <c r="K17" i="2"/>
  <c r="T17" i="2"/>
  <c r="AD17" i="2"/>
  <c r="J18" i="2"/>
  <c r="U18" i="2"/>
  <c r="AI18" i="2"/>
  <c r="W19" i="2"/>
  <c r="L20" i="2"/>
  <c r="AE20" i="2"/>
  <c r="S21" i="2"/>
  <c r="AK21" i="2"/>
  <c r="AA22" i="2"/>
  <c r="P23" i="2"/>
  <c r="L24" i="2"/>
  <c r="P25" i="2"/>
  <c r="S26" i="2"/>
  <c r="P28" i="2"/>
  <c r="AG16" i="2"/>
  <c r="L17" i="2"/>
  <c r="U17" i="2"/>
  <c r="AE17" i="2"/>
  <c r="K18" i="2"/>
  <c r="X18" i="2"/>
  <c r="AJ18" i="2"/>
  <c r="X19" i="2"/>
  <c r="N20" i="2"/>
  <c r="AF20" i="2"/>
  <c r="T21" i="2"/>
  <c r="AR21" i="2"/>
  <c r="AB22" i="2"/>
  <c r="V23" i="2"/>
  <c r="N24" i="2"/>
  <c r="Q25" i="2"/>
  <c r="AG26" i="2"/>
  <c r="K29" i="2"/>
  <c r="AH20" i="2"/>
  <c r="V21" i="2"/>
  <c r="K22" i="2"/>
  <c r="AD22" i="2"/>
  <c r="W23" i="2"/>
  <c r="T24" i="2"/>
  <c r="S25" i="2"/>
  <c r="AH26" i="2"/>
  <c r="T29" i="2"/>
  <c r="AU5" i="2"/>
  <c r="O30" i="2"/>
  <c r="T30" i="2"/>
  <c r="AT24" i="2"/>
  <c r="U30" i="2"/>
  <c r="AS10" i="2"/>
  <c r="AE31" i="2"/>
  <c r="R28" i="2"/>
  <c r="AR31" i="2"/>
  <c r="AK18" i="2"/>
  <c r="Q19" i="2"/>
  <c r="AA19" i="2"/>
  <c r="AI19" i="2"/>
  <c r="O20" i="2"/>
  <c r="W20" i="2"/>
  <c r="AG20" i="2"/>
  <c r="L21" i="2"/>
  <c r="U21" i="2"/>
  <c r="AE21" i="2"/>
  <c r="J22" i="2"/>
  <c r="S22" i="2"/>
  <c r="AC22" i="2"/>
  <c r="AK22" i="2"/>
  <c r="Q23" i="2"/>
  <c r="AA23" i="2"/>
  <c r="AI23" i="2"/>
  <c r="O24" i="2"/>
  <c r="AA24" i="2"/>
  <c r="AR24" i="2"/>
  <c r="T25" i="2"/>
  <c r="AI25" i="2"/>
  <c r="V26" i="2"/>
  <c r="AR26" i="2"/>
  <c r="AC27" i="2"/>
  <c r="T28" i="2"/>
  <c r="W29" i="2"/>
  <c r="AF30" i="2"/>
  <c r="AK32" i="2"/>
  <c r="AR22" i="2"/>
  <c r="R23" i="2"/>
  <c r="AB23" i="2"/>
  <c r="AJ23" i="2"/>
  <c r="P24" i="2"/>
  <c r="AB24" i="2"/>
  <c r="W25" i="2"/>
  <c r="AK25" i="2"/>
  <c r="W26" i="2"/>
  <c r="J27" i="2"/>
  <c r="AD27" i="2"/>
  <c r="AC28" i="2"/>
  <c r="AB29" i="2"/>
  <c r="AH30" i="2"/>
  <c r="W33" i="2"/>
  <c r="J19" i="2"/>
  <c r="S19" i="2"/>
  <c r="AC19" i="2"/>
  <c r="AK19" i="2"/>
  <c r="Q20" i="2"/>
  <c r="AA20" i="2"/>
  <c r="AI20" i="2"/>
  <c r="O21" i="2"/>
  <c r="W21" i="2"/>
  <c r="AG21" i="2"/>
  <c r="L22" i="2"/>
  <c r="U22" i="2"/>
  <c r="AE22" i="2"/>
  <c r="J23" i="2"/>
  <c r="S23" i="2"/>
  <c r="AC23" i="2"/>
  <c r="AK23" i="2"/>
  <c r="Q24" i="2"/>
  <c r="AC24" i="2"/>
  <c r="X25" i="2"/>
  <c r="AR25" i="2"/>
  <c r="X26" i="2"/>
  <c r="N27" i="2"/>
  <c r="AF27" i="2"/>
  <c r="AD28" i="2"/>
  <c r="AG29" i="2"/>
  <c r="N31" i="2"/>
  <c r="AH17" i="2"/>
  <c r="N18" i="2"/>
  <c r="V18" i="2"/>
  <c r="AF18" i="2"/>
  <c r="K19" i="2"/>
  <c r="T19" i="2"/>
  <c r="AD19" i="2"/>
  <c r="AR19" i="2"/>
  <c r="R20" i="2"/>
  <c r="AB20" i="2"/>
  <c r="AJ20" i="2"/>
  <c r="P21" i="2"/>
  <c r="X21" i="2"/>
  <c r="AH21" i="2"/>
  <c r="N22" i="2"/>
  <c r="V22" i="2"/>
  <c r="AF22" i="2"/>
  <c r="K23" i="2"/>
  <c r="T23" i="2"/>
  <c r="AD23" i="2"/>
  <c r="AR23" i="2"/>
  <c r="R24" i="2"/>
  <c r="AD24" i="2"/>
  <c r="K25" i="2"/>
  <c r="AA25" i="2"/>
  <c r="L26" i="2"/>
  <c r="AC26" i="2"/>
  <c r="O27" i="2"/>
  <c r="AG27" i="2"/>
  <c r="AH28" i="2"/>
  <c r="AJ29" i="2"/>
  <c r="R31" i="2"/>
  <c r="O18" i="2"/>
  <c r="W18" i="2"/>
  <c r="AG18" i="2"/>
  <c r="L19" i="2"/>
  <c r="U19" i="2"/>
  <c r="AE19" i="2"/>
  <c r="J20" i="2"/>
  <c r="S20" i="2"/>
  <c r="AC20" i="2"/>
  <c r="AK20" i="2"/>
  <c r="Q21" i="2"/>
  <c r="AA21" i="2"/>
  <c r="AI21" i="2"/>
  <c r="O22" i="2"/>
  <c r="W22" i="2"/>
  <c r="AG22" i="2"/>
  <c r="L23" i="2"/>
  <c r="U23" i="2"/>
  <c r="AE23" i="2"/>
  <c r="J24" i="2"/>
  <c r="S24" i="2"/>
  <c r="AF24" i="2"/>
  <c r="O25" i="2"/>
  <c r="AC25" i="2"/>
  <c r="N26" i="2"/>
  <c r="AD26" i="2"/>
  <c r="Q27" i="2"/>
  <c r="J28" i="2"/>
  <c r="AR28" i="2"/>
  <c r="K30" i="2"/>
  <c r="V31" i="2"/>
  <c r="U24" i="2"/>
  <c r="AE24" i="2"/>
  <c r="R25" i="2"/>
  <c r="AB25" i="2"/>
  <c r="AJ25" i="2"/>
  <c r="P26" i="2"/>
  <c r="AA26" i="2"/>
  <c r="AK26" i="2"/>
  <c r="S27" i="2"/>
  <c r="AE27" i="2"/>
  <c r="Q28" i="2"/>
  <c r="AK28" i="2"/>
  <c r="X29" i="2"/>
  <c r="P30" i="2"/>
  <c r="J31" i="2"/>
  <c r="AJ31" i="2"/>
  <c r="P33" i="2"/>
  <c r="Q32" i="2"/>
  <c r="AA33" i="2"/>
  <c r="X24" i="2"/>
  <c r="AH24" i="2"/>
  <c r="L25" i="2"/>
  <c r="U25" i="2"/>
  <c r="AE25" i="2"/>
  <c r="J26" i="2"/>
  <c r="T26" i="2"/>
  <c r="AE26" i="2"/>
  <c r="K27" i="2"/>
  <c r="V27" i="2"/>
  <c r="AI27" i="2"/>
  <c r="AA28" i="2"/>
  <c r="N29" i="2"/>
  <c r="AH29" i="2"/>
  <c r="W30" i="2"/>
  <c r="S31" i="2"/>
  <c r="S32" i="2"/>
  <c r="AI24" i="2"/>
  <c r="N25" i="2"/>
  <c r="V25" i="2"/>
  <c r="AF25" i="2"/>
  <c r="K26" i="2"/>
  <c r="U26" i="2"/>
  <c r="AF26" i="2"/>
  <c r="L27" i="2"/>
  <c r="W27" i="2"/>
  <c r="AR27" i="2"/>
  <c r="AB28" i="2"/>
  <c r="P29" i="2"/>
  <c r="AI29" i="2"/>
  <c r="AE30" i="2"/>
  <c r="T31" i="2"/>
  <c r="X32" i="2"/>
  <c r="AG30" i="2"/>
  <c r="AD31" i="2"/>
  <c r="AI32" i="2"/>
  <c r="AK27" i="2"/>
  <c r="S28" i="2"/>
  <c r="AF28" i="2"/>
  <c r="O29" i="2"/>
  <c r="AA29" i="2"/>
  <c r="AR29" i="2"/>
  <c r="V30" i="2"/>
  <c r="AR30" i="2"/>
  <c r="U31" i="2"/>
  <c r="AK31" i="2"/>
  <c r="T32" i="2"/>
  <c r="AJ32" i="2"/>
  <c r="X33" i="2"/>
  <c r="V28" i="2"/>
  <c r="AI28" i="2"/>
  <c r="Q29" i="2"/>
  <c r="AD29" i="2"/>
  <c r="L30" i="2"/>
  <c r="X30" i="2"/>
  <c r="K31" i="2"/>
  <c r="AB31" i="2"/>
  <c r="J32" i="2"/>
  <c r="AA32" i="2"/>
  <c r="AR32" i="2"/>
  <c r="AE33" i="2"/>
  <c r="K28" i="2"/>
  <c r="X28" i="2"/>
  <c r="AJ28" i="2"/>
  <c r="R29" i="2"/>
  <c r="AF29" i="2"/>
  <c r="N30" i="2"/>
  <c r="AD30" i="2"/>
  <c r="L31" i="2"/>
  <c r="AC31" i="2"/>
  <c r="K32" i="2"/>
  <c r="AB32" i="2"/>
  <c r="N33" i="2"/>
  <c r="P32" i="2"/>
  <c r="AC32" i="2"/>
  <c r="O33" i="2"/>
  <c r="AF31" i="2"/>
  <c r="R32" i="2"/>
  <c r="AH32" i="2"/>
  <c r="Q33" i="2"/>
  <c r="AV27" i="2"/>
  <c r="AV21" i="2"/>
  <c r="R30" i="2"/>
  <c r="AB30" i="2"/>
  <c r="AJ30" i="2"/>
  <c r="P31" i="2"/>
  <c r="X31" i="2"/>
  <c r="AH31" i="2"/>
  <c r="N32" i="2"/>
  <c r="V32" i="2"/>
  <c r="AF32" i="2"/>
  <c r="K33" i="2"/>
  <c r="U33" i="2"/>
  <c r="AH33" i="2"/>
  <c r="R27" i="2"/>
  <c r="AB27" i="2"/>
  <c r="AJ27" i="2"/>
  <c r="O28" i="2"/>
  <c r="W28" i="2"/>
  <c r="AG28" i="2"/>
  <c r="L29" i="2"/>
  <c r="U29" i="2"/>
  <c r="AE29" i="2"/>
  <c r="J30" i="2"/>
  <c r="S30" i="2"/>
  <c r="AC30" i="2"/>
  <c r="AK30" i="2"/>
  <c r="Q31" i="2"/>
  <c r="AA31" i="2"/>
  <c r="AI31" i="2"/>
  <c r="O32" i="2"/>
  <c r="W32" i="2"/>
  <c r="AG32" i="2"/>
  <c r="L33" i="2"/>
  <c r="V33" i="2"/>
  <c r="AI33" i="2"/>
  <c r="BH3" i="3"/>
  <c r="BK3" i="3"/>
  <c r="R33" i="2"/>
  <c r="AF33" i="2"/>
  <c r="R26" i="2"/>
  <c r="AB26" i="2"/>
  <c r="AJ26" i="2"/>
  <c r="P27" i="2"/>
  <c r="X27" i="2"/>
  <c r="AH27" i="2"/>
  <c r="L28" i="2"/>
  <c r="U28" i="2"/>
  <c r="AE28" i="2"/>
  <c r="J29" i="2"/>
  <c r="S29" i="2"/>
  <c r="AC29" i="2"/>
  <c r="AK29" i="2"/>
  <c r="Q30" i="2"/>
  <c r="AA30" i="2"/>
  <c r="AI30" i="2"/>
  <c r="O31" i="2"/>
  <c r="W31" i="2"/>
  <c r="AG31" i="2"/>
  <c r="L32" i="2"/>
  <c r="U32" i="2"/>
  <c r="AE32" i="2"/>
  <c r="J33" i="2"/>
  <c r="S33" i="2"/>
  <c r="AG33" i="2"/>
  <c r="AS16" i="2"/>
  <c r="AU11" i="2"/>
  <c r="AS14" i="2"/>
  <c r="AU31" i="2"/>
  <c r="AS4" i="2"/>
  <c r="AU7" i="2"/>
  <c r="AU17" i="2"/>
  <c r="AU23" i="2"/>
  <c r="AT26" i="2"/>
  <c r="AS21" i="2"/>
  <c r="AV29" i="2"/>
  <c r="AU8" i="2"/>
  <c r="AV11" i="2"/>
  <c r="AT14" i="2"/>
  <c r="AV17" i="2"/>
  <c r="AU21" i="2"/>
  <c r="AU24" i="2"/>
  <c r="AS26" i="2"/>
  <c r="AV31" i="2"/>
  <c r="AV5" i="2"/>
  <c r="AV7" i="2"/>
  <c r="AS13" i="2"/>
  <c r="AT16" i="2"/>
  <c r="AS20" i="2"/>
  <c r="AV23" i="2"/>
  <c r="AS28" i="2"/>
  <c r="AU13" i="2"/>
  <c r="AU16" i="2"/>
  <c r="AS18" i="2"/>
  <c r="AT20" i="2"/>
  <c r="AS25" i="2"/>
  <c r="AT28" i="2"/>
  <c r="AS30" i="2"/>
  <c r="AS32" i="2"/>
  <c r="AS9" i="2"/>
  <c r="AS12" i="2"/>
  <c r="AV13" i="2"/>
  <c r="AU15" i="2"/>
  <c r="AT18" i="2"/>
  <c r="AU20" i="2"/>
  <c r="AS22" i="2"/>
  <c r="AT30" i="2"/>
  <c r="AT32" i="2"/>
  <c r="AT4" i="2"/>
  <c r="AU4" i="2"/>
  <c r="AS6" i="2"/>
  <c r="AU9" i="2"/>
  <c r="AT12" i="2"/>
  <c r="AV15" i="2"/>
  <c r="AT22" i="2"/>
  <c r="AT6" i="2"/>
  <c r="AS8" i="2"/>
  <c r="AV9" i="2"/>
  <c r="AU12" i="2"/>
  <c r="AS17" i="2"/>
  <c r="AS24" i="2"/>
  <c r="AU27" i="2"/>
  <c r="AU29" i="2"/>
  <c r="H3" i="3"/>
  <c r="BB3" i="3"/>
  <c r="BT3" i="3" s="1"/>
  <c r="AB33" i="2"/>
  <c r="AJ33" i="2"/>
  <c r="AC33" i="2"/>
  <c r="AK33" i="2"/>
  <c r="T33" i="2"/>
  <c r="AD33" i="2"/>
  <c r="AU33" i="2"/>
  <c r="CD3" i="3"/>
  <c r="AS3" i="3"/>
  <c r="AD3" i="3"/>
  <c r="AR33" i="2"/>
  <c r="AU28" i="2"/>
  <c r="AS29" i="2"/>
  <c r="AU32" i="2"/>
  <c r="AS33" i="2"/>
  <c r="BP3" i="3"/>
  <c r="AV4" i="2"/>
  <c r="AT5" i="2"/>
  <c r="AV8" i="2"/>
  <c r="AT9" i="2"/>
  <c r="AV12" i="2"/>
  <c r="AT13" i="2"/>
  <c r="AV16" i="2"/>
  <c r="AT17" i="2"/>
  <c r="AV20" i="2"/>
  <c r="AT21" i="2"/>
  <c r="AV24" i="2"/>
  <c r="AV28" i="2"/>
  <c r="AT29" i="2"/>
  <c r="AV32" i="2"/>
  <c r="AT33" i="2"/>
  <c r="AU6" i="2"/>
  <c r="AS7" i="2"/>
  <c r="AS11" i="2"/>
  <c r="AU14" i="2"/>
  <c r="AS15" i="2"/>
  <c r="AU18" i="2"/>
  <c r="AS19" i="2"/>
  <c r="AU22" i="2"/>
  <c r="AS23" i="2"/>
  <c r="AU26" i="2"/>
  <c r="AS27" i="2"/>
  <c r="AU30" i="2"/>
  <c r="AS31" i="2"/>
  <c r="AV6" i="2"/>
  <c r="AT7" i="2"/>
  <c r="AT11" i="2"/>
  <c r="AV14" i="2"/>
  <c r="AT15" i="2"/>
  <c r="AV18" i="2"/>
  <c r="AV22" i="2"/>
  <c r="AT23" i="2"/>
  <c r="AV26" i="2"/>
  <c r="AT27" i="2"/>
  <c r="AV30" i="2"/>
  <c r="I8" i="2" l="1"/>
  <c r="I11" i="2"/>
  <c r="I4" i="2"/>
  <c r="I21" i="2"/>
  <c r="I12" i="2"/>
  <c r="I15" i="2"/>
  <c r="I16" i="2"/>
  <c r="I5" i="2"/>
  <c r="G15" i="2"/>
  <c r="G24" i="2"/>
  <c r="G28" i="2"/>
  <c r="G23" i="2"/>
  <c r="G17" i="2"/>
  <c r="G22" i="2"/>
  <c r="G8" i="2"/>
  <c r="G9" i="2"/>
  <c r="G27" i="2"/>
  <c r="G29" i="2"/>
  <c r="G7" i="2"/>
  <c r="G18" i="2"/>
  <c r="G33" i="2"/>
  <c r="G20" i="2"/>
  <c r="G11" i="2"/>
  <c r="I10" i="2"/>
  <c r="I20" i="2"/>
  <c r="G14" i="2"/>
  <c r="G31" i="2"/>
  <c r="G26" i="2"/>
  <c r="Y9" i="2"/>
  <c r="G4" i="2"/>
  <c r="Y16" i="2"/>
  <c r="AL11" i="2"/>
  <c r="AL6" i="2"/>
  <c r="Y4" i="2"/>
  <c r="AL4" i="2"/>
  <c r="AL15" i="2"/>
  <c r="AL9" i="2"/>
  <c r="I18" i="2"/>
  <c r="G30" i="2"/>
  <c r="G6" i="2"/>
  <c r="AL8" i="2"/>
  <c r="Y6" i="2"/>
  <c r="AL16" i="2"/>
  <c r="AL7" i="2"/>
  <c r="Y11" i="2"/>
  <c r="Y14" i="2"/>
  <c r="I24" i="2"/>
  <c r="I14" i="2"/>
  <c r="I6" i="2"/>
  <c r="I9" i="2"/>
  <c r="AL13" i="2"/>
  <c r="I29" i="2"/>
  <c r="G21" i="2"/>
  <c r="I17" i="2"/>
  <c r="Y13" i="2"/>
  <c r="Y7" i="2"/>
  <c r="I13" i="2"/>
  <c r="AL10" i="2"/>
  <c r="Y8" i="2"/>
  <c r="AL12" i="2"/>
  <c r="Y10" i="2"/>
  <c r="AL14" i="2"/>
  <c r="Y12" i="2"/>
  <c r="Y15" i="2"/>
  <c r="Y5" i="2"/>
  <c r="AL5" i="2"/>
  <c r="Y17" i="2"/>
  <c r="I22" i="2"/>
  <c r="AL17" i="2"/>
  <c r="G32" i="2"/>
  <c r="G13" i="2"/>
  <c r="AL18" i="2"/>
  <c r="G12" i="2"/>
  <c r="I26" i="2"/>
  <c r="G5" i="2"/>
  <c r="I19" i="2"/>
  <c r="I32" i="2"/>
  <c r="G16" i="2"/>
  <c r="I28" i="2"/>
  <c r="Y18" i="2"/>
  <c r="AL20" i="2"/>
  <c r="I31" i="2"/>
  <c r="Y23" i="2"/>
  <c r="AL21" i="2"/>
  <c r="Y19" i="2"/>
  <c r="AL19" i="2"/>
  <c r="AL24" i="2"/>
  <c r="Y22" i="2"/>
  <c r="I30" i="2"/>
  <c r="I27" i="2"/>
  <c r="Y24" i="2"/>
  <c r="AL23" i="2"/>
  <c r="BS3" i="3"/>
  <c r="T3" i="2"/>
  <c r="I23" i="2"/>
  <c r="K3" i="2"/>
  <c r="Y20" i="2"/>
  <c r="Y25" i="2"/>
  <c r="AL22" i="2"/>
  <c r="Y21" i="2"/>
  <c r="AL32" i="2"/>
  <c r="Q3" i="2"/>
  <c r="AL25" i="2"/>
  <c r="W3" i="2"/>
  <c r="AL28" i="2"/>
  <c r="Y26" i="2"/>
  <c r="N3" i="2"/>
  <c r="AF3" i="2"/>
  <c r="AB3" i="2"/>
  <c r="L3" i="2"/>
  <c r="Y33" i="2"/>
  <c r="AD3" i="2"/>
  <c r="Y32" i="2"/>
  <c r="AL26" i="2"/>
  <c r="AL31" i="2"/>
  <c r="AL29" i="2"/>
  <c r="AL27" i="2"/>
  <c r="Y30" i="2"/>
  <c r="I33" i="2"/>
  <c r="AL30" i="2"/>
  <c r="Y27" i="2"/>
  <c r="AA3" i="2"/>
  <c r="P3" i="2"/>
  <c r="AH3" i="2"/>
  <c r="S3" i="2"/>
  <c r="U3" i="2"/>
  <c r="X3" i="2"/>
  <c r="Y31" i="2"/>
  <c r="AI3" i="2"/>
  <c r="AG3" i="2"/>
  <c r="Y29" i="2"/>
  <c r="O3" i="2"/>
  <c r="V3" i="2"/>
  <c r="AJ3" i="2"/>
  <c r="AE3" i="2"/>
  <c r="Y28" i="2"/>
  <c r="R3" i="2"/>
  <c r="AC3" i="2"/>
  <c r="AL33" i="2"/>
  <c r="AK3" i="2"/>
  <c r="BD3" i="3"/>
  <c r="BQ3" i="3"/>
  <c r="BC3" i="3"/>
  <c r="AT19" i="2"/>
  <c r="AS3" i="2"/>
  <c r="CE3" i="3" l="1"/>
  <c r="A3" i="3" s="1"/>
  <c r="CF3" i="3" s="1"/>
  <c r="AT10" i="2" s="1"/>
  <c r="AL3" i="2"/>
  <c r="Y3" i="2"/>
  <c r="AU19" i="2"/>
  <c r="AV19" i="2"/>
  <c r="G19" i="2" l="1"/>
  <c r="CH3" i="3"/>
  <c r="CG3" i="3"/>
  <c r="AV10" i="2" l="1"/>
  <c r="AU10" i="2"/>
  <c r="G10" i="2" l="1"/>
  <c r="BE106" i="3"/>
  <c r="BF106" i="3" s="1"/>
  <c r="BE107" i="3"/>
  <c r="BF107" i="3" s="1"/>
  <c r="BE102" i="3"/>
  <c r="BF102" i="3" s="1"/>
  <c r="BE104" i="3"/>
  <c r="BF104" i="3" s="1"/>
  <c r="BA106" i="3"/>
  <c r="BA104" i="3"/>
  <c r="AS104" i="3" s="1"/>
  <c r="BA102" i="3"/>
  <c r="AS102" i="3" s="1"/>
  <c r="BH106" i="3"/>
  <c r="CA106" i="3"/>
  <c r="BO106" i="3"/>
  <c r="BQ106" i="3"/>
  <c r="BD106" i="3"/>
  <c r="K106" i="3"/>
  <c r="BS106" i="3"/>
  <c r="CA104" i="3"/>
  <c r="BO104" i="3"/>
  <c r="BS104" i="3"/>
  <c r="BD104" i="3"/>
  <c r="BQ104" i="3"/>
  <c r="K104" i="3"/>
  <c r="BH104" i="3"/>
  <c r="BD107" i="3"/>
  <c r="BS107" i="3"/>
  <c r="CA107" i="3"/>
  <c r="BO107" i="3"/>
  <c r="BH107" i="3"/>
  <c r="BQ107" i="3"/>
  <c r="BO102" i="3"/>
  <c r="BH102" i="3"/>
  <c r="BD102" i="3"/>
  <c r="BQ102" i="3"/>
  <c r="CA102" i="3"/>
  <c r="BS102" i="3"/>
  <c r="K102" i="3"/>
  <c r="J25" i="2"/>
  <c r="I25" i="2" s="1"/>
  <c r="I3" i="2" s="1"/>
  <c r="K107" i="3"/>
  <c r="BA107" i="3"/>
  <c r="AS107" i="3" s="1"/>
  <c r="CD106" i="3" l="1"/>
  <c r="CD104" i="3"/>
  <c r="AD107" i="3"/>
  <c r="CE107" i="3" s="1"/>
  <c r="A107" i="3" s="1"/>
  <c r="CF107" i="3" s="1"/>
  <c r="CH107" i="3" s="1"/>
  <c r="CD102" i="3"/>
  <c r="CD107" i="3"/>
  <c r="J3" i="2"/>
  <c r="AD102" i="3"/>
  <c r="CE102" i="3" s="1"/>
  <c r="A102" i="3" s="1"/>
  <c r="CF102" i="3" s="1"/>
  <c r="AS106" i="3"/>
  <c r="AD104" i="3"/>
  <c r="CE104" i="3" s="1"/>
  <c r="A104" i="3" s="1"/>
  <c r="CF104" i="3" s="1"/>
  <c r="AD106" i="3"/>
  <c r="CE106" i="3" s="1"/>
  <c r="A106" i="3" s="1"/>
  <c r="CF106" i="3" s="1"/>
  <c r="CG107" i="3" l="1"/>
  <c r="CG102" i="3"/>
  <c r="AT25" i="2"/>
  <c r="AT3" i="2" s="1"/>
  <c r="CH102" i="3"/>
  <c r="CG104" i="3"/>
  <c r="CH104" i="3"/>
  <c r="CH106" i="3"/>
  <c r="CG106" i="3"/>
  <c r="AV25" i="2" l="1"/>
  <c r="AU25" i="2"/>
  <c r="G2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B3" authorId="0" shapeId="0" xr:uid="{00000000-0006-0000-0000-000001000000}">
      <text>
        <r>
          <rPr>
            <sz val="11"/>
            <rFont val="Calibri"/>
            <family val="2"/>
            <charset val="238"/>
          </rPr>
          <t>{$form.identifier}</t>
        </r>
      </text>
    </comment>
    <comment ref="B4" authorId="0" shapeId="0" xr:uid="{00000000-0006-0000-0000-000002000000}">
      <text>
        <r>
          <rPr>
            <sz val="11"/>
            <rFont val="Calibri"/>
            <family val="2"/>
            <charset val="238"/>
          </rPr>
          <t>{$form.name}</t>
        </r>
      </text>
    </comment>
    <comment ref="B5" authorId="0" shapeId="0" xr:uid="{00000000-0006-0000-0000-000003000000}">
      <text>
        <r>
          <rPr>
            <sz val="11"/>
            <rFont val="Calibri"/>
            <family val="2"/>
            <charset val="238"/>
          </rPr>
          <t>{$form.frequency}</t>
        </r>
      </text>
    </comment>
    <comment ref="B6" authorId="0" shapeId="0" xr:uid="{00000000-0006-0000-0000-000004000000}">
      <text>
        <r>
          <rPr>
            <sz val="11"/>
            <rFont val="Calibri"/>
            <family val="2"/>
            <charset val="238"/>
          </rPr>
          <t>{$session.period}</t>
        </r>
      </text>
    </comment>
    <comment ref="B7" authorId="0" shapeId="0" xr:uid="{00000000-0006-0000-0000-000005000000}">
      <text>
        <r>
          <rPr>
            <sz val="11"/>
            <rFont val="Calibri"/>
            <family val="2"/>
            <charset val="238"/>
          </rPr>
          <t>StartYear</t>
        </r>
      </text>
    </comment>
    <comment ref="B8" authorId="0" shapeId="0" xr:uid="{00000000-0006-0000-0000-000006000000}">
      <text>
        <r>
          <rPr>
            <sz val="11"/>
            <rFont val="Calibri"/>
            <family val="2"/>
            <charset val="238"/>
          </rPr>
          <t>EndYear</t>
        </r>
      </text>
    </comment>
    <comment ref="B9" authorId="0" shapeId="0" xr:uid="{00000000-0006-0000-0000-000007000000}">
      <text>
        <r>
          <rPr>
            <sz val="11"/>
            <rFont val="Calibri"/>
            <family val="2"/>
            <charset val="238"/>
          </rPr>
          <t>{$dataentry.duedate}</t>
        </r>
      </text>
    </comment>
    <comment ref="B13" authorId="0" shapeId="0" xr:uid="{00000000-0006-0000-0000-000008000000}">
      <text>
        <r>
          <rPr>
            <sz val="11"/>
            <rFont val="Calibri"/>
            <family val="2"/>
            <charset val="238"/>
          </rPr>
          <t>{$environment.orgname}</t>
        </r>
      </text>
    </comment>
    <comment ref="B14" authorId="0" shapeId="0" xr:uid="{00000000-0006-0000-0000-000009000000}">
      <text>
        <r>
          <rPr>
            <sz val="11"/>
            <rFont val="Calibri"/>
            <family val="2"/>
            <charset val="238"/>
          </rPr>
          <t>{$environment.orgaddress}</t>
        </r>
      </text>
    </comment>
    <comment ref="B15" authorId="0" shapeId="0" xr:uid="{00000000-0006-0000-0000-00000A000000}">
      <text>
        <r>
          <rPr>
            <sz val="11"/>
            <rFont val="Calibri"/>
            <family val="2"/>
            <charset val="238"/>
          </rPr>
          <t>{$environment.orgcode}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A4" authorId="0" shapeId="0" xr:uid="{00000000-0006-0000-0100-00000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" authorId="0" shapeId="0" xr:uid="{00000000-0006-0000-0100-00000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" authorId="0" shapeId="0" xr:uid="{00000000-0006-0000-0100-00000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" authorId="0" shapeId="0" xr:uid="{00000000-0006-0000-0100-00000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" authorId="0" shapeId="0" xr:uid="{00000000-0006-0000-0100-00000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" authorId="0" shapeId="0" xr:uid="{00000000-0006-0000-0100-00000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" authorId="0" shapeId="0" xr:uid="{00000000-0006-0000-0100-00000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" authorId="0" shapeId="0" xr:uid="{00000000-0006-0000-0100-00000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" authorId="0" shapeId="0" xr:uid="{00000000-0006-0000-0100-00000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" authorId="0" shapeId="0" xr:uid="{00000000-0006-0000-0100-00000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" authorId="0" shapeId="0" xr:uid="{00000000-0006-0000-0100-00000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" authorId="0" shapeId="0" xr:uid="{00000000-0006-0000-0100-00000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6" authorId="0" shapeId="0" xr:uid="{00000000-0006-0000-0100-00000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6" authorId="0" shapeId="0" xr:uid="{00000000-0006-0000-0100-00000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6" authorId="0" shapeId="0" xr:uid="{00000000-0006-0000-0100-00000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6" authorId="0" shapeId="0" xr:uid="{00000000-0006-0000-0100-00001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6" authorId="0" shapeId="0" xr:uid="{00000000-0006-0000-0100-00001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6" authorId="0" shapeId="0" xr:uid="{00000000-0006-0000-0100-00001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7" authorId="0" shapeId="0" xr:uid="{00000000-0006-0000-0100-00001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7" authorId="0" shapeId="0" xr:uid="{00000000-0006-0000-0100-00001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7" authorId="0" shapeId="0" xr:uid="{00000000-0006-0000-0100-00001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7" authorId="0" shapeId="0" xr:uid="{00000000-0006-0000-0100-00001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7" authorId="0" shapeId="0" xr:uid="{00000000-0006-0000-0100-00001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7" authorId="0" shapeId="0" xr:uid="{00000000-0006-0000-0100-00001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8" authorId="0" shapeId="0" xr:uid="{00000000-0006-0000-0100-00001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8" authorId="0" shapeId="0" xr:uid="{00000000-0006-0000-0100-00001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8" authorId="0" shapeId="0" xr:uid="{00000000-0006-0000-0100-00001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8" authorId="0" shapeId="0" xr:uid="{00000000-0006-0000-0100-00001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8" authorId="0" shapeId="0" xr:uid="{00000000-0006-0000-0100-00001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8" authorId="0" shapeId="0" xr:uid="{00000000-0006-0000-0100-00001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9" authorId="0" shapeId="0" xr:uid="{00000000-0006-0000-0100-00001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9" authorId="0" shapeId="0" xr:uid="{00000000-0006-0000-0100-00002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9" authorId="0" shapeId="0" xr:uid="{00000000-0006-0000-0100-00002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9" authorId="0" shapeId="0" xr:uid="{00000000-0006-0000-0100-00002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9" authorId="0" shapeId="0" xr:uid="{00000000-0006-0000-0100-00002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9" authorId="0" shapeId="0" xr:uid="{00000000-0006-0000-0100-00002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0" authorId="0" shapeId="0" xr:uid="{00000000-0006-0000-0100-00002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0" authorId="0" shapeId="0" xr:uid="{00000000-0006-0000-0100-00002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0" authorId="0" shapeId="0" xr:uid="{00000000-0006-0000-0100-00002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0" authorId="0" shapeId="0" xr:uid="{00000000-0006-0000-0100-00002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0" authorId="0" shapeId="0" xr:uid="{00000000-0006-0000-0100-00002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0" authorId="0" shapeId="0" xr:uid="{00000000-0006-0000-0100-00002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1" authorId="0" shapeId="0" xr:uid="{00000000-0006-0000-0100-00002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1" authorId="0" shapeId="0" xr:uid="{00000000-0006-0000-0100-00002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1" authorId="0" shapeId="0" xr:uid="{00000000-0006-0000-0100-00002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1" authorId="0" shapeId="0" xr:uid="{00000000-0006-0000-0100-00002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1" authorId="0" shapeId="0" xr:uid="{00000000-0006-0000-0100-00002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1" authorId="0" shapeId="0" xr:uid="{00000000-0006-0000-0100-00003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2" authorId="0" shapeId="0" xr:uid="{00000000-0006-0000-0100-00003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2" authorId="0" shapeId="0" xr:uid="{00000000-0006-0000-0100-00003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2" authorId="0" shapeId="0" xr:uid="{00000000-0006-0000-0100-00003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2" authorId="0" shapeId="0" xr:uid="{00000000-0006-0000-0100-00003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2" authorId="0" shapeId="0" xr:uid="{00000000-0006-0000-0100-00003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2" authorId="0" shapeId="0" xr:uid="{00000000-0006-0000-0100-00003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3" authorId="0" shapeId="0" xr:uid="{00000000-0006-0000-0100-00003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3" authorId="0" shapeId="0" xr:uid="{00000000-0006-0000-0100-00003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3" authorId="0" shapeId="0" xr:uid="{00000000-0006-0000-0100-00003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3" authorId="0" shapeId="0" xr:uid="{00000000-0006-0000-0100-00003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3" authorId="0" shapeId="0" xr:uid="{00000000-0006-0000-0100-00003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3" authorId="0" shapeId="0" xr:uid="{00000000-0006-0000-0100-00003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4" authorId="0" shapeId="0" xr:uid="{00000000-0006-0000-0100-00003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4" authorId="0" shapeId="0" xr:uid="{00000000-0006-0000-0100-00003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4" authorId="0" shapeId="0" xr:uid="{00000000-0006-0000-0100-00003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4" authorId="0" shapeId="0" xr:uid="{00000000-0006-0000-0100-00004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4" authorId="0" shapeId="0" xr:uid="{00000000-0006-0000-0100-00004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4" authorId="0" shapeId="0" xr:uid="{00000000-0006-0000-0100-00004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5" authorId="0" shapeId="0" xr:uid="{00000000-0006-0000-0100-00004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5" authorId="0" shapeId="0" xr:uid="{00000000-0006-0000-0100-00004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5" authorId="0" shapeId="0" xr:uid="{00000000-0006-0000-0100-00004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5" authorId="0" shapeId="0" xr:uid="{00000000-0006-0000-0100-00004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5" authorId="0" shapeId="0" xr:uid="{00000000-0006-0000-0100-00004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5" authorId="0" shapeId="0" xr:uid="{00000000-0006-0000-0100-00004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6" authorId="0" shapeId="0" xr:uid="{00000000-0006-0000-0100-00004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6" authorId="0" shapeId="0" xr:uid="{00000000-0006-0000-0100-00004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6" authorId="0" shapeId="0" xr:uid="{00000000-0006-0000-0100-00004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6" authorId="0" shapeId="0" xr:uid="{00000000-0006-0000-0100-00004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6" authorId="0" shapeId="0" xr:uid="{00000000-0006-0000-0100-00004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6" authorId="0" shapeId="0" xr:uid="{00000000-0006-0000-0100-00004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7" authorId="0" shapeId="0" xr:uid="{00000000-0006-0000-0100-00004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7" authorId="0" shapeId="0" xr:uid="{00000000-0006-0000-0100-00005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7" authorId="0" shapeId="0" xr:uid="{00000000-0006-0000-0100-00005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7" authorId="0" shapeId="0" xr:uid="{00000000-0006-0000-0100-00005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7" authorId="0" shapeId="0" xr:uid="{00000000-0006-0000-0100-00005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7" authorId="0" shapeId="0" xr:uid="{00000000-0006-0000-0100-00005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8" authorId="0" shapeId="0" xr:uid="{00000000-0006-0000-0100-00005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8" authorId="0" shapeId="0" xr:uid="{00000000-0006-0000-0100-00005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8" authorId="0" shapeId="0" xr:uid="{00000000-0006-0000-0100-00005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8" authorId="0" shapeId="0" xr:uid="{00000000-0006-0000-0100-00005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8" authorId="0" shapeId="0" xr:uid="{00000000-0006-0000-0100-00005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8" authorId="0" shapeId="0" xr:uid="{00000000-0006-0000-0100-00005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9" authorId="0" shapeId="0" xr:uid="{00000000-0006-0000-0100-00005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9" authorId="0" shapeId="0" xr:uid="{00000000-0006-0000-0100-00005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9" authorId="0" shapeId="0" xr:uid="{00000000-0006-0000-0100-00005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9" authorId="0" shapeId="0" xr:uid="{00000000-0006-0000-0100-00005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9" authorId="0" shapeId="0" xr:uid="{00000000-0006-0000-0100-00005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9" authorId="0" shapeId="0" xr:uid="{00000000-0006-0000-0100-00006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0" authorId="0" shapeId="0" xr:uid="{00000000-0006-0000-0100-00006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0" authorId="0" shapeId="0" xr:uid="{00000000-0006-0000-0100-00006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0" authorId="0" shapeId="0" xr:uid="{00000000-0006-0000-0100-00006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0" authorId="0" shapeId="0" xr:uid="{00000000-0006-0000-0100-00006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0" authorId="0" shapeId="0" xr:uid="{00000000-0006-0000-0100-00006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0" authorId="0" shapeId="0" xr:uid="{00000000-0006-0000-0100-00006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1" authorId="0" shapeId="0" xr:uid="{00000000-0006-0000-0100-00006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1" authorId="0" shapeId="0" xr:uid="{00000000-0006-0000-0100-00006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1" authorId="0" shapeId="0" xr:uid="{00000000-0006-0000-0100-00006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1" authorId="0" shapeId="0" xr:uid="{00000000-0006-0000-0100-00006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1" authorId="0" shapeId="0" xr:uid="{00000000-0006-0000-0100-00006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1" authorId="0" shapeId="0" xr:uid="{00000000-0006-0000-0100-00006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2" authorId="0" shapeId="0" xr:uid="{00000000-0006-0000-0100-00006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2" authorId="0" shapeId="0" xr:uid="{00000000-0006-0000-0100-00006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2" authorId="0" shapeId="0" xr:uid="{00000000-0006-0000-0100-00006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2" authorId="0" shapeId="0" xr:uid="{00000000-0006-0000-0100-00007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2" authorId="0" shapeId="0" xr:uid="{00000000-0006-0000-0100-00007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2" authorId="0" shapeId="0" xr:uid="{00000000-0006-0000-0100-00007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3" authorId="0" shapeId="0" xr:uid="{00000000-0006-0000-0100-00007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3" authorId="0" shapeId="0" xr:uid="{00000000-0006-0000-0100-00007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3" authorId="0" shapeId="0" xr:uid="{00000000-0006-0000-0100-00007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3" authorId="0" shapeId="0" xr:uid="{00000000-0006-0000-0100-00007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3" authorId="0" shapeId="0" xr:uid="{00000000-0006-0000-0100-00007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3" authorId="0" shapeId="0" xr:uid="{00000000-0006-0000-0100-00007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4" authorId="0" shapeId="0" xr:uid="{00000000-0006-0000-0100-00007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4" authorId="0" shapeId="0" xr:uid="{00000000-0006-0000-0100-00007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4" authorId="0" shapeId="0" xr:uid="{00000000-0006-0000-0100-00007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4" authorId="0" shapeId="0" xr:uid="{00000000-0006-0000-0100-00007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4" authorId="0" shapeId="0" xr:uid="{00000000-0006-0000-0100-00007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4" authorId="0" shapeId="0" xr:uid="{00000000-0006-0000-0100-00007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5" authorId="0" shapeId="0" xr:uid="{00000000-0006-0000-0100-00007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5" authorId="0" shapeId="0" xr:uid="{00000000-0006-0000-0100-00008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5" authorId="0" shapeId="0" xr:uid="{00000000-0006-0000-0100-00008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5" authorId="0" shapeId="0" xr:uid="{00000000-0006-0000-0100-00008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5" authorId="0" shapeId="0" xr:uid="{00000000-0006-0000-0100-00008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5" authorId="0" shapeId="0" xr:uid="{00000000-0006-0000-0100-00008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6" authorId="0" shapeId="0" xr:uid="{00000000-0006-0000-0100-00008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6" authorId="0" shapeId="0" xr:uid="{00000000-0006-0000-0100-00008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6" authorId="0" shapeId="0" xr:uid="{00000000-0006-0000-0100-00008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6" authorId="0" shapeId="0" xr:uid="{00000000-0006-0000-0100-00008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6" authorId="0" shapeId="0" xr:uid="{00000000-0006-0000-0100-00008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6" authorId="0" shapeId="0" xr:uid="{00000000-0006-0000-0100-00008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7" authorId="0" shapeId="0" xr:uid="{00000000-0006-0000-0100-00008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7" authorId="0" shapeId="0" xr:uid="{00000000-0006-0000-0100-00008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7" authorId="0" shapeId="0" xr:uid="{00000000-0006-0000-0100-00008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7" authorId="0" shapeId="0" xr:uid="{00000000-0006-0000-0100-00008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7" authorId="0" shapeId="0" xr:uid="{00000000-0006-0000-0100-00008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7" authorId="0" shapeId="0" xr:uid="{00000000-0006-0000-0100-00009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8" authorId="0" shapeId="0" xr:uid="{00000000-0006-0000-0100-00009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8" authorId="0" shapeId="0" xr:uid="{00000000-0006-0000-0100-00009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8" authorId="0" shapeId="0" xr:uid="{00000000-0006-0000-0100-00009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8" authorId="0" shapeId="0" xr:uid="{00000000-0006-0000-0100-00009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8" authorId="0" shapeId="0" xr:uid="{00000000-0006-0000-0100-00009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8" authorId="0" shapeId="0" xr:uid="{00000000-0006-0000-0100-00009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9" authorId="0" shapeId="0" xr:uid="{00000000-0006-0000-0100-00009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9" authorId="0" shapeId="0" xr:uid="{00000000-0006-0000-0100-00009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9" authorId="0" shapeId="0" xr:uid="{00000000-0006-0000-0100-00009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9" authorId="0" shapeId="0" xr:uid="{00000000-0006-0000-0100-00009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9" authorId="0" shapeId="0" xr:uid="{00000000-0006-0000-0100-00009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9" authorId="0" shapeId="0" xr:uid="{00000000-0006-0000-0100-00009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0" authorId="0" shapeId="0" xr:uid="{00000000-0006-0000-0100-00009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0" authorId="0" shapeId="0" xr:uid="{00000000-0006-0000-0100-00009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0" authorId="0" shapeId="0" xr:uid="{00000000-0006-0000-0100-00009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0" authorId="0" shapeId="0" xr:uid="{00000000-0006-0000-0100-0000A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0" authorId="0" shapeId="0" xr:uid="{00000000-0006-0000-0100-0000A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0" authorId="0" shapeId="0" xr:uid="{00000000-0006-0000-0100-0000A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1" authorId="0" shapeId="0" xr:uid="{00000000-0006-0000-0100-0000A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1" authorId="0" shapeId="0" xr:uid="{00000000-0006-0000-0100-0000A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1" authorId="0" shapeId="0" xr:uid="{00000000-0006-0000-0100-0000A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1" authorId="0" shapeId="0" xr:uid="{00000000-0006-0000-0100-0000A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1" authorId="0" shapeId="0" xr:uid="{00000000-0006-0000-0100-0000A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1" authorId="0" shapeId="0" xr:uid="{00000000-0006-0000-0100-0000A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2" authorId="0" shapeId="0" xr:uid="{00000000-0006-0000-0100-0000A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2" authorId="0" shapeId="0" xr:uid="{00000000-0006-0000-0100-0000A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2" authorId="0" shapeId="0" xr:uid="{00000000-0006-0000-0100-0000A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2" authorId="0" shapeId="0" xr:uid="{00000000-0006-0000-0100-0000A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2" authorId="0" shapeId="0" xr:uid="{00000000-0006-0000-0100-0000A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2" authorId="0" shapeId="0" xr:uid="{00000000-0006-0000-0100-0000A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3" authorId="0" shapeId="0" xr:uid="{00000000-0006-0000-0100-0000A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3" authorId="0" shapeId="0" xr:uid="{00000000-0006-0000-0100-0000B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3" authorId="0" shapeId="0" xr:uid="{00000000-0006-0000-0100-0000B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3" authorId="0" shapeId="0" xr:uid="{00000000-0006-0000-0100-0000B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3" authorId="0" shapeId="0" xr:uid="{00000000-0006-0000-0100-0000B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3" authorId="0" shapeId="0" xr:uid="{00000000-0006-0000-0100-0000B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B3" authorId="0" shapeId="0" xr:uid="{00000000-0006-0000-0200-000001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" authorId="0" shapeId="0" xr:uid="{00000000-0006-0000-0200-000002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3" authorId="0" shapeId="0" xr:uid="{00000000-0006-0000-0200-00000300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3" authorId="0" shapeId="0" xr:uid="{00000000-0006-0000-0200-000004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" authorId="0" shapeId="0" xr:uid="{00000000-0006-0000-0200-000005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" authorId="0" shapeId="0" xr:uid="{00000000-0006-0000-0200-000006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" authorId="0" shapeId="0" xr:uid="{00000000-0006-0000-0200-000007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" authorId="0" shapeId="0" xr:uid="{00000000-0006-0000-0200-000008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" authorId="0" shapeId="0" xr:uid="{00000000-0006-0000-0200-000009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" authorId="0" shapeId="0" xr:uid="{00000000-0006-0000-0200-00000A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" authorId="0" shapeId="0" xr:uid="{00000000-0006-0000-0200-00000B00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" authorId="0" shapeId="0" xr:uid="{00000000-0006-0000-0200-00000C00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" authorId="0" shapeId="0" xr:uid="{00000000-0006-0000-0200-00000D00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" authorId="0" shapeId="0" xr:uid="{00000000-0006-0000-0200-00000E00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" authorId="0" shapeId="0" xr:uid="{00000000-0006-0000-0200-00000F000000}">
      <text>
        <r>
          <rPr>
            <sz val="11"/>
            <rFont val="Calibri"/>
            <family val="2"/>
            <charset val="238"/>
          </rPr>
          <t>SZV_F:EM_Melleklet2_KTG</t>
        </r>
      </text>
    </comment>
    <comment ref="R3" authorId="0" shapeId="0" xr:uid="{00000000-0006-0000-0200-000010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" authorId="0" shapeId="0" xr:uid="{00000000-0006-0000-0200-000011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" authorId="0" shapeId="0" xr:uid="{00000000-0006-0000-0200-000012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" authorId="0" shapeId="0" xr:uid="{00000000-0006-0000-0200-000013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V3" authorId="0" shapeId="0" xr:uid="{00000000-0006-0000-0200-000014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W3" authorId="0" shapeId="0" xr:uid="{00000000-0006-0000-0200-000015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" authorId="0" shapeId="0" xr:uid="{00000000-0006-0000-0200-000016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" authorId="0" shapeId="0" xr:uid="{00000000-0006-0000-0200-000017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" authorId="0" shapeId="0" xr:uid="{00000000-0006-0000-0200-000018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" authorId="0" shapeId="0" xr:uid="{00000000-0006-0000-0200-000019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" authorId="0" shapeId="0" xr:uid="{00000000-0006-0000-0200-00001A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" authorId="0" shapeId="0" xr:uid="{00000000-0006-0000-0200-00001B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" authorId="0" shapeId="0" xr:uid="{00000000-0006-0000-0200-00001C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" authorId="0" shapeId="0" xr:uid="{00000000-0006-0000-0200-00001D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" authorId="0" shapeId="0" xr:uid="{00000000-0006-0000-0200-00001E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" authorId="0" shapeId="0" xr:uid="{00000000-0006-0000-0200-00001F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" authorId="0" shapeId="0" xr:uid="{00000000-0006-0000-0200-000020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" authorId="0" shapeId="0" xr:uid="{00000000-0006-0000-0200-000021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" authorId="0" shapeId="0" xr:uid="{00000000-0006-0000-0200-000022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" authorId="0" shapeId="0" xr:uid="{00000000-0006-0000-0200-000023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" authorId="0" shapeId="0" xr:uid="{00000000-0006-0000-0200-000024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" authorId="0" shapeId="0" xr:uid="{00000000-0006-0000-0200-000025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" authorId="0" shapeId="0" xr:uid="{00000000-0006-0000-0200-000026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" authorId="0" shapeId="0" xr:uid="{00000000-0006-0000-0200-000027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" authorId="0" shapeId="0" xr:uid="{00000000-0006-0000-0200-000028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3" authorId="0" shapeId="0" xr:uid="{00000000-0006-0000-0200-00002900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3" authorId="0" shapeId="0" xr:uid="{00000000-0006-0000-0200-00002A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" authorId="0" shapeId="0" xr:uid="{00000000-0006-0000-0200-00002B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" authorId="0" shapeId="0" xr:uid="{00000000-0006-0000-0200-00002C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" authorId="0" shapeId="0" xr:uid="{00000000-0006-0000-0200-00002D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" authorId="0" shapeId="0" xr:uid="{00000000-0006-0000-0200-00002E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" authorId="0" shapeId="0" xr:uid="{00000000-0006-0000-0200-00002F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" authorId="0" shapeId="0" xr:uid="{00000000-0006-0000-0200-000030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" authorId="0" shapeId="0" xr:uid="{00000000-0006-0000-0200-000031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" authorId="0" shapeId="0" xr:uid="{00000000-0006-0000-0200-000032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" authorId="0" shapeId="0" xr:uid="{00000000-0006-0000-0200-000033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" authorId="0" shapeId="0" xr:uid="{00000000-0006-0000-0200-000034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" authorId="0" shapeId="0" xr:uid="{00000000-0006-0000-0200-000035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4" authorId="0" shapeId="0" xr:uid="{00000000-0006-0000-0200-000036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" authorId="0" shapeId="0" xr:uid="{00000000-0006-0000-0200-000037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" authorId="0" shapeId="0" xr:uid="{00000000-0006-0000-0200-000038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" authorId="0" shapeId="0" xr:uid="{00000000-0006-0000-0200-000039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4" authorId="0" shapeId="0" xr:uid="{00000000-0006-0000-0200-00003A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" authorId="0" shapeId="0" xr:uid="{00000000-0006-0000-0200-00003B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" authorId="0" shapeId="0" xr:uid="{00000000-0006-0000-0200-00003C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" authorId="0" shapeId="0" xr:uid="{00000000-0006-0000-0200-00003D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" authorId="0" shapeId="0" xr:uid="{00000000-0006-0000-0200-00003E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" authorId="0" shapeId="0" xr:uid="{00000000-0006-0000-0200-00003F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" authorId="0" shapeId="0" xr:uid="{00000000-0006-0000-0200-000040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" authorId="0" shapeId="0" xr:uid="{00000000-0006-0000-0200-000041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" authorId="0" shapeId="0" xr:uid="{00000000-0006-0000-0200-000042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" authorId="0" shapeId="0" xr:uid="{00000000-0006-0000-0200-000043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" authorId="0" shapeId="0" xr:uid="{00000000-0006-0000-0200-000044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" authorId="0" shapeId="0" xr:uid="{00000000-0006-0000-0200-000045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" authorId="0" shapeId="0" xr:uid="{00000000-0006-0000-0200-000046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" authorId="0" shapeId="0" xr:uid="{00000000-0006-0000-0200-000047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" authorId="0" shapeId="0" xr:uid="{00000000-0006-0000-0200-000048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" authorId="0" shapeId="0" xr:uid="{00000000-0006-0000-0200-000049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" authorId="0" shapeId="0" xr:uid="{00000000-0006-0000-0200-00004A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" authorId="0" shapeId="0" xr:uid="{00000000-0006-0000-0200-00004B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" authorId="0" shapeId="0" xr:uid="{00000000-0006-0000-0200-00004C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" authorId="0" shapeId="0" xr:uid="{00000000-0006-0000-0200-00004D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" authorId="0" shapeId="0" xr:uid="{00000000-0006-0000-0200-00004E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" authorId="0" shapeId="0" xr:uid="{00000000-0006-0000-0200-00004F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" authorId="0" shapeId="0" xr:uid="{00000000-0006-0000-0200-000050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" authorId="0" shapeId="0" xr:uid="{00000000-0006-0000-0200-000051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" authorId="0" shapeId="0" xr:uid="{00000000-0006-0000-0200-000052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" authorId="0" shapeId="0" xr:uid="{00000000-0006-0000-0200-000053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" authorId="0" shapeId="0" xr:uid="{00000000-0006-0000-0200-000054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" authorId="0" shapeId="0" xr:uid="{00000000-0006-0000-0200-000055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" authorId="0" shapeId="0" xr:uid="{00000000-0006-0000-0200-000056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" authorId="0" shapeId="0" xr:uid="{00000000-0006-0000-0200-000057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" authorId="0" shapeId="0" xr:uid="{00000000-0006-0000-0200-000058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5" authorId="0" shapeId="0" xr:uid="{00000000-0006-0000-0200-000059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" authorId="0" shapeId="0" xr:uid="{00000000-0006-0000-0200-00005A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" authorId="0" shapeId="0" xr:uid="{00000000-0006-0000-0200-00005B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" authorId="0" shapeId="0" xr:uid="{00000000-0006-0000-0200-00005C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5" authorId="0" shapeId="0" xr:uid="{00000000-0006-0000-0200-00005D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" authorId="0" shapeId="0" xr:uid="{00000000-0006-0000-0200-00005E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" authorId="0" shapeId="0" xr:uid="{00000000-0006-0000-0200-00005F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" authorId="0" shapeId="0" xr:uid="{00000000-0006-0000-0200-000060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" authorId="0" shapeId="0" xr:uid="{00000000-0006-0000-0200-000061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" authorId="0" shapeId="0" xr:uid="{00000000-0006-0000-0200-000062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" authorId="0" shapeId="0" xr:uid="{00000000-0006-0000-0200-000063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" authorId="0" shapeId="0" xr:uid="{00000000-0006-0000-0200-000064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" authorId="0" shapeId="0" xr:uid="{00000000-0006-0000-0200-000065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" authorId="0" shapeId="0" xr:uid="{00000000-0006-0000-0200-000066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" authorId="0" shapeId="0" xr:uid="{00000000-0006-0000-0200-000067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" authorId="0" shapeId="0" xr:uid="{00000000-0006-0000-0200-000068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" authorId="0" shapeId="0" xr:uid="{00000000-0006-0000-0200-000069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" authorId="0" shapeId="0" xr:uid="{00000000-0006-0000-0200-00006A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" authorId="0" shapeId="0" xr:uid="{00000000-0006-0000-0200-00006B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" authorId="0" shapeId="0" xr:uid="{00000000-0006-0000-0200-00006C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" authorId="0" shapeId="0" xr:uid="{00000000-0006-0000-0200-00006D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" authorId="0" shapeId="0" xr:uid="{00000000-0006-0000-0200-00006E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" authorId="0" shapeId="0" xr:uid="{00000000-0006-0000-0200-00006F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" authorId="0" shapeId="0" xr:uid="{00000000-0006-0000-0200-000070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" authorId="0" shapeId="0" xr:uid="{00000000-0006-0000-0200-000071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" authorId="0" shapeId="0" xr:uid="{00000000-0006-0000-0200-000072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" authorId="0" shapeId="0" xr:uid="{00000000-0006-0000-0200-000073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" authorId="0" shapeId="0" xr:uid="{00000000-0006-0000-0200-000074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" authorId="0" shapeId="0" xr:uid="{00000000-0006-0000-0200-000075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" authorId="0" shapeId="0" xr:uid="{00000000-0006-0000-0200-000076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" authorId="0" shapeId="0" xr:uid="{00000000-0006-0000-0200-000077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" authorId="0" shapeId="0" xr:uid="{00000000-0006-0000-0200-000078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" authorId="0" shapeId="0" xr:uid="{00000000-0006-0000-0200-000079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" authorId="0" shapeId="0" xr:uid="{00000000-0006-0000-0200-00007A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" authorId="0" shapeId="0" xr:uid="{00000000-0006-0000-0200-00007B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6" authorId="0" shapeId="0" xr:uid="{00000000-0006-0000-0200-00007C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" authorId="0" shapeId="0" xr:uid="{00000000-0006-0000-0200-00007D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" authorId="0" shapeId="0" xr:uid="{00000000-0006-0000-0200-00007E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" authorId="0" shapeId="0" xr:uid="{00000000-0006-0000-0200-00007F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" authorId="0" shapeId="0" xr:uid="{00000000-0006-0000-0200-000080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" authorId="0" shapeId="0" xr:uid="{00000000-0006-0000-0200-000081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" authorId="0" shapeId="0" xr:uid="{00000000-0006-0000-0200-000082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" authorId="0" shapeId="0" xr:uid="{00000000-0006-0000-0200-000083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" authorId="0" shapeId="0" xr:uid="{00000000-0006-0000-0200-000084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" authorId="0" shapeId="0" xr:uid="{00000000-0006-0000-0200-000085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" authorId="0" shapeId="0" xr:uid="{00000000-0006-0000-0200-000086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" authorId="0" shapeId="0" xr:uid="{00000000-0006-0000-0200-000087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" authorId="0" shapeId="0" xr:uid="{00000000-0006-0000-0200-000088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" authorId="0" shapeId="0" xr:uid="{00000000-0006-0000-0200-000089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" authorId="0" shapeId="0" xr:uid="{00000000-0006-0000-0200-00008A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" authorId="0" shapeId="0" xr:uid="{00000000-0006-0000-0200-00008B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" authorId="0" shapeId="0" xr:uid="{00000000-0006-0000-0200-00008C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" authorId="0" shapeId="0" xr:uid="{00000000-0006-0000-0200-00008D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" authorId="0" shapeId="0" xr:uid="{00000000-0006-0000-0200-00008E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" authorId="0" shapeId="0" xr:uid="{00000000-0006-0000-0200-00008F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" authorId="0" shapeId="0" xr:uid="{00000000-0006-0000-0200-000090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" authorId="0" shapeId="0" xr:uid="{00000000-0006-0000-0200-000091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" authorId="0" shapeId="0" xr:uid="{00000000-0006-0000-0200-000092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" authorId="0" shapeId="0" xr:uid="{00000000-0006-0000-0200-000093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" authorId="0" shapeId="0" xr:uid="{00000000-0006-0000-0200-000094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" authorId="0" shapeId="0" xr:uid="{00000000-0006-0000-0200-000095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" authorId="0" shapeId="0" xr:uid="{00000000-0006-0000-0200-000096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" authorId="0" shapeId="0" xr:uid="{00000000-0006-0000-0200-000097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" authorId="0" shapeId="0" xr:uid="{00000000-0006-0000-0200-000098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" authorId="0" shapeId="0" xr:uid="{00000000-0006-0000-0200-000099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" authorId="0" shapeId="0" xr:uid="{00000000-0006-0000-0200-00009A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" authorId="0" shapeId="0" xr:uid="{00000000-0006-0000-0200-00009B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" authorId="0" shapeId="0" xr:uid="{00000000-0006-0000-0200-00009C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" authorId="0" shapeId="0" xr:uid="{00000000-0006-0000-0200-00009D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" authorId="0" shapeId="0" xr:uid="{00000000-0006-0000-0200-00009E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7" authorId="0" shapeId="0" xr:uid="{00000000-0006-0000-0200-00009F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" authorId="0" shapeId="0" xr:uid="{00000000-0006-0000-0200-0000A0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" authorId="0" shapeId="0" xr:uid="{00000000-0006-0000-0200-0000A1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" authorId="0" shapeId="0" xr:uid="{00000000-0006-0000-0200-0000A2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7" authorId="0" shapeId="0" xr:uid="{00000000-0006-0000-0200-0000A3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" authorId="0" shapeId="0" xr:uid="{00000000-0006-0000-0200-0000A4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" authorId="0" shapeId="0" xr:uid="{00000000-0006-0000-0200-0000A5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" authorId="0" shapeId="0" xr:uid="{00000000-0006-0000-0200-0000A6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" authorId="0" shapeId="0" xr:uid="{00000000-0006-0000-0200-0000A7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" authorId="0" shapeId="0" xr:uid="{00000000-0006-0000-0200-0000A8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" authorId="0" shapeId="0" xr:uid="{00000000-0006-0000-0200-0000A9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" authorId="0" shapeId="0" xr:uid="{00000000-0006-0000-0200-0000AA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" authorId="0" shapeId="0" xr:uid="{00000000-0006-0000-0200-0000AB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" authorId="0" shapeId="0" xr:uid="{00000000-0006-0000-0200-0000AC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7" authorId="0" shapeId="0" xr:uid="{00000000-0006-0000-0200-0000AD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7" authorId="0" shapeId="0" xr:uid="{00000000-0006-0000-0200-0000AE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" authorId="0" shapeId="0" xr:uid="{00000000-0006-0000-0200-0000AF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" authorId="0" shapeId="0" xr:uid="{00000000-0006-0000-0200-0000B0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" authorId="0" shapeId="0" xr:uid="{00000000-0006-0000-0200-0000B1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" authorId="0" shapeId="0" xr:uid="{00000000-0006-0000-0200-0000B2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" authorId="0" shapeId="0" xr:uid="{00000000-0006-0000-0200-0000B3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" authorId="0" shapeId="0" xr:uid="{00000000-0006-0000-0200-0000B4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" authorId="0" shapeId="0" xr:uid="{00000000-0006-0000-0200-0000B5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" authorId="0" shapeId="0" xr:uid="{00000000-0006-0000-0200-0000B6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" authorId="0" shapeId="0" xr:uid="{00000000-0006-0000-0200-0000B7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" authorId="0" shapeId="0" xr:uid="{00000000-0006-0000-0200-0000B8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" authorId="0" shapeId="0" xr:uid="{00000000-0006-0000-0200-0000B9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" authorId="0" shapeId="0" xr:uid="{00000000-0006-0000-0200-0000BA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" authorId="0" shapeId="0" xr:uid="{00000000-0006-0000-0200-0000BB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" authorId="0" shapeId="0" xr:uid="{00000000-0006-0000-0200-0000BC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" authorId="0" shapeId="0" xr:uid="{00000000-0006-0000-0200-0000BD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" authorId="0" shapeId="0" xr:uid="{00000000-0006-0000-0200-0000BE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" authorId="0" shapeId="0" xr:uid="{00000000-0006-0000-0200-0000BF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" authorId="0" shapeId="0" xr:uid="{00000000-0006-0000-0200-0000C0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" authorId="0" shapeId="0" xr:uid="{00000000-0006-0000-0200-0000C1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8" authorId="0" shapeId="0" xr:uid="{00000000-0006-0000-0200-0000C2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" authorId="0" shapeId="0" xr:uid="{00000000-0006-0000-0200-0000C3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" authorId="0" shapeId="0" xr:uid="{00000000-0006-0000-0200-0000C4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" authorId="0" shapeId="0" xr:uid="{00000000-0006-0000-0200-0000C5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" authorId="0" shapeId="0" xr:uid="{00000000-0006-0000-0200-0000C6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" authorId="0" shapeId="0" xr:uid="{00000000-0006-0000-0200-0000C7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" authorId="0" shapeId="0" xr:uid="{00000000-0006-0000-0200-0000C8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" authorId="0" shapeId="0" xr:uid="{00000000-0006-0000-0200-0000C9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" authorId="0" shapeId="0" xr:uid="{00000000-0006-0000-0200-0000CA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" authorId="0" shapeId="0" xr:uid="{00000000-0006-0000-0200-0000CB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" authorId="0" shapeId="0" xr:uid="{00000000-0006-0000-0200-0000CC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" authorId="0" shapeId="0" xr:uid="{00000000-0006-0000-0200-0000CD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" authorId="0" shapeId="0" xr:uid="{00000000-0006-0000-0200-0000CE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" authorId="0" shapeId="0" xr:uid="{00000000-0006-0000-0200-0000CF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" authorId="0" shapeId="0" xr:uid="{00000000-0006-0000-0200-0000D0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" authorId="0" shapeId="0" xr:uid="{00000000-0006-0000-0200-0000D1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" authorId="0" shapeId="0" xr:uid="{00000000-0006-0000-0200-0000D2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" authorId="0" shapeId="0" xr:uid="{00000000-0006-0000-0200-0000D3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" authorId="0" shapeId="0" xr:uid="{00000000-0006-0000-0200-0000D4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" authorId="0" shapeId="0" xr:uid="{00000000-0006-0000-0200-0000D5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" authorId="0" shapeId="0" xr:uid="{00000000-0006-0000-0200-0000D6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" authorId="0" shapeId="0" xr:uid="{00000000-0006-0000-0200-0000D7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" authorId="0" shapeId="0" xr:uid="{00000000-0006-0000-0200-0000D8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" authorId="0" shapeId="0" xr:uid="{00000000-0006-0000-0200-0000D9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" authorId="0" shapeId="0" xr:uid="{00000000-0006-0000-0200-0000DA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" authorId="0" shapeId="0" xr:uid="{00000000-0006-0000-0200-0000DB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" authorId="0" shapeId="0" xr:uid="{00000000-0006-0000-0200-0000DC0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" authorId="0" shapeId="0" xr:uid="{00000000-0006-0000-0200-0000DD0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" authorId="0" shapeId="0" xr:uid="{00000000-0006-0000-0200-0000DE0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" authorId="0" shapeId="0" xr:uid="{00000000-0006-0000-0200-0000DF0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" authorId="0" shapeId="0" xr:uid="{00000000-0006-0000-0200-0000E00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" authorId="0" shapeId="0" xr:uid="{00000000-0006-0000-0200-0000E10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" authorId="0" shapeId="0" xr:uid="{00000000-0006-0000-0200-0000E20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" authorId="0" shapeId="0" xr:uid="{00000000-0006-0000-0200-0000E30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" authorId="0" shapeId="0" xr:uid="{00000000-0006-0000-0200-0000E40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" authorId="0" shapeId="0" xr:uid="{00000000-0006-0000-0200-0000E5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9" authorId="0" shapeId="0" xr:uid="{00000000-0006-0000-0200-0000E6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" authorId="0" shapeId="0" xr:uid="{00000000-0006-0000-0200-0000E7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" authorId="0" shapeId="0" xr:uid="{00000000-0006-0000-0200-0000E8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9" authorId="0" shapeId="0" xr:uid="{00000000-0006-0000-0200-0000E9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9" authorId="0" shapeId="0" xr:uid="{00000000-0006-0000-0200-0000EA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" authorId="0" shapeId="0" xr:uid="{00000000-0006-0000-0200-0000EB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" authorId="0" shapeId="0" xr:uid="{00000000-0006-0000-0200-0000EC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" authorId="0" shapeId="0" xr:uid="{00000000-0006-0000-0200-0000ED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" authorId="0" shapeId="0" xr:uid="{00000000-0006-0000-0200-0000EE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" authorId="0" shapeId="0" xr:uid="{00000000-0006-0000-0200-0000EF0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" authorId="0" shapeId="0" xr:uid="{00000000-0006-0000-0200-0000F00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" authorId="0" shapeId="0" xr:uid="{00000000-0006-0000-0200-0000F10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" authorId="0" shapeId="0" xr:uid="{00000000-0006-0000-0200-0000F20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" authorId="0" shapeId="0" xr:uid="{00000000-0006-0000-0200-0000F30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9" authorId="0" shapeId="0" xr:uid="{00000000-0006-0000-0200-0000F40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9" authorId="0" shapeId="0" xr:uid="{00000000-0006-0000-0200-0000F50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" authorId="0" shapeId="0" xr:uid="{00000000-0006-0000-0200-0000F60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" authorId="0" shapeId="0" xr:uid="{00000000-0006-0000-0200-0000F70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" authorId="0" shapeId="0" xr:uid="{00000000-0006-0000-0200-0000F80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" authorId="0" shapeId="0" xr:uid="{00000000-0006-0000-0200-0000F90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" authorId="0" shapeId="0" xr:uid="{00000000-0006-0000-0200-0000FA0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" authorId="0" shapeId="0" xr:uid="{00000000-0006-0000-0200-0000FB0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" authorId="0" shapeId="0" xr:uid="{00000000-0006-0000-0200-0000FC0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" authorId="0" shapeId="0" xr:uid="{00000000-0006-0000-0200-0000FD0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" authorId="0" shapeId="0" xr:uid="{00000000-0006-0000-0200-0000FE0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" authorId="0" shapeId="0" xr:uid="{00000000-0006-0000-0200-0000FF0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" authorId="0" shapeId="0" xr:uid="{00000000-0006-0000-0200-000000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" authorId="0" shapeId="0" xr:uid="{00000000-0006-0000-0200-000001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" authorId="0" shapeId="0" xr:uid="{00000000-0006-0000-0200-000002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" authorId="0" shapeId="0" xr:uid="{00000000-0006-0000-0200-000003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" authorId="0" shapeId="0" xr:uid="{00000000-0006-0000-0200-000004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" authorId="0" shapeId="0" xr:uid="{00000000-0006-0000-0200-000005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" authorId="0" shapeId="0" xr:uid="{00000000-0006-0000-0200-000006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" authorId="0" shapeId="0" xr:uid="{00000000-0006-0000-0200-000007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" authorId="0" shapeId="0" xr:uid="{00000000-0006-0000-0200-000008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" authorId="0" shapeId="0" xr:uid="{00000000-0006-0000-0200-000009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0" authorId="0" shapeId="0" xr:uid="{00000000-0006-0000-0200-00000A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" authorId="0" shapeId="0" xr:uid="{00000000-0006-0000-0200-00000B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" authorId="0" shapeId="0" xr:uid="{00000000-0006-0000-0200-00000C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0" authorId="0" shapeId="0" xr:uid="{00000000-0006-0000-0200-00000D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0" authorId="0" shapeId="0" xr:uid="{00000000-0006-0000-0200-00000E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" authorId="0" shapeId="0" xr:uid="{00000000-0006-0000-0200-00000F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" authorId="0" shapeId="0" xr:uid="{00000000-0006-0000-0200-000010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" authorId="0" shapeId="0" xr:uid="{00000000-0006-0000-0200-000011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" authorId="0" shapeId="0" xr:uid="{00000000-0006-0000-0200-000012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" authorId="0" shapeId="0" xr:uid="{00000000-0006-0000-0200-000013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" authorId="0" shapeId="0" xr:uid="{00000000-0006-0000-0200-000014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" authorId="0" shapeId="0" xr:uid="{00000000-0006-0000-0200-000015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" authorId="0" shapeId="0" xr:uid="{00000000-0006-0000-0200-000016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" authorId="0" shapeId="0" xr:uid="{00000000-0006-0000-0200-000017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0" authorId="0" shapeId="0" xr:uid="{00000000-0006-0000-0200-000018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0" authorId="0" shapeId="0" xr:uid="{00000000-0006-0000-0200-000019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" authorId="0" shapeId="0" xr:uid="{00000000-0006-0000-0200-00001A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" authorId="0" shapeId="0" xr:uid="{00000000-0006-0000-0200-00001B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" authorId="0" shapeId="0" xr:uid="{00000000-0006-0000-0200-00001C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" authorId="0" shapeId="0" xr:uid="{00000000-0006-0000-0200-00001D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" authorId="0" shapeId="0" xr:uid="{00000000-0006-0000-0200-00001E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" authorId="0" shapeId="0" xr:uid="{00000000-0006-0000-0200-00001F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" authorId="0" shapeId="0" xr:uid="{00000000-0006-0000-0200-000020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" authorId="0" shapeId="0" xr:uid="{00000000-0006-0000-0200-000021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" authorId="0" shapeId="0" xr:uid="{00000000-0006-0000-0200-000022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" authorId="0" shapeId="0" xr:uid="{00000000-0006-0000-0200-000023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" authorId="0" shapeId="0" xr:uid="{00000000-0006-0000-0200-000024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" authorId="0" shapeId="0" xr:uid="{00000000-0006-0000-0200-000025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1" authorId="0" shapeId="0" xr:uid="{00000000-0006-0000-0200-00002601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1" authorId="0" shapeId="0" xr:uid="{00000000-0006-0000-0200-000027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" authorId="0" shapeId="0" xr:uid="{00000000-0006-0000-0200-000028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" authorId="0" shapeId="0" xr:uid="{00000000-0006-0000-0200-000029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" authorId="0" shapeId="0" xr:uid="{00000000-0006-0000-0200-00002A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" authorId="0" shapeId="0" xr:uid="{00000000-0006-0000-0200-00002B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" authorId="0" shapeId="0" xr:uid="{00000000-0006-0000-0200-00002C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" authorId="0" shapeId="0" xr:uid="{00000000-0006-0000-0200-00002D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1" authorId="0" shapeId="0" xr:uid="{00000000-0006-0000-0200-00002E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1" authorId="0" shapeId="0" xr:uid="{00000000-0006-0000-0200-00002F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1" authorId="0" shapeId="0" xr:uid="{00000000-0006-0000-0200-0000300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1" authorId="0" shapeId="0" xr:uid="{00000000-0006-0000-0200-000031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1" authorId="0" shapeId="0" xr:uid="{00000000-0006-0000-0200-0000320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1" authorId="0" shapeId="0" xr:uid="{00000000-0006-0000-0200-000033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1" authorId="0" shapeId="0" xr:uid="{00000000-0006-0000-0200-000034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" authorId="0" shapeId="0" xr:uid="{00000000-0006-0000-0200-000035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" authorId="0" shapeId="0" xr:uid="{00000000-0006-0000-0200-000036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1" authorId="0" shapeId="0" xr:uid="{00000000-0006-0000-0200-000037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1" authorId="0" shapeId="0" xr:uid="{00000000-0006-0000-0200-000038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" authorId="0" shapeId="0" xr:uid="{00000000-0006-0000-0200-000039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" authorId="0" shapeId="0" xr:uid="{00000000-0006-0000-0200-00003A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" authorId="0" shapeId="0" xr:uid="{00000000-0006-0000-0200-00003B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" authorId="0" shapeId="0" xr:uid="{00000000-0006-0000-0200-00003C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" authorId="0" shapeId="0" xr:uid="{00000000-0006-0000-0200-00003D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" authorId="0" shapeId="0" xr:uid="{00000000-0006-0000-0200-00003E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" authorId="0" shapeId="0" xr:uid="{00000000-0006-0000-0200-00003F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" authorId="0" shapeId="0" xr:uid="{00000000-0006-0000-0200-000040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" authorId="0" shapeId="0" xr:uid="{00000000-0006-0000-0200-000041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1" authorId="0" shapeId="0" xr:uid="{00000000-0006-0000-0200-000042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1" authorId="0" shapeId="0" xr:uid="{00000000-0006-0000-0200-000043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" authorId="0" shapeId="0" xr:uid="{00000000-0006-0000-0200-000044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" authorId="0" shapeId="0" xr:uid="{00000000-0006-0000-0200-000045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" authorId="0" shapeId="0" xr:uid="{00000000-0006-0000-0200-000046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" authorId="0" shapeId="0" xr:uid="{00000000-0006-0000-0200-000047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" authorId="0" shapeId="0" xr:uid="{00000000-0006-0000-0200-000048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" authorId="0" shapeId="0" xr:uid="{00000000-0006-0000-0200-000049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" authorId="0" shapeId="0" xr:uid="{00000000-0006-0000-0200-00004A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1" authorId="0" shapeId="0" xr:uid="{00000000-0006-0000-0200-00004B0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1" authorId="0" shapeId="0" xr:uid="{00000000-0006-0000-0200-00004C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" authorId="0" shapeId="0" xr:uid="{00000000-0006-0000-0200-00004D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" authorId="0" shapeId="0" xr:uid="{00000000-0006-0000-0200-00004E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" authorId="0" shapeId="0" xr:uid="{00000000-0006-0000-0200-00004F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" authorId="0" shapeId="0" xr:uid="{00000000-0006-0000-0200-000050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" authorId="0" shapeId="0" xr:uid="{00000000-0006-0000-0200-000051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" authorId="0" shapeId="0" xr:uid="{00000000-0006-0000-0200-000052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" authorId="0" shapeId="0" xr:uid="{00000000-0006-0000-0200-000053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" authorId="0" shapeId="0" xr:uid="{00000000-0006-0000-0200-000054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" authorId="0" shapeId="0" xr:uid="{00000000-0006-0000-0200-000055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" authorId="0" shapeId="0" xr:uid="{00000000-0006-0000-0200-000056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" authorId="0" shapeId="0" xr:uid="{00000000-0006-0000-0200-000057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2" authorId="0" shapeId="0" xr:uid="{00000000-0006-0000-0200-000058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2" authorId="0" shapeId="0" xr:uid="{00000000-0006-0000-0200-000059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O12" authorId="0" shapeId="0" xr:uid="{00000000-0006-0000-0200-00005A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12" authorId="0" shapeId="0" xr:uid="{00000000-0006-0000-0200-00005B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" authorId="0" shapeId="0" xr:uid="{00000000-0006-0000-0200-00005C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" authorId="0" shapeId="0" xr:uid="{00000000-0006-0000-0200-00005D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" authorId="0" shapeId="0" xr:uid="{00000000-0006-0000-0200-00005E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2" authorId="0" shapeId="0" xr:uid="{00000000-0006-0000-0200-00005F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" authorId="0" shapeId="0" xr:uid="{00000000-0006-0000-0200-000060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" authorId="0" shapeId="0" xr:uid="{00000000-0006-0000-0200-000061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" authorId="0" shapeId="0" xr:uid="{00000000-0006-0000-0200-000062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" authorId="0" shapeId="0" xr:uid="{00000000-0006-0000-0200-000063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" authorId="0" shapeId="0" xr:uid="{00000000-0006-0000-0200-000064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" authorId="0" shapeId="0" xr:uid="{00000000-0006-0000-0200-000065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" authorId="0" shapeId="0" xr:uid="{00000000-0006-0000-0200-000066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" authorId="0" shapeId="0" xr:uid="{00000000-0006-0000-0200-000067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" authorId="0" shapeId="0" xr:uid="{00000000-0006-0000-0200-000068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" authorId="0" shapeId="0" xr:uid="{00000000-0006-0000-0200-000069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" authorId="0" shapeId="0" xr:uid="{00000000-0006-0000-0200-00006A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" authorId="0" shapeId="0" xr:uid="{00000000-0006-0000-0200-00006B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" authorId="0" shapeId="0" xr:uid="{00000000-0006-0000-0200-00006C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" authorId="0" shapeId="0" xr:uid="{00000000-0006-0000-0200-00006D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" authorId="0" shapeId="0" xr:uid="{00000000-0006-0000-0200-00006E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" authorId="0" shapeId="0" xr:uid="{00000000-0006-0000-0200-00006F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" authorId="0" shapeId="0" xr:uid="{00000000-0006-0000-0200-000070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" authorId="0" shapeId="0" xr:uid="{00000000-0006-0000-0200-000071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2" authorId="0" shapeId="0" xr:uid="{00000000-0006-0000-0200-000072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" authorId="0" shapeId="0" xr:uid="{00000000-0006-0000-0200-000073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" authorId="0" shapeId="0" xr:uid="{00000000-0006-0000-0200-000074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" authorId="0" shapeId="0" xr:uid="{00000000-0006-0000-0200-000075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" authorId="0" shapeId="0" xr:uid="{00000000-0006-0000-0200-000076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3" authorId="0" shapeId="0" xr:uid="{00000000-0006-0000-0200-000077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" authorId="0" shapeId="0" xr:uid="{00000000-0006-0000-0200-000078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" authorId="0" shapeId="0" xr:uid="{00000000-0006-0000-0200-000079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" authorId="0" shapeId="0" xr:uid="{00000000-0006-0000-0200-00007A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" authorId="0" shapeId="0" xr:uid="{00000000-0006-0000-0200-00007B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" authorId="0" shapeId="0" xr:uid="{00000000-0006-0000-0200-00007C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" authorId="0" shapeId="0" xr:uid="{00000000-0006-0000-0200-00007D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" authorId="0" shapeId="0" xr:uid="{00000000-0006-0000-0200-00007E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" authorId="0" shapeId="0" xr:uid="{00000000-0006-0000-0200-00007F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O13" authorId="0" shapeId="0" xr:uid="{00000000-0006-0000-0200-000080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13" authorId="0" shapeId="0" xr:uid="{00000000-0006-0000-0200-000081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" authorId="0" shapeId="0" xr:uid="{00000000-0006-0000-0200-000082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" authorId="0" shapeId="0" xr:uid="{00000000-0006-0000-0200-000083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" authorId="0" shapeId="0" xr:uid="{00000000-0006-0000-0200-000084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3" authorId="0" shapeId="0" xr:uid="{00000000-0006-0000-0200-000085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" authorId="0" shapeId="0" xr:uid="{00000000-0006-0000-0200-000086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" authorId="0" shapeId="0" xr:uid="{00000000-0006-0000-0200-000087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" authorId="0" shapeId="0" xr:uid="{00000000-0006-0000-0200-000088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" authorId="0" shapeId="0" xr:uid="{00000000-0006-0000-0200-000089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" authorId="0" shapeId="0" xr:uid="{00000000-0006-0000-0200-00008A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" authorId="0" shapeId="0" xr:uid="{00000000-0006-0000-0200-00008B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" authorId="0" shapeId="0" xr:uid="{00000000-0006-0000-0200-00008C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" authorId="0" shapeId="0" xr:uid="{00000000-0006-0000-0200-00008D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" authorId="0" shapeId="0" xr:uid="{00000000-0006-0000-0200-00008E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" authorId="0" shapeId="0" xr:uid="{00000000-0006-0000-0200-00008F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" authorId="0" shapeId="0" xr:uid="{00000000-0006-0000-0200-000090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" authorId="0" shapeId="0" xr:uid="{00000000-0006-0000-0200-000091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" authorId="0" shapeId="0" xr:uid="{00000000-0006-0000-0200-000092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" authorId="0" shapeId="0" xr:uid="{00000000-0006-0000-0200-000093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" authorId="0" shapeId="0" xr:uid="{00000000-0006-0000-0200-000094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" authorId="0" shapeId="0" xr:uid="{00000000-0006-0000-0200-000095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" authorId="0" shapeId="0" xr:uid="{00000000-0006-0000-0200-000096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" authorId="0" shapeId="0" xr:uid="{00000000-0006-0000-0200-000097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3" authorId="0" shapeId="0" xr:uid="{00000000-0006-0000-0200-000098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" authorId="0" shapeId="0" xr:uid="{00000000-0006-0000-0200-000099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" authorId="0" shapeId="0" xr:uid="{00000000-0006-0000-0200-00009A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" authorId="0" shapeId="0" xr:uid="{00000000-0006-0000-0200-00009B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" authorId="0" shapeId="0" xr:uid="{00000000-0006-0000-0200-00009C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4" authorId="0" shapeId="0" xr:uid="{00000000-0006-0000-0200-00009D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" authorId="0" shapeId="0" xr:uid="{00000000-0006-0000-0200-00009E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" authorId="0" shapeId="0" xr:uid="{00000000-0006-0000-0200-00009F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" authorId="0" shapeId="0" xr:uid="{00000000-0006-0000-0200-0000A0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" authorId="0" shapeId="0" xr:uid="{00000000-0006-0000-0200-0000A1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" authorId="0" shapeId="0" xr:uid="{00000000-0006-0000-0200-0000A2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" authorId="0" shapeId="0" xr:uid="{00000000-0006-0000-0200-0000A3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" authorId="0" shapeId="0" xr:uid="{00000000-0006-0000-0200-0000A4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" authorId="0" shapeId="0" xr:uid="{00000000-0006-0000-0200-0000A5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O14" authorId="0" shapeId="0" xr:uid="{00000000-0006-0000-0200-0000A6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14" authorId="0" shapeId="0" xr:uid="{00000000-0006-0000-0200-0000A7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" authorId="0" shapeId="0" xr:uid="{00000000-0006-0000-0200-0000A8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" authorId="0" shapeId="0" xr:uid="{00000000-0006-0000-0200-0000A9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" authorId="0" shapeId="0" xr:uid="{00000000-0006-0000-0200-0000AA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4" authorId="0" shapeId="0" xr:uid="{00000000-0006-0000-0200-0000AB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" authorId="0" shapeId="0" xr:uid="{00000000-0006-0000-0200-0000AC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" authorId="0" shapeId="0" xr:uid="{00000000-0006-0000-0200-0000AD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" authorId="0" shapeId="0" xr:uid="{00000000-0006-0000-0200-0000AE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" authorId="0" shapeId="0" xr:uid="{00000000-0006-0000-0200-0000AF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" authorId="0" shapeId="0" xr:uid="{00000000-0006-0000-0200-0000B0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" authorId="0" shapeId="0" xr:uid="{00000000-0006-0000-0200-0000B1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" authorId="0" shapeId="0" xr:uid="{00000000-0006-0000-0200-0000B2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" authorId="0" shapeId="0" xr:uid="{00000000-0006-0000-0200-0000B3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" authorId="0" shapeId="0" xr:uid="{00000000-0006-0000-0200-0000B4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" authorId="0" shapeId="0" xr:uid="{00000000-0006-0000-0200-0000B5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" authorId="0" shapeId="0" xr:uid="{00000000-0006-0000-0200-0000B6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" authorId="0" shapeId="0" xr:uid="{00000000-0006-0000-0200-0000B7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" authorId="0" shapeId="0" xr:uid="{00000000-0006-0000-0200-0000B8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" authorId="0" shapeId="0" xr:uid="{00000000-0006-0000-0200-0000B9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" authorId="0" shapeId="0" xr:uid="{00000000-0006-0000-0200-0000BA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" authorId="0" shapeId="0" xr:uid="{00000000-0006-0000-0200-0000BB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" authorId="0" shapeId="0" xr:uid="{00000000-0006-0000-0200-0000BC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" authorId="0" shapeId="0" xr:uid="{00000000-0006-0000-0200-0000BD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4" authorId="0" shapeId="0" xr:uid="{00000000-0006-0000-0200-0000BE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" authorId="0" shapeId="0" xr:uid="{00000000-0006-0000-0200-0000BF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" authorId="0" shapeId="0" xr:uid="{00000000-0006-0000-0200-0000C0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" authorId="0" shapeId="0" xr:uid="{00000000-0006-0000-0200-0000C1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" authorId="0" shapeId="0" xr:uid="{00000000-0006-0000-0200-0000C2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5" authorId="0" shapeId="0" xr:uid="{00000000-0006-0000-0200-0000C3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" authorId="0" shapeId="0" xr:uid="{00000000-0006-0000-0200-0000C4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" authorId="0" shapeId="0" xr:uid="{00000000-0006-0000-0200-0000C5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" authorId="0" shapeId="0" xr:uid="{00000000-0006-0000-0200-0000C6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" authorId="0" shapeId="0" xr:uid="{00000000-0006-0000-0200-0000C7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" authorId="0" shapeId="0" xr:uid="{00000000-0006-0000-0200-0000C8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" authorId="0" shapeId="0" xr:uid="{00000000-0006-0000-0200-0000C9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" authorId="0" shapeId="0" xr:uid="{00000000-0006-0000-0200-0000CA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" authorId="0" shapeId="0" xr:uid="{00000000-0006-0000-0200-0000CB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O15" authorId="0" shapeId="0" xr:uid="{00000000-0006-0000-0200-0000CC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" authorId="0" shapeId="0" xr:uid="{00000000-0006-0000-0200-0000CD010000}">
      <text>
        <r>
          <rPr>
            <sz val="11"/>
            <rFont val="Calibri"/>
            <family val="2"/>
            <charset val="238"/>
          </rPr>
          <t>SZV_F:EM_Melleklet2_KTG</t>
        </r>
      </text>
    </comment>
    <comment ref="R15" authorId="0" shapeId="0" xr:uid="{00000000-0006-0000-0200-0000CE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" authorId="0" shapeId="0" xr:uid="{00000000-0006-0000-0200-0000CF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" authorId="0" shapeId="0" xr:uid="{00000000-0006-0000-0200-0000D0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" authorId="0" shapeId="0" xr:uid="{00000000-0006-0000-0200-0000D1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5" authorId="0" shapeId="0" xr:uid="{00000000-0006-0000-0200-0000D2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" authorId="0" shapeId="0" xr:uid="{00000000-0006-0000-0200-0000D3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" authorId="0" shapeId="0" xr:uid="{00000000-0006-0000-0200-0000D4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" authorId="0" shapeId="0" xr:uid="{00000000-0006-0000-0200-0000D5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" authorId="0" shapeId="0" xr:uid="{00000000-0006-0000-0200-0000D6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" authorId="0" shapeId="0" xr:uid="{00000000-0006-0000-0200-0000D70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" authorId="0" shapeId="0" xr:uid="{00000000-0006-0000-0200-0000D8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" authorId="0" shapeId="0" xr:uid="{00000000-0006-0000-0200-0000D9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" authorId="0" shapeId="0" xr:uid="{00000000-0006-0000-0200-0000DA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" authorId="0" shapeId="0" xr:uid="{00000000-0006-0000-0200-0000DB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" authorId="0" shapeId="0" xr:uid="{00000000-0006-0000-0200-0000DC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" authorId="0" shapeId="0" xr:uid="{00000000-0006-0000-0200-0000DD0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" authorId="0" shapeId="0" xr:uid="{00000000-0006-0000-0200-0000DE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" authorId="0" shapeId="0" xr:uid="{00000000-0006-0000-0200-0000DF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" authorId="0" shapeId="0" xr:uid="{00000000-0006-0000-0200-0000E0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" authorId="0" shapeId="0" xr:uid="{00000000-0006-0000-0200-0000E1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" authorId="0" shapeId="0" xr:uid="{00000000-0006-0000-0200-0000E20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" authorId="0" shapeId="0" xr:uid="{00000000-0006-0000-0200-0000E30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" authorId="0" shapeId="0" xr:uid="{00000000-0006-0000-0200-0000E40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5" authorId="0" shapeId="0" xr:uid="{00000000-0006-0000-0200-0000E50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" authorId="0" shapeId="0" xr:uid="{00000000-0006-0000-0200-0000E60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" authorId="0" shapeId="0" xr:uid="{00000000-0006-0000-0200-0000E70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" authorId="0" shapeId="0" xr:uid="{00000000-0006-0000-0200-0000E80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" authorId="0" shapeId="0" xr:uid="{00000000-0006-0000-0200-0000E90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" authorId="0" shapeId="0" xr:uid="{00000000-0006-0000-0200-0000EA01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" authorId="0" shapeId="0" xr:uid="{00000000-0006-0000-0200-0000EB0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" authorId="0" shapeId="0" xr:uid="{00000000-0006-0000-0200-0000EC0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" authorId="0" shapeId="0" xr:uid="{00000000-0006-0000-0200-0000ED0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" authorId="0" shapeId="0" xr:uid="{00000000-0006-0000-0200-0000EE0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" authorId="0" shapeId="0" xr:uid="{00000000-0006-0000-0200-0000EF0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" authorId="0" shapeId="0" xr:uid="{00000000-0006-0000-0200-0000F00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" authorId="0" shapeId="0" xr:uid="{00000000-0006-0000-0200-0000F10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" authorId="0" shapeId="0" xr:uid="{00000000-0006-0000-0200-0000F20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" authorId="0" shapeId="0" xr:uid="{00000000-0006-0000-0200-0000F30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" authorId="0" shapeId="0" xr:uid="{00000000-0006-0000-0200-0000F40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" authorId="0" shapeId="0" xr:uid="{00000000-0006-0000-0200-0000F50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" authorId="0" shapeId="0" xr:uid="{00000000-0006-0000-0200-0000F60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" authorId="0" shapeId="0" xr:uid="{00000000-0006-0000-0200-0000F70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" authorId="0" shapeId="0" xr:uid="{00000000-0006-0000-0200-0000F80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" authorId="0" shapeId="0" xr:uid="{00000000-0006-0000-0200-0000F90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" authorId="0" shapeId="0" xr:uid="{00000000-0006-0000-0200-0000FA0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" authorId="0" shapeId="0" xr:uid="{00000000-0006-0000-0200-0000FB0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" authorId="0" shapeId="0" xr:uid="{00000000-0006-0000-0200-0000FC0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" authorId="0" shapeId="0" xr:uid="{00000000-0006-0000-0200-0000FD0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" authorId="0" shapeId="0" xr:uid="{00000000-0006-0000-0200-0000FE0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" authorId="0" shapeId="0" xr:uid="{00000000-0006-0000-0200-0000FF0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" authorId="0" shapeId="0" xr:uid="{00000000-0006-0000-0200-000000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" authorId="0" shapeId="0" xr:uid="{00000000-0006-0000-0200-000001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" authorId="0" shapeId="0" xr:uid="{00000000-0006-0000-0200-000002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" authorId="0" shapeId="0" xr:uid="{00000000-0006-0000-0200-000003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" authorId="0" shapeId="0" xr:uid="{00000000-0006-0000-0200-000004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" authorId="0" shapeId="0" xr:uid="{00000000-0006-0000-0200-000005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" authorId="0" shapeId="0" xr:uid="{00000000-0006-0000-0200-000006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" authorId="0" shapeId="0" xr:uid="{00000000-0006-0000-0200-000007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" authorId="0" shapeId="0" xr:uid="{00000000-0006-0000-0200-000008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" authorId="0" shapeId="0" xr:uid="{00000000-0006-0000-0200-000009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" authorId="0" shapeId="0" xr:uid="{00000000-0006-0000-0200-00000A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" authorId="0" shapeId="0" xr:uid="{00000000-0006-0000-0200-00000B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" authorId="0" shapeId="0" xr:uid="{00000000-0006-0000-0200-00000C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" authorId="0" shapeId="0" xr:uid="{00000000-0006-0000-0200-00000D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" authorId="0" shapeId="0" xr:uid="{00000000-0006-0000-0200-00000E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" authorId="0" shapeId="0" xr:uid="{00000000-0006-0000-0200-00000F0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" authorId="0" shapeId="0" xr:uid="{00000000-0006-0000-0200-000010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" authorId="0" shapeId="0" xr:uid="{00000000-0006-0000-0200-000011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" authorId="0" shapeId="0" xr:uid="{00000000-0006-0000-0200-000012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" authorId="0" shapeId="0" xr:uid="{00000000-0006-0000-0200-000013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" authorId="0" shapeId="0" xr:uid="{00000000-0006-0000-0200-000014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7" authorId="0" shapeId="0" xr:uid="{00000000-0006-0000-0200-000015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" authorId="0" shapeId="0" xr:uid="{00000000-0006-0000-0200-000016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" authorId="0" shapeId="0" xr:uid="{00000000-0006-0000-0200-000017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" authorId="0" shapeId="0" xr:uid="{00000000-0006-0000-0200-000018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" authorId="0" shapeId="0" xr:uid="{00000000-0006-0000-0200-000019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" authorId="0" shapeId="0" xr:uid="{00000000-0006-0000-0200-00001A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" authorId="0" shapeId="0" xr:uid="{00000000-0006-0000-0200-00001B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" authorId="0" shapeId="0" xr:uid="{00000000-0006-0000-0200-00001C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" authorId="0" shapeId="0" xr:uid="{00000000-0006-0000-0200-00001D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" authorId="0" shapeId="0" xr:uid="{00000000-0006-0000-0200-00001E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" authorId="0" shapeId="0" xr:uid="{00000000-0006-0000-0200-00001F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" authorId="0" shapeId="0" xr:uid="{00000000-0006-0000-0200-000020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" authorId="0" shapeId="0" xr:uid="{00000000-0006-0000-0200-000021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" authorId="0" shapeId="0" xr:uid="{00000000-0006-0000-0200-000022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" authorId="0" shapeId="0" xr:uid="{00000000-0006-0000-0200-000023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" authorId="0" shapeId="0" xr:uid="{00000000-0006-0000-0200-000024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" authorId="0" shapeId="0" xr:uid="{00000000-0006-0000-0200-000025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" authorId="0" shapeId="0" xr:uid="{00000000-0006-0000-0200-000026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" authorId="0" shapeId="0" xr:uid="{00000000-0006-0000-0200-000027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" authorId="0" shapeId="0" xr:uid="{00000000-0006-0000-0200-000028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" authorId="0" shapeId="0" xr:uid="{00000000-0006-0000-0200-000029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" authorId="0" shapeId="0" xr:uid="{00000000-0006-0000-0200-00002A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" authorId="0" shapeId="0" xr:uid="{00000000-0006-0000-0200-00002B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" authorId="0" shapeId="0" xr:uid="{00000000-0006-0000-0200-00002C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" authorId="0" shapeId="0" xr:uid="{00000000-0006-0000-0200-00002D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" authorId="0" shapeId="0" xr:uid="{00000000-0006-0000-0200-00002E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" authorId="0" shapeId="0" xr:uid="{00000000-0006-0000-0200-00002F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" authorId="0" shapeId="0" xr:uid="{00000000-0006-0000-0200-000030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" authorId="0" shapeId="0" xr:uid="{00000000-0006-0000-0200-000031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" authorId="0" shapeId="0" xr:uid="{00000000-0006-0000-0200-000032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" authorId="0" shapeId="0" xr:uid="{00000000-0006-0000-0200-000033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" authorId="0" shapeId="0" xr:uid="{00000000-0006-0000-0200-000034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" authorId="0" shapeId="0" xr:uid="{00000000-0006-0000-0200-000035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" authorId="0" shapeId="0" xr:uid="{00000000-0006-0000-0200-000036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" authorId="0" shapeId="0" xr:uid="{00000000-0006-0000-0200-000037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" authorId="0" shapeId="0" xr:uid="{00000000-0006-0000-0200-000038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7" authorId="0" shapeId="0" xr:uid="{00000000-0006-0000-0200-000039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" authorId="0" shapeId="0" xr:uid="{00000000-0006-0000-0200-00003A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" authorId="0" shapeId="0" xr:uid="{00000000-0006-0000-0200-00003B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" authorId="0" shapeId="0" xr:uid="{00000000-0006-0000-0200-00003C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" authorId="0" shapeId="0" xr:uid="{00000000-0006-0000-0200-00003D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8" authorId="0" shapeId="0" xr:uid="{00000000-0006-0000-0200-00003E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" authorId="0" shapeId="0" xr:uid="{00000000-0006-0000-0200-00003F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" authorId="0" shapeId="0" xr:uid="{00000000-0006-0000-0200-000040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" authorId="0" shapeId="0" xr:uid="{00000000-0006-0000-0200-000041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" authorId="0" shapeId="0" xr:uid="{00000000-0006-0000-0200-000042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" authorId="0" shapeId="0" xr:uid="{00000000-0006-0000-0200-000043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" authorId="0" shapeId="0" xr:uid="{00000000-0006-0000-0200-000044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" authorId="0" shapeId="0" xr:uid="{00000000-0006-0000-0200-000045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" authorId="0" shapeId="0" xr:uid="{00000000-0006-0000-0200-000046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" authorId="0" shapeId="0" xr:uid="{00000000-0006-0000-0200-000047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" authorId="0" shapeId="0" xr:uid="{00000000-0006-0000-0200-000048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" authorId="0" shapeId="0" xr:uid="{00000000-0006-0000-0200-000049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" authorId="0" shapeId="0" xr:uid="{00000000-0006-0000-0200-00004A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" authorId="0" shapeId="0" xr:uid="{00000000-0006-0000-0200-00004B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" authorId="0" shapeId="0" xr:uid="{00000000-0006-0000-0200-00004C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" authorId="0" shapeId="0" xr:uid="{00000000-0006-0000-0200-00004D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" authorId="0" shapeId="0" xr:uid="{00000000-0006-0000-0200-00004E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" authorId="0" shapeId="0" xr:uid="{00000000-0006-0000-0200-00004F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" authorId="0" shapeId="0" xr:uid="{00000000-0006-0000-0200-000050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" authorId="0" shapeId="0" xr:uid="{00000000-0006-0000-0200-000051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" authorId="0" shapeId="0" xr:uid="{00000000-0006-0000-0200-000052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" authorId="0" shapeId="0" xr:uid="{00000000-0006-0000-0200-000053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" authorId="0" shapeId="0" xr:uid="{00000000-0006-0000-0200-000054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" authorId="0" shapeId="0" xr:uid="{00000000-0006-0000-0200-000055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" authorId="0" shapeId="0" xr:uid="{00000000-0006-0000-0200-000056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" authorId="0" shapeId="0" xr:uid="{00000000-0006-0000-0200-000057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" authorId="0" shapeId="0" xr:uid="{00000000-0006-0000-0200-000058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" authorId="0" shapeId="0" xr:uid="{00000000-0006-0000-0200-000059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" authorId="0" shapeId="0" xr:uid="{00000000-0006-0000-0200-00005A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" authorId="0" shapeId="0" xr:uid="{00000000-0006-0000-0200-00005B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" authorId="0" shapeId="0" xr:uid="{00000000-0006-0000-0200-00005C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" authorId="0" shapeId="0" xr:uid="{00000000-0006-0000-0200-00005D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" authorId="0" shapeId="0" xr:uid="{00000000-0006-0000-0200-00005E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" authorId="0" shapeId="0" xr:uid="{00000000-0006-0000-0200-00005F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" authorId="0" shapeId="0" xr:uid="{00000000-0006-0000-0200-000060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" authorId="0" shapeId="0" xr:uid="{00000000-0006-0000-0200-000061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8" authorId="0" shapeId="0" xr:uid="{00000000-0006-0000-0200-000062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" authorId="0" shapeId="0" xr:uid="{00000000-0006-0000-0200-000063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" authorId="0" shapeId="0" xr:uid="{00000000-0006-0000-0200-000064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" authorId="0" shapeId="0" xr:uid="{00000000-0006-0000-0200-000065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" authorId="0" shapeId="0" xr:uid="{00000000-0006-0000-0200-000066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9" authorId="0" shapeId="0" xr:uid="{00000000-0006-0000-0200-000067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" authorId="0" shapeId="0" xr:uid="{00000000-0006-0000-0200-000068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" authorId="0" shapeId="0" xr:uid="{00000000-0006-0000-0200-000069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" authorId="0" shapeId="0" xr:uid="{00000000-0006-0000-0200-00006A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" authorId="0" shapeId="0" xr:uid="{00000000-0006-0000-0200-00006B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" authorId="0" shapeId="0" xr:uid="{00000000-0006-0000-0200-00006C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" authorId="0" shapeId="0" xr:uid="{00000000-0006-0000-0200-00006D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" authorId="0" shapeId="0" xr:uid="{00000000-0006-0000-0200-00006E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" authorId="0" shapeId="0" xr:uid="{00000000-0006-0000-0200-00006F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" authorId="0" shapeId="0" xr:uid="{00000000-0006-0000-0200-000070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" authorId="0" shapeId="0" xr:uid="{00000000-0006-0000-0200-000071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" authorId="0" shapeId="0" xr:uid="{00000000-0006-0000-0200-000072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" authorId="0" shapeId="0" xr:uid="{00000000-0006-0000-0200-000073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" authorId="0" shapeId="0" xr:uid="{00000000-0006-0000-0200-000074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" authorId="0" shapeId="0" xr:uid="{00000000-0006-0000-0200-000075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" authorId="0" shapeId="0" xr:uid="{00000000-0006-0000-0200-000076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" authorId="0" shapeId="0" xr:uid="{00000000-0006-0000-0200-000077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9" authorId="0" shapeId="0" xr:uid="{00000000-0006-0000-0200-000078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" authorId="0" shapeId="0" xr:uid="{00000000-0006-0000-0200-000079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" authorId="0" shapeId="0" xr:uid="{00000000-0006-0000-0200-00007A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" authorId="0" shapeId="0" xr:uid="{00000000-0006-0000-0200-00007B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" authorId="0" shapeId="0" xr:uid="{00000000-0006-0000-0200-00007C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" authorId="0" shapeId="0" xr:uid="{00000000-0006-0000-0200-00007D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" authorId="0" shapeId="0" xr:uid="{00000000-0006-0000-0200-00007E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" authorId="0" shapeId="0" xr:uid="{00000000-0006-0000-0200-00007F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" authorId="0" shapeId="0" xr:uid="{00000000-0006-0000-0200-000080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" authorId="0" shapeId="0" xr:uid="{00000000-0006-0000-0200-000081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" authorId="0" shapeId="0" xr:uid="{00000000-0006-0000-0200-000082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" authorId="0" shapeId="0" xr:uid="{00000000-0006-0000-0200-000083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" authorId="0" shapeId="0" xr:uid="{00000000-0006-0000-0200-000084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" authorId="0" shapeId="0" xr:uid="{00000000-0006-0000-0200-000085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" authorId="0" shapeId="0" xr:uid="{00000000-0006-0000-0200-000086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" authorId="0" shapeId="0" xr:uid="{00000000-0006-0000-0200-000087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" authorId="0" shapeId="0" xr:uid="{00000000-0006-0000-0200-000088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" authorId="0" shapeId="0" xr:uid="{00000000-0006-0000-0200-000089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" authorId="0" shapeId="0" xr:uid="{00000000-0006-0000-0200-00008A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9" authorId="0" shapeId="0" xr:uid="{00000000-0006-0000-0200-00008B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" authorId="0" shapeId="0" xr:uid="{00000000-0006-0000-0200-00008C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" authorId="0" shapeId="0" xr:uid="{00000000-0006-0000-0200-00008D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0" authorId="0" shapeId="0" xr:uid="{00000000-0006-0000-0200-00008E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0" authorId="0" shapeId="0" xr:uid="{00000000-0006-0000-0200-00008F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20" authorId="0" shapeId="0" xr:uid="{00000000-0006-0000-0200-0000900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20" authorId="0" shapeId="0" xr:uid="{00000000-0006-0000-0200-000091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0" authorId="0" shapeId="0" xr:uid="{00000000-0006-0000-0200-000092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0" authorId="0" shapeId="0" xr:uid="{00000000-0006-0000-0200-000093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0" authorId="0" shapeId="0" xr:uid="{00000000-0006-0000-0200-000094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0" authorId="0" shapeId="0" xr:uid="{00000000-0006-0000-0200-000095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0" authorId="0" shapeId="0" xr:uid="{00000000-0006-0000-0200-000096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0" authorId="0" shapeId="0" xr:uid="{00000000-0006-0000-0200-000097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0" authorId="0" shapeId="0" xr:uid="{00000000-0006-0000-0200-000098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0" authorId="0" shapeId="0" xr:uid="{00000000-0006-0000-0200-000099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0" authorId="0" shapeId="0" xr:uid="{00000000-0006-0000-0200-00009A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0" authorId="0" shapeId="0" xr:uid="{00000000-0006-0000-0200-00009B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0" authorId="0" shapeId="0" xr:uid="{00000000-0006-0000-0200-00009C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0" authorId="0" shapeId="0" xr:uid="{00000000-0006-0000-0200-00009D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0" authorId="0" shapeId="0" xr:uid="{00000000-0006-0000-0200-00009E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0" authorId="0" shapeId="0" xr:uid="{00000000-0006-0000-0200-00009F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0" authorId="0" shapeId="0" xr:uid="{00000000-0006-0000-0200-0000A0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0" authorId="0" shapeId="0" xr:uid="{00000000-0006-0000-0200-0000A1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0" authorId="0" shapeId="0" xr:uid="{00000000-0006-0000-0200-0000A2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0" authorId="0" shapeId="0" xr:uid="{00000000-0006-0000-0200-0000A3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0" authorId="0" shapeId="0" xr:uid="{00000000-0006-0000-0200-0000A4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0" authorId="0" shapeId="0" xr:uid="{00000000-0006-0000-0200-0000A5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0" authorId="0" shapeId="0" xr:uid="{00000000-0006-0000-0200-0000A6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0" authorId="0" shapeId="0" xr:uid="{00000000-0006-0000-0200-0000A7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0" authorId="0" shapeId="0" xr:uid="{00000000-0006-0000-0200-0000A8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0" authorId="0" shapeId="0" xr:uid="{00000000-0006-0000-0200-0000A9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0" authorId="0" shapeId="0" xr:uid="{00000000-0006-0000-0200-0000AA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0" authorId="0" shapeId="0" xr:uid="{00000000-0006-0000-0200-0000AB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0" authorId="0" shapeId="0" xr:uid="{00000000-0006-0000-0200-0000AC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0" authorId="0" shapeId="0" xr:uid="{00000000-0006-0000-0200-0000AD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0" authorId="0" shapeId="0" xr:uid="{00000000-0006-0000-0200-0000AE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0" authorId="0" shapeId="0" xr:uid="{00000000-0006-0000-0200-0000AF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0" authorId="0" shapeId="0" xr:uid="{00000000-0006-0000-0200-0000B0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0" authorId="0" shapeId="0" xr:uid="{00000000-0006-0000-0200-0000B1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0" authorId="0" shapeId="0" xr:uid="{00000000-0006-0000-0200-0000B2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0" authorId="0" shapeId="0" xr:uid="{00000000-0006-0000-0200-0000B3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0" authorId="0" shapeId="0" xr:uid="{00000000-0006-0000-0200-0000B4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0" authorId="0" shapeId="0" xr:uid="{00000000-0006-0000-0200-0000B50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0" authorId="0" shapeId="0" xr:uid="{00000000-0006-0000-0200-0000B6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0" authorId="0" shapeId="0" xr:uid="{00000000-0006-0000-0200-0000B7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0" authorId="0" shapeId="0" xr:uid="{00000000-0006-0000-0200-0000B8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1" authorId="0" shapeId="0" xr:uid="{FBAD825A-9D44-43D0-AA4F-2CECEB6D575D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1" authorId="0" shapeId="0" xr:uid="{DEE43251-8F43-4767-A752-1A9AED6CCA64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1" authorId="0" shapeId="0" xr:uid="{F86E5C19-389B-4CE9-B537-3ADC9541FCB4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1" authorId="0" shapeId="0" xr:uid="{23268005-4ED2-434C-A17A-2BC52F79BD96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1" authorId="0" shapeId="0" xr:uid="{CC369758-25DD-4617-9F31-6165DF2BCFBC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1" authorId="0" shapeId="0" xr:uid="{748AFD00-ACF0-4A89-8EEA-E5FDFE553198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1" authorId="0" shapeId="0" xr:uid="{6F9EAF3F-DC84-40E6-9641-5C43B85FEE06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1" authorId="0" shapeId="0" xr:uid="{7EA43514-D414-4934-AF77-E9340FC1DE2A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1" authorId="0" shapeId="0" xr:uid="{CB7E6763-946D-4683-8F74-BD1D9A4FD28F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1" authorId="0" shapeId="0" xr:uid="{AC3C4677-367B-41BF-AC6F-03D92937FF44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1" authorId="0" shapeId="0" xr:uid="{8425CA72-0F1C-49B1-906C-7217A182D029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1" authorId="0" shapeId="0" xr:uid="{CB765DE2-4781-4F5B-9567-D6003F7BF182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1" authorId="0" shapeId="0" xr:uid="{9AC74A96-A257-483A-BB16-6EE21BC64001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1" authorId="0" shapeId="0" xr:uid="{2559B867-A028-4A4F-B945-C757982CD7DA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1" authorId="0" shapeId="0" xr:uid="{DCA1160C-9F6D-4E81-957A-9B2970640268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1" authorId="0" shapeId="0" xr:uid="{B29AF826-D930-44CE-BA3E-85F2B9E0D5BF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1" authorId="0" shapeId="0" xr:uid="{B2F5435E-485E-4D20-8C1A-9A47D3532CBB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1" authorId="0" shapeId="0" xr:uid="{AC8AF70C-FC3F-4AB0-828D-4E0D2710E30D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V21" authorId="0" shapeId="0" xr:uid="{263BAFCC-7B5B-4B90-B424-E51068976244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W21" authorId="0" shapeId="0" xr:uid="{B610EBF7-FE30-4868-BC12-0AA066B49DBA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1" authorId="0" shapeId="0" xr:uid="{A40531C4-60F0-4ACA-88F6-11FDD4DD1205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1" authorId="0" shapeId="0" xr:uid="{8F3F354E-0FE7-482A-8F40-5B549FADBD5A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1" authorId="0" shapeId="0" xr:uid="{F4A61F92-0B42-4140-A5CB-A706F2B65A52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1" authorId="0" shapeId="0" xr:uid="{0DEFC7F4-E3DD-4027-862D-23D12C439C8E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1" authorId="0" shapeId="0" xr:uid="{4A4410DA-BAC4-4D09-9F58-85F03F97E603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1" authorId="0" shapeId="0" xr:uid="{A4383EAE-5142-47F7-97B2-D42B6AA20E6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1" authorId="0" shapeId="0" xr:uid="{61475B9A-E002-453D-897E-07174FC5C8CE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1" authorId="0" shapeId="0" xr:uid="{26EB8512-25B0-4FF3-B476-0E9CE7A2C6A7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1" authorId="0" shapeId="0" xr:uid="{D7BCD422-1824-4068-82AA-1712884F5F37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1" authorId="0" shapeId="0" xr:uid="{FFF9AE95-9A7C-4877-A93F-CA74AF9F301E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1" authorId="0" shapeId="0" xr:uid="{4085A0B2-7A08-47C8-A694-09194D52CD2D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1" authorId="0" shapeId="0" xr:uid="{BBE693AC-99BD-49C4-A4E8-3DE7BA73CF35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1" authorId="0" shapeId="0" xr:uid="{0AE4F6A9-406C-4FF6-BA1C-95F4828CC4C7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1" authorId="0" shapeId="0" xr:uid="{E562ADB5-E228-4629-8585-D68E2638DDD6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1" authorId="0" shapeId="0" xr:uid="{997863A7-A3AD-4FC9-BCB4-E4492EEC4DA9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1" authorId="0" shapeId="0" xr:uid="{E584CEFF-BBED-4FC6-A68D-99C5CF455B98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1" authorId="0" shapeId="0" xr:uid="{AAD0D656-D5BE-44AB-AE01-5779BD052F1F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1" authorId="0" shapeId="0" xr:uid="{A78C5385-4348-43CF-9FA3-6C195120CB21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1" authorId="0" shapeId="0" xr:uid="{53BD7200-E8E4-4278-AD7C-D49CF4224571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1" authorId="0" shapeId="0" xr:uid="{E0388931-FA0D-4AE5-96D1-F3629906E8B8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1" authorId="0" shapeId="0" xr:uid="{39CE2D36-1335-4104-91DE-ABB7F6145009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1" authorId="0" shapeId="0" xr:uid="{47DFB7B1-7EC7-484C-BED3-67EC565CF50C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1" authorId="0" shapeId="0" xr:uid="{3C9C33F5-BFB5-4EAE-A499-2E885FD99470}">
      <text>
        <r>
          <rPr>
            <sz val="11"/>
            <rFont val="Calibri"/>
            <family val="2"/>
            <charset val="238"/>
          </rPr>
          <t>SZV_F:ISA</t>
        </r>
      </text>
    </comment>
    <comment ref="B22" authorId="0" shapeId="0" xr:uid="{6A480DD2-4DD4-48DB-97F3-355D14D5A15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2" authorId="0" shapeId="0" xr:uid="{1FAF4453-5546-4A25-9198-0ED637047838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2" authorId="0" shapeId="0" xr:uid="{C961A221-33C1-484F-8144-31678445F38B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2" authorId="0" shapeId="0" xr:uid="{519DC936-F3DD-4E7E-AC88-2F9D28C91BE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2" authorId="0" shapeId="0" xr:uid="{619F3935-E8F5-43DE-A44F-4F6E387521CA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2" authorId="0" shapeId="0" xr:uid="{FC1D01C1-07E6-4514-AE0E-C25B1C20C537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2" authorId="0" shapeId="0" xr:uid="{97B340C4-CD98-4690-9179-C56B7EE1231B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2" authorId="0" shapeId="0" xr:uid="{CB68940D-BEF7-4C36-9A8B-0B906F25923E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2" authorId="0" shapeId="0" xr:uid="{B2C93D70-05C7-486B-9EDE-D6792D819D72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2" authorId="0" shapeId="0" xr:uid="{AFABF262-8010-4C85-9A38-F1154BDE9A7B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2" authorId="0" shapeId="0" xr:uid="{2789BE5E-C309-4ADA-BA1F-1E679B560C35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2" authorId="0" shapeId="0" xr:uid="{967156D2-A0B6-410B-9852-747DF439F9D2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2" authorId="0" shapeId="0" xr:uid="{235826EA-9099-476B-84E7-77AE50D4E1F2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2" authorId="0" shapeId="0" xr:uid="{E67616D9-904E-4880-BEA9-9298F0437D1F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2" authorId="0" shapeId="0" xr:uid="{4743EEBB-0335-47B2-A98E-EB0ED40391F9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2" authorId="0" shapeId="0" xr:uid="{E84FB89E-88F5-4FAB-9365-AACAA0F4FD7C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2" authorId="0" shapeId="0" xr:uid="{48E66D12-7FB6-4DC7-B3FF-F9B167EB264A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2" authorId="0" shapeId="0" xr:uid="{946A012A-A7C2-47B4-9A7E-80FE857E8202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V22" authorId="0" shapeId="0" xr:uid="{FDDC6563-38DB-41DE-9271-E92C7B74897A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W22" authorId="0" shapeId="0" xr:uid="{1EFFA747-26D6-46AC-ACD0-4E82D070252C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2" authorId="0" shapeId="0" xr:uid="{5A597A80-C7BB-468C-9E19-146BFE049AE1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2" authorId="0" shapeId="0" xr:uid="{0BD46AD0-B402-4B69-A1A6-77DD3B60793B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2" authorId="0" shapeId="0" xr:uid="{82FF1526-0709-4959-8728-FACB09A0B107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2" authorId="0" shapeId="0" xr:uid="{CE7B9565-8800-4112-AF9C-FEB7E77C410F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2" authorId="0" shapeId="0" xr:uid="{4F04D256-3835-475D-9ECF-3A45E885BAEF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2" authorId="0" shapeId="0" xr:uid="{902BE815-254B-4673-85EA-FA4B0FDFD98B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2" authorId="0" shapeId="0" xr:uid="{8030910C-4F6B-46C1-9F1B-8E6423649E64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2" authorId="0" shapeId="0" xr:uid="{30548E14-2781-46B8-82D2-928F429751D7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2" authorId="0" shapeId="0" xr:uid="{8517814C-2209-4075-BF91-559CB890DF99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2" authorId="0" shapeId="0" xr:uid="{A7B131A6-B0AA-4513-8CB6-79905D29F9B2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2" authorId="0" shapeId="0" xr:uid="{10F53AC6-E250-40A0-A9BF-9D407E9266D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2" authorId="0" shapeId="0" xr:uid="{1D031DC1-C73D-4454-9E20-EBE990AC4BF1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2" authorId="0" shapeId="0" xr:uid="{F89B40D2-099F-4971-998C-99B07ACF6F62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2" authorId="0" shapeId="0" xr:uid="{3038A01B-AD12-452D-B383-1DC3F8798EB5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2" authorId="0" shapeId="0" xr:uid="{54FF64A5-EF2D-4451-88DB-C1083E7508C2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2" authorId="0" shapeId="0" xr:uid="{4BE9C7A8-5671-4DBC-8833-63D6B93B2B66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2" authorId="0" shapeId="0" xr:uid="{7BD346F8-C528-4068-9459-4BF3BCDBDC49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2" authorId="0" shapeId="0" xr:uid="{FB55794F-24BE-4C26-B3D8-A2279AC265C7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2" authorId="0" shapeId="0" xr:uid="{513ED1A8-6E2E-4FDC-84C3-8C0B7184B42D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2" authorId="0" shapeId="0" xr:uid="{C24160E3-B5B0-4832-8635-E7D54E185FDE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2" authorId="0" shapeId="0" xr:uid="{55CD95FD-CB17-453F-9B94-F45B08CF1D15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2" authorId="0" shapeId="0" xr:uid="{64999DCB-322B-4D06-A344-0E006AECA8A5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2" authorId="0" shapeId="0" xr:uid="{F2B32403-0990-4C3D-83E1-1C32AB39FEC0}">
      <text>
        <r>
          <rPr>
            <sz val="11"/>
            <rFont val="Calibri"/>
            <family val="2"/>
            <charset val="238"/>
          </rPr>
          <t>SZV_F:ISA</t>
        </r>
      </text>
    </comment>
    <comment ref="B23" authorId="0" shapeId="0" xr:uid="{00000000-0006-0000-0200-0000B9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3" authorId="0" shapeId="0" xr:uid="{00000000-0006-0000-0200-0000BA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3" authorId="0" shapeId="0" xr:uid="{00000000-0006-0000-0200-0000BB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3" authorId="0" shapeId="0" xr:uid="{00000000-0006-0000-0200-0000BC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3" authorId="0" shapeId="0" xr:uid="{00000000-0006-0000-0200-0000BD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3" authorId="0" shapeId="0" xr:uid="{00000000-0006-0000-0200-0000BE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3" authorId="0" shapeId="0" xr:uid="{00000000-0006-0000-0200-0000BF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3" authorId="0" shapeId="0" xr:uid="{00000000-0006-0000-0200-0000C0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3" authorId="0" shapeId="0" xr:uid="{00000000-0006-0000-0200-0000C1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3" authorId="0" shapeId="0" xr:uid="{00000000-0006-0000-0200-0000C2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3" authorId="0" shapeId="0" xr:uid="{00000000-0006-0000-0200-0000C3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3" authorId="0" shapeId="0" xr:uid="{00000000-0006-0000-0200-0000C4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3" authorId="0" shapeId="0" xr:uid="{00000000-0006-0000-0200-0000C5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3" authorId="0" shapeId="0" xr:uid="{00000000-0006-0000-0200-0000C6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3" authorId="0" shapeId="0" xr:uid="{00000000-0006-0000-0200-0000C7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3" authorId="0" shapeId="0" xr:uid="{00000000-0006-0000-0200-0000C8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3" authorId="0" shapeId="0" xr:uid="{00000000-0006-0000-0200-0000C9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3" authorId="0" shapeId="0" xr:uid="{00000000-0006-0000-0200-0000CA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3" authorId="0" shapeId="0" xr:uid="{00000000-0006-0000-0200-0000CB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3" authorId="0" shapeId="0" xr:uid="{00000000-0006-0000-0200-0000CC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3" authorId="0" shapeId="0" xr:uid="{00000000-0006-0000-0200-0000CD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3" authorId="0" shapeId="0" xr:uid="{00000000-0006-0000-0200-0000CE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3" authorId="0" shapeId="0" xr:uid="{00000000-0006-0000-0200-0000CF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3" authorId="0" shapeId="0" xr:uid="{00000000-0006-0000-0200-0000D0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3" authorId="0" shapeId="0" xr:uid="{00000000-0006-0000-0200-0000D1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3" authorId="0" shapeId="0" xr:uid="{00000000-0006-0000-0200-0000D2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3" authorId="0" shapeId="0" xr:uid="{00000000-0006-0000-0200-0000D3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3" authorId="0" shapeId="0" xr:uid="{00000000-0006-0000-0200-0000D4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3" authorId="0" shapeId="0" xr:uid="{00000000-0006-0000-0200-0000D5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3" authorId="0" shapeId="0" xr:uid="{00000000-0006-0000-0200-0000D6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3" authorId="0" shapeId="0" xr:uid="{00000000-0006-0000-0200-0000D70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3" authorId="0" shapeId="0" xr:uid="{00000000-0006-0000-0200-0000D8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3" authorId="0" shapeId="0" xr:uid="{00000000-0006-0000-0200-0000D9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3" authorId="0" shapeId="0" xr:uid="{00000000-0006-0000-0200-0000DA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3" authorId="0" shapeId="0" xr:uid="{00000000-0006-0000-0200-0000DB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3" authorId="0" shapeId="0" xr:uid="{00000000-0006-0000-0200-0000DC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3" authorId="0" shapeId="0" xr:uid="{00000000-0006-0000-0200-0000DD0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3" authorId="0" shapeId="0" xr:uid="{00000000-0006-0000-0200-0000DE0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3" authorId="0" shapeId="0" xr:uid="{00000000-0006-0000-0200-0000DF0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3" authorId="0" shapeId="0" xr:uid="{00000000-0006-0000-0200-0000E00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3" authorId="0" shapeId="0" xr:uid="{00000000-0006-0000-0200-0000E10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4" authorId="0" shapeId="0" xr:uid="{00000000-0006-0000-0200-0000E20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4" authorId="0" shapeId="0" xr:uid="{00000000-0006-0000-0200-0000E30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4" authorId="0" shapeId="0" xr:uid="{00000000-0006-0000-0200-0000E40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4" authorId="0" shapeId="0" xr:uid="{00000000-0006-0000-0200-0000E50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4" authorId="0" shapeId="0" xr:uid="{00000000-0006-0000-0200-0000E60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4" authorId="0" shapeId="0" xr:uid="{00000000-0006-0000-0200-0000E70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4" authorId="0" shapeId="0" xr:uid="{00000000-0006-0000-0200-0000E80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4" authorId="0" shapeId="0" xr:uid="{00000000-0006-0000-0200-0000E90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4" authorId="0" shapeId="0" xr:uid="{00000000-0006-0000-0200-0000EA0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4" authorId="0" shapeId="0" xr:uid="{00000000-0006-0000-0200-0000EB0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4" authorId="0" shapeId="0" xr:uid="{00000000-0006-0000-0200-0000EC0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4" authorId="0" shapeId="0" xr:uid="{00000000-0006-0000-0200-0000ED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4" authorId="0" shapeId="0" xr:uid="{00000000-0006-0000-0200-0000EE0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4" authorId="0" shapeId="0" xr:uid="{00000000-0006-0000-0200-0000EF0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4" authorId="0" shapeId="0" xr:uid="{00000000-0006-0000-0200-0000F0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4" authorId="0" shapeId="0" xr:uid="{00000000-0006-0000-0200-0000F1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4" authorId="0" shapeId="0" xr:uid="{00000000-0006-0000-0200-0000F2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4" authorId="0" shapeId="0" xr:uid="{00000000-0006-0000-0200-0000F3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4" authorId="0" shapeId="0" xr:uid="{00000000-0006-0000-0200-0000F4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4" authorId="0" shapeId="0" xr:uid="{00000000-0006-0000-0200-0000F50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4" authorId="0" shapeId="0" xr:uid="{00000000-0006-0000-0200-0000F60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4" authorId="0" shapeId="0" xr:uid="{00000000-0006-0000-0200-0000F70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4" authorId="0" shapeId="0" xr:uid="{00000000-0006-0000-0200-0000F80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4" authorId="0" shapeId="0" xr:uid="{00000000-0006-0000-0200-0000F90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4" authorId="0" shapeId="0" xr:uid="{00000000-0006-0000-0200-0000FA0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4" authorId="0" shapeId="0" xr:uid="{00000000-0006-0000-0200-0000FB0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4" authorId="0" shapeId="0" xr:uid="{00000000-0006-0000-0200-0000FC0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4" authorId="0" shapeId="0" xr:uid="{00000000-0006-0000-0200-0000FD0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4" authorId="0" shapeId="0" xr:uid="{00000000-0006-0000-0200-0000FE0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4" authorId="0" shapeId="0" xr:uid="{00000000-0006-0000-0200-0000FF0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4" authorId="0" shapeId="0" xr:uid="{00000000-0006-0000-0200-000000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4" authorId="0" shapeId="0" xr:uid="{00000000-0006-0000-0200-000001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4" authorId="0" shapeId="0" xr:uid="{00000000-0006-0000-0200-000002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4" authorId="0" shapeId="0" xr:uid="{00000000-0006-0000-0200-000003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4" authorId="0" shapeId="0" xr:uid="{00000000-0006-0000-0200-000004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4" authorId="0" shapeId="0" xr:uid="{00000000-0006-0000-0200-000005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4" authorId="0" shapeId="0" xr:uid="{00000000-0006-0000-0200-000006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4" authorId="0" shapeId="0" xr:uid="{00000000-0006-0000-0200-000007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4" authorId="0" shapeId="0" xr:uid="{00000000-0006-0000-0200-000008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4" authorId="0" shapeId="0" xr:uid="{00000000-0006-0000-0200-000009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4" authorId="0" shapeId="0" xr:uid="{00000000-0006-0000-0200-00000A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5" authorId="0" shapeId="0" xr:uid="{00000000-0006-0000-0200-00000B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5" authorId="0" shapeId="0" xr:uid="{00000000-0006-0000-0200-00000C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5" authorId="0" shapeId="0" xr:uid="{00000000-0006-0000-0200-00000D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5" authorId="0" shapeId="0" xr:uid="{00000000-0006-0000-0200-00000E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5" authorId="0" shapeId="0" xr:uid="{00000000-0006-0000-0200-00000F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5" authorId="0" shapeId="0" xr:uid="{00000000-0006-0000-0200-000010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5" authorId="0" shapeId="0" xr:uid="{00000000-0006-0000-0200-000011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5" authorId="0" shapeId="0" xr:uid="{00000000-0006-0000-0200-000012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5" authorId="0" shapeId="0" xr:uid="{00000000-0006-0000-0200-000013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5" authorId="0" shapeId="0" xr:uid="{00000000-0006-0000-0200-000014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5" authorId="0" shapeId="0" xr:uid="{00000000-0006-0000-0200-0000150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5" authorId="0" shapeId="0" xr:uid="{00000000-0006-0000-0200-000016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5" authorId="0" shapeId="0" xr:uid="{00000000-0006-0000-0200-000017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5" authorId="0" shapeId="0" xr:uid="{00000000-0006-0000-0200-000018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5" authorId="0" shapeId="0" xr:uid="{00000000-0006-0000-0200-000019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5" authorId="0" shapeId="0" xr:uid="{00000000-0006-0000-0200-00001A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5" authorId="0" shapeId="0" xr:uid="{00000000-0006-0000-0200-00001B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5" authorId="0" shapeId="0" xr:uid="{00000000-0006-0000-0200-00001C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5" authorId="0" shapeId="0" xr:uid="{00000000-0006-0000-0200-00001D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5" authorId="0" shapeId="0" xr:uid="{00000000-0006-0000-0200-00001E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5" authorId="0" shapeId="0" xr:uid="{00000000-0006-0000-0200-00001F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5" authorId="0" shapeId="0" xr:uid="{00000000-0006-0000-0200-000020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5" authorId="0" shapeId="0" xr:uid="{00000000-0006-0000-0200-000021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5" authorId="0" shapeId="0" xr:uid="{00000000-0006-0000-0200-000022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5" authorId="0" shapeId="0" xr:uid="{00000000-0006-0000-0200-000023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5" authorId="0" shapeId="0" xr:uid="{00000000-0006-0000-0200-000024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5" authorId="0" shapeId="0" xr:uid="{00000000-0006-0000-0200-000025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5" authorId="0" shapeId="0" xr:uid="{00000000-0006-0000-0200-000026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5" authorId="0" shapeId="0" xr:uid="{00000000-0006-0000-0200-000027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5" authorId="0" shapeId="0" xr:uid="{00000000-0006-0000-0200-000028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5" authorId="0" shapeId="0" xr:uid="{00000000-0006-0000-0200-000029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5" authorId="0" shapeId="0" xr:uid="{00000000-0006-0000-0200-00002A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5" authorId="0" shapeId="0" xr:uid="{00000000-0006-0000-0200-00002B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5" authorId="0" shapeId="0" xr:uid="{00000000-0006-0000-0200-00002C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5" authorId="0" shapeId="0" xr:uid="{00000000-0006-0000-0200-00002D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5" authorId="0" shapeId="0" xr:uid="{00000000-0006-0000-0200-00002E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5" authorId="0" shapeId="0" xr:uid="{00000000-0006-0000-0200-00002F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5" authorId="0" shapeId="0" xr:uid="{00000000-0006-0000-0200-000030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5" authorId="0" shapeId="0" xr:uid="{00000000-0006-0000-0200-000031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5" authorId="0" shapeId="0" xr:uid="{00000000-0006-0000-0200-000032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5" authorId="0" shapeId="0" xr:uid="{00000000-0006-0000-0200-000033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6" authorId="0" shapeId="0" xr:uid="{00000000-0006-0000-0200-000034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6" authorId="0" shapeId="0" xr:uid="{00000000-0006-0000-0200-000035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26" authorId="0" shapeId="0" xr:uid="{00000000-0006-0000-0200-0000360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26" authorId="0" shapeId="0" xr:uid="{00000000-0006-0000-0200-000037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6" authorId="0" shapeId="0" xr:uid="{00000000-0006-0000-0200-000038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6" authorId="0" shapeId="0" xr:uid="{00000000-0006-0000-0200-000039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6" authorId="0" shapeId="0" xr:uid="{00000000-0006-0000-0200-00003A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6" authorId="0" shapeId="0" xr:uid="{00000000-0006-0000-0200-00003B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6" authorId="0" shapeId="0" xr:uid="{00000000-0006-0000-0200-00003C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6" authorId="0" shapeId="0" xr:uid="{00000000-0006-0000-0200-00003D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6" authorId="0" shapeId="0" xr:uid="{00000000-0006-0000-0200-00003E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6" authorId="0" shapeId="0" xr:uid="{00000000-0006-0000-0200-00003F0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6" authorId="0" shapeId="0" xr:uid="{00000000-0006-0000-0200-000040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6" authorId="0" shapeId="0" xr:uid="{00000000-0006-0000-0200-000041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6" authorId="0" shapeId="0" xr:uid="{00000000-0006-0000-0200-000042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6" authorId="0" shapeId="0" xr:uid="{00000000-0006-0000-0200-000043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6" authorId="0" shapeId="0" xr:uid="{00000000-0006-0000-0200-000044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6" authorId="0" shapeId="0" xr:uid="{00000000-0006-0000-0200-000045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6" authorId="0" shapeId="0" xr:uid="{00000000-0006-0000-0200-000046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6" authorId="0" shapeId="0" xr:uid="{00000000-0006-0000-0200-000047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6" authorId="0" shapeId="0" xr:uid="{00000000-0006-0000-0200-000048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6" authorId="0" shapeId="0" xr:uid="{00000000-0006-0000-0200-000049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6" authorId="0" shapeId="0" xr:uid="{00000000-0006-0000-0200-00004A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6" authorId="0" shapeId="0" xr:uid="{00000000-0006-0000-0200-00004B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6" authorId="0" shapeId="0" xr:uid="{00000000-0006-0000-0200-00004C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6" authorId="0" shapeId="0" xr:uid="{00000000-0006-0000-0200-00004D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6" authorId="0" shapeId="0" xr:uid="{00000000-0006-0000-0200-00004E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6" authorId="0" shapeId="0" xr:uid="{00000000-0006-0000-0200-00004F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6" authorId="0" shapeId="0" xr:uid="{00000000-0006-0000-0200-000050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6" authorId="0" shapeId="0" xr:uid="{00000000-0006-0000-0200-000051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6" authorId="0" shapeId="0" xr:uid="{00000000-0006-0000-0200-000052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6" authorId="0" shapeId="0" xr:uid="{00000000-0006-0000-0200-000053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6" authorId="0" shapeId="0" xr:uid="{00000000-0006-0000-0200-000054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6" authorId="0" shapeId="0" xr:uid="{00000000-0006-0000-0200-000055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6" authorId="0" shapeId="0" xr:uid="{00000000-0006-0000-0200-000056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6" authorId="0" shapeId="0" xr:uid="{00000000-0006-0000-0200-000057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6" authorId="0" shapeId="0" xr:uid="{00000000-0006-0000-0200-000058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6" authorId="0" shapeId="0" xr:uid="{00000000-0006-0000-0200-000059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6" authorId="0" shapeId="0" xr:uid="{00000000-0006-0000-0200-00005A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6" authorId="0" shapeId="0" xr:uid="{00000000-0006-0000-0200-00005B0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6" authorId="0" shapeId="0" xr:uid="{00000000-0006-0000-0200-00005C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6" authorId="0" shapeId="0" xr:uid="{00000000-0006-0000-0200-00005D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6" authorId="0" shapeId="0" xr:uid="{00000000-0006-0000-0200-00005E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7" authorId="0" shapeId="0" xr:uid="{00000000-0006-0000-0200-00005F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7" authorId="0" shapeId="0" xr:uid="{00000000-0006-0000-0200-000060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7" authorId="0" shapeId="0" xr:uid="{00000000-0006-0000-0200-000061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7" authorId="0" shapeId="0" xr:uid="{00000000-0006-0000-0200-000062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7" authorId="0" shapeId="0" xr:uid="{00000000-0006-0000-0200-000063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7" authorId="0" shapeId="0" xr:uid="{00000000-0006-0000-0200-000064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7" authorId="0" shapeId="0" xr:uid="{00000000-0006-0000-0200-000065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7" authorId="0" shapeId="0" xr:uid="{00000000-0006-0000-0200-000066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7" authorId="0" shapeId="0" xr:uid="{00000000-0006-0000-0200-000067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7" authorId="0" shapeId="0" xr:uid="{00000000-0006-0000-0200-000068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7" authorId="0" shapeId="0" xr:uid="{00000000-0006-0000-0200-0000690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7" authorId="0" shapeId="0" xr:uid="{00000000-0006-0000-0200-00006A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7" authorId="0" shapeId="0" xr:uid="{00000000-0006-0000-0200-00006B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7" authorId="0" shapeId="0" xr:uid="{00000000-0006-0000-0200-00006C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7" authorId="0" shapeId="0" xr:uid="{00000000-0006-0000-0200-00006D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7" authorId="0" shapeId="0" xr:uid="{00000000-0006-0000-0200-00006E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7" authorId="0" shapeId="0" xr:uid="{00000000-0006-0000-0200-00006F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7" authorId="0" shapeId="0" xr:uid="{00000000-0006-0000-0200-000070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7" authorId="0" shapeId="0" xr:uid="{00000000-0006-0000-0200-000071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7" authorId="0" shapeId="0" xr:uid="{00000000-0006-0000-0200-000072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7" authorId="0" shapeId="0" xr:uid="{00000000-0006-0000-0200-000073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7" authorId="0" shapeId="0" xr:uid="{00000000-0006-0000-0200-000074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7" authorId="0" shapeId="0" xr:uid="{00000000-0006-0000-0200-000075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7" authorId="0" shapeId="0" xr:uid="{00000000-0006-0000-0200-000076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7" authorId="0" shapeId="0" xr:uid="{00000000-0006-0000-0200-000077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7" authorId="0" shapeId="0" xr:uid="{00000000-0006-0000-0200-000078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7" authorId="0" shapeId="0" xr:uid="{00000000-0006-0000-0200-000079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7" authorId="0" shapeId="0" xr:uid="{00000000-0006-0000-0200-00007A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7" authorId="0" shapeId="0" xr:uid="{00000000-0006-0000-0200-00007B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7" authorId="0" shapeId="0" xr:uid="{00000000-0006-0000-0200-00007C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7" authorId="0" shapeId="0" xr:uid="{00000000-0006-0000-0200-00007D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7" authorId="0" shapeId="0" xr:uid="{00000000-0006-0000-0200-00007E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7" authorId="0" shapeId="0" xr:uid="{00000000-0006-0000-0200-00007F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7" authorId="0" shapeId="0" xr:uid="{00000000-0006-0000-0200-000080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7" authorId="0" shapeId="0" xr:uid="{00000000-0006-0000-0200-000081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7" authorId="0" shapeId="0" xr:uid="{00000000-0006-0000-0200-000082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7" authorId="0" shapeId="0" xr:uid="{00000000-0006-0000-0200-000083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7" authorId="0" shapeId="0" xr:uid="{00000000-0006-0000-0200-000084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7" authorId="0" shapeId="0" xr:uid="{00000000-0006-0000-0200-000085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7" authorId="0" shapeId="0" xr:uid="{00000000-0006-0000-0200-000086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7" authorId="0" shapeId="0" xr:uid="{00000000-0006-0000-0200-000087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8" authorId="0" shapeId="0" xr:uid="{00000000-0006-0000-0200-000088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8" authorId="0" shapeId="0" xr:uid="{00000000-0006-0000-0200-000089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8" authorId="0" shapeId="0" xr:uid="{00000000-0006-0000-0200-00008A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8" authorId="0" shapeId="0" xr:uid="{00000000-0006-0000-0200-00008B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8" authorId="0" shapeId="0" xr:uid="{00000000-0006-0000-0200-00008C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8" authorId="0" shapeId="0" xr:uid="{00000000-0006-0000-0200-00008D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8" authorId="0" shapeId="0" xr:uid="{00000000-0006-0000-0200-00008E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8" authorId="0" shapeId="0" xr:uid="{00000000-0006-0000-0200-00008F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8" authorId="0" shapeId="0" xr:uid="{00000000-0006-0000-0200-000090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8" authorId="0" shapeId="0" xr:uid="{00000000-0006-0000-0200-000091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8" authorId="0" shapeId="0" xr:uid="{00000000-0006-0000-0200-0000920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8" authorId="0" shapeId="0" xr:uid="{00000000-0006-0000-0200-000093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8" authorId="0" shapeId="0" xr:uid="{00000000-0006-0000-0200-000094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8" authorId="0" shapeId="0" xr:uid="{00000000-0006-0000-0200-000095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8" authorId="0" shapeId="0" xr:uid="{00000000-0006-0000-0200-000096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8" authorId="0" shapeId="0" xr:uid="{00000000-0006-0000-0200-000097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8" authorId="0" shapeId="0" xr:uid="{00000000-0006-0000-0200-000098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8" authorId="0" shapeId="0" xr:uid="{00000000-0006-0000-0200-000099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8" authorId="0" shapeId="0" xr:uid="{00000000-0006-0000-0200-00009A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8" authorId="0" shapeId="0" xr:uid="{00000000-0006-0000-0200-00009B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8" authorId="0" shapeId="0" xr:uid="{00000000-0006-0000-0200-00009C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8" authorId="0" shapeId="0" xr:uid="{00000000-0006-0000-0200-00009D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8" authorId="0" shapeId="0" xr:uid="{00000000-0006-0000-0200-00009E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8" authorId="0" shapeId="0" xr:uid="{00000000-0006-0000-0200-00009F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8" authorId="0" shapeId="0" xr:uid="{00000000-0006-0000-0200-0000A0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8" authorId="0" shapeId="0" xr:uid="{00000000-0006-0000-0200-0000A1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8" authorId="0" shapeId="0" xr:uid="{00000000-0006-0000-0200-0000A2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8" authorId="0" shapeId="0" xr:uid="{00000000-0006-0000-0200-0000A3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8" authorId="0" shapeId="0" xr:uid="{00000000-0006-0000-0200-0000A4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8" authorId="0" shapeId="0" xr:uid="{00000000-0006-0000-0200-0000A5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8" authorId="0" shapeId="0" xr:uid="{00000000-0006-0000-0200-0000A6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8" authorId="0" shapeId="0" xr:uid="{00000000-0006-0000-0200-0000A7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8" authorId="0" shapeId="0" xr:uid="{00000000-0006-0000-0200-0000A8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8" authorId="0" shapeId="0" xr:uid="{00000000-0006-0000-0200-0000A9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8" authorId="0" shapeId="0" xr:uid="{00000000-0006-0000-0200-0000AA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8" authorId="0" shapeId="0" xr:uid="{00000000-0006-0000-0200-0000AB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8" authorId="0" shapeId="0" xr:uid="{00000000-0006-0000-0200-0000AC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8" authorId="0" shapeId="0" xr:uid="{00000000-0006-0000-0200-0000AD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8" authorId="0" shapeId="0" xr:uid="{00000000-0006-0000-0200-0000AE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8" authorId="0" shapeId="0" xr:uid="{00000000-0006-0000-0200-0000AF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8" authorId="0" shapeId="0" xr:uid="{00000000-0006-0000-0200-0000B0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9" authorId="0" shapeId="0" xr:uid="{00000000-0006-0000-0200-0000B1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9" authorId="0" shapeId="0" xr:uid="{00000000-0006-0000-0200-0000B2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29" authorId="0" shapeId="0" xr:uid="{00000000-0006-0000-0200-0000B3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9" authorId="0" shapeId="0" xr:uid="{00000000-0006-0000-0200-0000B4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9" authorId="0" shapeId="0" xr:uid="{00000000-0006-0000-0200-0000B5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9" authorId="0" shapeId="0" xr:uid="{00000000-0006-0000-0200-0000B6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9" authorId="0" shapeId="0" xr:uid="{00000000-0006-0000-0200-0000B7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9" authorId="0" shapeId="0" xr:uid="{00000000-0006-0000-0200-0000B8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9" authorId="0" shapeId="0" xr:uid="{00000000-0006-0000-0200-0000B9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9" authorId="0" shapeId="0" xr:uid="{00000000-0006-0000-0200-0000BA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9" authorId="0" shapeId="0" xr:uid="{00000000-0006-0000-0200-0000BB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N29" authorId="0" shapeId="0" xr:uid="{00000000-0006-0000-0200-0000BC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9" authorId="0" shapeId="0" xr:uid="{00000000-0006-0000-0200-0000BD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9" authorId="0" shapeId="0" xr:uid="{00000000-0006-0000-0200-0000BE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9" authorId="0" shapeId="0" xr:uid="{00000000-0006-0000-0200-0000BF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9" authorId="0" shapeId="0" xr:uid="{00000000-0006-0000-0200-0000C0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9" authorId="0" shapeId="0" xr:uid="{00000000-0006-0000-0200-0000C1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9" authorId="0" shapeId="0" xr:uid="{00000000-0006-0000-0200-0000C2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9" authorId="0" shapeId="0" xr:uid="{00000000-0006-0000-0200-0000C3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9" authorId="0" shapeId="0" xr:uid="{00000000-0006-0000-0200-0000C4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9" authorId="0" shapeId="0" xr:uid="{00000000-0006-0000-0200-0000C5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9" authorId="0" shapeId="0" xr:uid="{00000000-0006-0000-0200-0000C6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9" authorId="0" shapeId="0" xr:uid="{00000000-0006-0000-0200-0000C7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9" authorId="0" shapeId="0" xr:uid="{00000000-0006-0000-0200-0000C8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9" authorId="0" shapeId="0" xr:uid="{00000000-0006-0000-0200-0000C9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9" authorId="0" shapeId="0" xr:uid="{00000000-0006-0000-0200-0000CA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9" authorId="0" shapeId="0" xr:uid="{00000000-0006-0000-0200-0000CB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9" authorId="0" shapeId="0" xr:uid="{00000000-0006-0000-0200-0000CC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9" authorId="0" shapeId="0" xr:uid="{00000000-0006-0000-0200-0000CD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9" authorId="0" shapeId="0" xr:uid="{00000000-0006-0000-0200-0000CE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29" authorId="0" shapeId="0" xr:uid="{00000000-0006-0000-0200-0000CF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9" authorId="0" shapeId="0" xr:uid="{00000000-0006-0000-0200-0000D0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9" authorId="0" shapeId="0" xr:uid="{00000000-0006-0000-0200-0000D1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9" authorId="0" shapeId="0" xr:uid="{00000000-0006-0000-0200-0000D2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9" authorId="0" shapeId="0" xr:uid="{00000000-0006-0000-0200-0000D3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9" authorId="0" shapeId="0" xr:uid="{00000000-0006-0000-0200-0000D4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9" authorId="0" shapeId="0" xr:uid="{00000000-0006-0000-0200-0000D5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9" authorId="0" shapeId="0" xr:uid="{00000000-0006-0000-0200-0000D6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29" authorId="0" shapeId="0" xr:uid="{00000000-0006-0000-0200-0000D70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9" authorId="0" shapeId="0" xr:uid="{00000000-0006-0000-0200-0000D80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9" authorId="0" shapeId="0" xr:uid="{00000000-0006-0000-0200-0000D90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0" authorId="0" shapeId="0" xr:uid="{00000000-0006-0000-0200-0000DA0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0" authorId="0" shapeId="0" xr:uid="{00000000-0006-0000-0200-0000DB0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0" authorId="0" shapeId="0" xr:uid="{00000000-0006-0000-0200-0000DC0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0" authorId="0" shapeId="0" xr:uid="{00000000-0006-0000-0200-0000DD0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0" authorId="0" shapeId="0" xr:uid="{00000000-0006-0000-0200-0000DE0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0" authorId="0" shapeId="0" xr:uid="{00000000-0006-0000-0200-0000DF0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0" authorId="0" shapeId="0" xr:uid="{00000000-0006-0000-0200-0000E00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0" authorId="0" shapeId="0" xr:uid="{00000000-0006-0000-0200-0000E10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0" authorId="0" shapeId="0" xr:uid="{00000000-0006-0000-0200-0000E20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0" authorId="0" shapeId="0" xr:uid="{00000000-0006-0000-0200-0000E3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0" authorId="0" shapeId="0" xr:uid="{00000000-0006-0000-0200-0000E40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N30" authorId="0" shapeId="0" xr:uid="{00000000-0006-0000-0200-0000E5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0" authorId="0" shapeId="0" xr:uid="{00000000-0006-0000-0200-0000E60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0" authorId="0" shapeId="0" xr:uid="{00000000-0006-0000-0200-0000E70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0" authorId="0" shapeId="0" xr:uid="{00000000-0006-0000-0200-0000E8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0" authorId="0" shapeId="0" xr:uid="{00000000-0006-0000-0200-0000E9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0" authorId="0" shapeId="0" xr:uid="{00000000-0006-0000-0200-0000EA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0" authorId="0" shapeId="0" xr:uid="{00000000-0006-0000-0200-0000EB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0" authorId="0" shapeId="0" xr:uid="{00000000-0006-0000-0200-0000EC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0" authorId="0" shapeId="0" xr:uid="{00000000-0006-0000-0200-0000ED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0" authorId="0" shapeId="0" xr:uid="{00000000-0006-0000-0200-0000EE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0" authorId="0" shapeId="0" xr:uid="{00000000-0006-0000-0200-0000EF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0" authorId="0" shapeId="0" xr:uid="{00000000-0006-0000-0200-0000F0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0" authorId="0" shapeId="0" xr:uid="{00000000-0006-0000-0200-0000F1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0" authorId="0" shapeId="0" xr:uid="{00000000-0006-0000-0200-0000F20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0" authorId="0" shapeId="0" xr:uid="{00000000-0006-0000-0200-0000F30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0" authorId="0" shapeId="0" xr:uid="{00000000-0006-0000-0200-0000F40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0" authorId="0" shapeId="0" xr:uid="{00000000-0006-0000-0200-0000F50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0" authorId="0" shapeId="0" xr:uid="{00000000-0006-0000-0200-0000F60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0" authorId="0" shapeId="0" xr:uid="{00000000-0006-0000-0200-0000F70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0" authorId="0" shapeId="0" xr:uid="{00000000-0006-0000-0200-0000F80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0" authorId="0" shapeId="0" xr:uid="{00000000-0006-0000-0200-0000F90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0" authorId="0" shapeId="0" xr:uid="{00000000-0006-0000-0200-0000FA0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0" authorId="0" shapeId="0" xr:uid="{00000000-0006-0000-0200-0000FB0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0" authorId="0" shapeId="0" xr:uid="{00000000-0006-0000-0200-0000FC0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0" authorId="0" shapeId="0" xr:uid="{00000000-0006-0000-0200-0000FD0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0" authorId="0" shapeId="0" xr:uid="{00000000-0006-0000-0200-0000FE0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0" authorId="0" shapeId="0" xr:uid="{00000000-0006-0000-0200-0000FF0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0" authorId="0" shapeId="0" xr:uid="{00000000-0006-0000-0200-000000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0" authorId="0" shapeId="0" xr:uid="{00000000-0006-0000-0200-000001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0" authorId="0" shapeId="0" xr:uid="{00000000-0006-0000-0200-000002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1" authorId="0" shapeId="0" xr:uid="{00000000-0006-0000-0200-000003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1" authorId="0" shapeId="0" xr:uid="{00000000-0006-0000-0200-000004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31" authorId="0" shapeId="0" xr:uid="{00000000-0006-0000-0200-0000050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31" authorId="0" shapeId="0" xr:uid="{00000000-0006-0000-0200-000006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1" authorId="0" shapeId="0" xr:uid="{00000000-0006-0000-0200-000007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1" authorId="0" shapeId="0" xr:uid="{00000000-0006-0000-0200-000008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1" authorId="0" shapeId="0" xr:uid="{00000000-0006-0000-0200-000009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1" authorId="0" shapeId="0" xr:uid="{00000000-0006-0000-0200-00000A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1" authorId="0" shapeId="0" xr:uid="{00000000-0006-0000-0200-00000B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1" authorId="0" shapeId="0" xr:uid="{00000000-0006-0000-0200-00000C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1" authorId="0" shapeId="0" xr:uid="{00000000-0006-0000-0200-00000D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1" authorId="0" shapeId="0" xr:uid="{00000000-0006-0000-0200-00000E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1" authorId="0" shapeId="0" xr:uid="{00000000-0006-0000-0200-00000F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1" authorId="0" shapeId="0" xr:uid="{00000000-0006-0000-0200-000010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1" authorId="0" shapeId="0" xr:uid="{00000000-0006-0000-0200-000011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1" authorId="0" shapeId="0" xr:uid="{00000000-0006-0000-0200-000012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1" authorId="0" shapeId="0" xr:uid="{00000000-0006-0000-0200-000013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1" authorId="0" shapeId="0" xr:uid="{00000000-0006-0000-0200-000014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1" authorId="0" shapeId="0" xr:uid="{00000000-0006-0000-0200-000015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1" authorId="0" shapeId="0" xr:uid="{00000000-0006-0000-0200-000016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1" authorId="0" shapeId="0" xr:uid="{00000000-0006-0000-0200-000017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1" authorId="0" shapeId="0" xr:uid="{00000000-0006-0000-0200-000018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1" authorId="0" shapeId="0" xr:uid="{00000000-0006-0000-0200-000019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1" authorId="0" shapeId="0" xr:uid="{00000000-0006-0000-0200-00001A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1" authorId="0" shapeId="0" xr:uid="{00000000-0006-0000-0200-00001B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1" authorId="0" shapeId="0" xr:uid="{00000000-0006-0000-0200-00001C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1" authorId="0" shapeId="0" xr:uid="{00000000-0006-0000-0200-00001D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1" authorId="0" shapeId="0" xr:uid="{00000000-0006-0000-0200-00001E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1" authorId="0" shapeId="0" xr:uid="{00000000-0006-0000-0200-00001F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1" authorId="0" shapeId="0" xr:uid="{00000000-0006-0000-0200-000020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1" authorId="0" shapeId="0" xr:uid="{00000000-0006-0000-0200-000021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1" authorId="0" shapeId="0" xr:uid="{00000000-0006-0000-0200-000022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1" authorId="0" shapeId="0" xr:uid="{00000000-0006-0000-0200-000023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1" authorId="0" shapeId="0" xr:uid="{00000000-0006-0000-0200-000024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1" authorId="0" shapeId="0" xr:uid="{00000000-0006-0000-0200-000025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1" authorId="0" shapeId="0" xr:uid="{00000000-0006-0000-0200-000026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1" authorId="0" shapeId="0" xr:uid="{00000000-0006-0000-0200-000027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1" authorId="0" shapeId="0" xr:uid="{00000000-0006-0000-0200-000028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1" authorId="0" shapeId="0" xr:uid="{00000000-0006-0000-0200-000029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31" authorId="0" shapeId="0" xr:uid="{00000000-0006-0000-0200-00002A0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31" authorId="0" shapeId="0" xr:uid="{00000000-0006-0000-0200-00002B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1" authorId="0" shapeId="0" xr:uid="{00000000-0006-0000-0200-00002C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1" authorId="0" shapeId="0" xr:uid="{00000000-0006-0000-0200-00002D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2" authorId="0" shapeId="0" xr:uid="{00000000-0006-0000-0200-00002E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2" authorId="0" shapeId="0" xr:uid="{00000000-0006-0000-0200-00002F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2" authorId="0" shapeId="0" xr:uid="{00000000-0006-0000-0200-000030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2" authorId="0" shapeId="0" xr:uid="{00000000-0006-0000-0200-000031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2" authorId="0" shapeId="0" xr:uid="{00000000-0006-0000-0200-000032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2" authorId="0" shapeId="0" xr:uid="{00000000-0006-0000-0200-000033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2" authorId="0" shapeId="0" xr:uid="{00000000-0006-0000-0200-000034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2" authorId="0" shapeId="0" xr:uid="{00000000-0006-0000-0200-000035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2" authorId="0" shapeId="0" xr:uid="{00000000-0006-0000-0200-000036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2" authorId="0" shapeId="0" xr:uid="{00000000-0006-0000-0200-000037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2" authorId="0" shapeId="0" xr:uid="{00000000-0006-0000-0200-000038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2" authorId="0" shapeId="0" xr:uid="{00000000-0006-0000-0200-000039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2" authorId="0" shapeId="0" xr:uid="{00000000-0006-0000-0200-00003A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2" authorId="0" shapeId="0" xr:uid="{00000000-0006-0000-0200-00003B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2" authorId="0" shapeId="0" xr:uid="{00000000-0006-0000-0200-00003C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2" authorId="0" shapeId="0" xr:uid="{00000000-0006-0000-0200-00003D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2" authorId="0" shapeId="0" xr:uid="{00000000-0006-0000-0200-00003E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2" authorId="0" shapeId="0" xr:uid="{00000000-0006-0000-0200-00003F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2" authorId="0" shapeId="0" xr:uid="{00000000-0006-0000-0200-000040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2" authorId="0" shapeId="0" xr:uid="{00000000-0006-0000-0200-000041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2" authorId="0" shapeId="0" xr:uid="{00000000-0006-0000-0200-000042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2" authorId="0" shapeId="0" xr:uid="{00000000-0006-0000-0200-000043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2" authorId="0" shapeId="0" xr:uid="{00000000-0006-0000-0200-000044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2" authorId="0" shapeId="0" xr:uid="{00000000-0006-0000-0200-000045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2" authorId="0" shapeId="0" xr:uid="{00000000-0006-0000-0200-000046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2" authorId="0" shapeId="0" xr:uid="{00000000-0006-0000-0200-000047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2" authorId="0" shapeId="0" xr:uid="{00000000-0006-0000-0200-000048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2" authorId="0" shapeId="0" xr:uid="{00000000-0006-0000-0200-000049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2" authorId="0" shapeId="0" xr:uid="{00000000-0006-0000-0200-00004A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2" authorId="0" shapeId="0" xr:uid="{00000000-0006-0000-0200-00004B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2" authorId="0" shapeId="0" xr:uid="{00000000-0006-0000-0200-00004C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2" authorId="0" shapeId="0" xr:uid="{00000000-0006-0000-0200-00004D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2" authorId="0" shapeId="0" xr:uid="{00000000-0006-0000-0200-00004E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2" authorId="0" shapeId="0" xr:uid="{00000000-0006-0000-0200-00004F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2" authorId="0" shapeId="0" xr:uid="{00000000-0006-0000-0200-000050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2" authorId="0" shapeId="0" xr:uid="{00000000-0006-0000-0200-000051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2" authorId="0" shapeId="0" xr:uid="{00000000-0006-0000-0200-000052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2" authorId="0" shapeId="0" xr:uid="{00000000-0006-0000-0200-000053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2" authorId="0" shapeId="0" xr:uid="{00000000-0006-0000-0200-000054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2" authorId="0" shapeId="0" xr:uid="{00000000-0006-0000-0200-000055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2" authorId="0" shapeId="0" xr:uid="{00000000-0006-0000-0200-000056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3" authorId="0" shapeId="0" xr:uid="{00000000-0006-0000-0200-000057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3" authorId="0" shapeId="0" xr:uid="{00000000-0006-0000-0200-000058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3" authorId="0" shapeId="0" xr:uid="{00000000-0006-0000-0200-000059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3" authorId="0" shapeId="0" xr:uid="{00000000-0006-0000-0200-00005A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3" authorId="0" shapeId="0" xr:uid="{00000000-0006-0000-0200-00005B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3" authorId="0" shapeId="0" xr:uid="{00000000-0006-0000-0200-00005C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3" authorId="0" shapeId="0" xr:uid="{00000000-0006-0000-0200-00005D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3" authorId="0" shapeId="0" xr:uid="{00000000-0006-0000-0200-00005E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3" authorId="0" shapeId="0" xr:uid="{00000000-0006-0000-0200-00005F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3" authorId="0" shapeId="0" xr:uid="{00000000-0006-0000-0200-000060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3" authorId="0" shapeId="0" xr:uid="{00000000-0006-0000-0200-000061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3" authorId="0" shapeId="0" xr:uid="{00000000-0006-0000-0200-000062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3" authorId="0" shapeId="0" xr:uid="{00000000-0006-0000-0200-000063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3" authorId="0" shapeId="0" xr:uid="{00000000-0006-0000-0200-000064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3" authorId="0" shapeId="0" xr:uid="{00000000-0006-0000-0200-000065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3" authorId="0" shapeId="0" xr:uid="{00000000-0006-0000-0200-000066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3" authorId="0" shapeId="0" xr:uid="{00000000-0006-0000-0200-000067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3" authorId="0" shapeId="0" xr:uid="{00000000-0006-0000-0200-000068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3" authorId="0" shapeId="0" xr:uid="{00000000-0006-0000-0200-000069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3" authorId="0" shapeId="0" xr:uid="{00000000-0006-0000-0200-00006A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3" authorId="0" shapeId="0" xr:uid="{00000000-0006-0000-0200-00006B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3" authorId="0" shapeId="0" xr:uid="{00000000-0006-0000-0200-00006C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3" authorId="0" shapeId="0" xr:uid="{00000000-0006-0000-0200-00006D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3" authorId="0" shapeId="0" xr:uid="{00000000-0006-0000-0200-00006E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3" authorId="0" shapeId="0" xr:uid="{00000000-0006-0000-0200-00006F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3" authorId="0" shapeId="0" xr:uid="{00000000-0006-0000-0200-000070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3" authorId="0" shapeId="0" xr:uid="{00000000-0006-0000-0200-000071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3" authorId="0" shapeId="0" xr:uid="{00000000-0006-0000-0200-000072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3" authorId="0" shapeId="0" xr:uid="{00000000-0006-0000-0200-000073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3" authorId="0" shapeId="0" xr:uid="{00000000-0006-0000-0200-000074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3" authorId="0" shapeId="0" xr:uid="{00000000-0006-0000-0200-000075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3" authorId="0" shapeId="0" xr:uid="{00000000-0006-0000-0200-000076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3" authorId="0" shapeId="0" xr:uid="{00000000-0006-0000-0200-000077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3" authorId="0" shapeId="0" xr:uid="{00000000-0006-0000-0200-000078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3" authorId="0" shapeId="0" xr:uid="{00000000-0006-0000-0200-000079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3" authorId="0" shapeId="0" xr:uid="{00000000-0006-0000-0200-00007A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3" authorId="0" shapeId="0" xr:uid="{00000000-0006-0000-0200-00007B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3" authorId="0" shapeId="0" xr:uid="{00000000-0006-0000-0200-00007C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3" authorId="0" shapeId="0" xr:uid="{00000000-0006-0000-0200-00007D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3" authorId="0" shapeId="0" xr:uid="{00000000-0006-0000-0200-00007E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3" authorId="0" shapeId="0" xr:uid="{00000000-0006-0000-0200-00007F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4" authorId="0" shapeId="0" xr:uid="{00000000-0006-0000-0200-000080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4" authorId="0" shapeId="0" xr:uid="{00000000-0006-0000-0200-000081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4" authorId="0" shapeId="0" xr:uid="{00000000-0006-0000-0200-000082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4" authorId="0" shapeId="0" xr:uid="{00000000-0006-0000-0200-000083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4" authorId="0" shapeId="0" xr:uid="{00000000-0006-0000-0200-000084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4" authorId="0" shapeId="0" xr:uid="{00000000-0006-0000-0200-000085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4" authorId="0" shapeId="0" xr:uid="{00000000-0006-0000-0200-000086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4" authorId="0" shapeId="0" xr:uid="{00000000-0006-0000-0200-000087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4" authorId="0" shapeId="0" xr:uid="{00000000-0006-0000-0200-000088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4" authorId="0" shapeId="0" xr:uid="{00000000-0006-0000-0200-000089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4" authorId="0" shapeId="0" xr:uid="{00000000-0006-0000-0200-00008A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4" authorId="0" shapeId="0" xr:uid="{00000000-0006-0000-0200-00008B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4" authorId="0" shapeId="0" xr:uid="{00000000-0006-0000-0200-00008C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4" authorId="0" shapeId="0" xr:uid="{00000000-0006-0000-0200-00008D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4" authorId="0" shapeId="0" xr:uid="{00000000-0006-0000-0200-00008E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4" authorId="0" shapeId="0" xr:uid="{00000000-0006-0000-0200-00008F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4" authorId="0" shapeId="0" xr:uid="{00000000-0006-0000-0200-000090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4" authorId="0" shapeId="0" xr:uid="{00000000-0006-0000-0200-000091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4" authorId="0" shapeId="0" xr:uid="{00000000-0006-0000-0200-000092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4" authorId="0" shapeId="0" xr:uid="{00000000-0006-0000-0200-000093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4" authorId="0" shapeId="0" xr:uid="{00000000-0006-0000-0200-000094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4" authorId="0" shapeId="0" xr:uid="{00000000-0006-0000-0200-000095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4" authorId="0" shapeId="0" xr:uid="{00000000-0006-0000-0200-000096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4" authorId="0" shapeId="0" xr:uid="{00000000-0006-0000-0200-000097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4" authorId="0" shapeId="0" xr:uid="{00000000-0006-0000-0200-000098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4" authorId="0" shapeId="0" xr:uid="{00000000-0006-0000-0200-000099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4" authorId="0" shapeId="0" xr:uid="{00000000-0006-0000-0200-00009A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4" authorId="0" shapeId="0" xr:uid="{00000000-0006-0000-0200-00009B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4" authorId="0" shapeId="0" xr:uid="{00000000-0006-0000-0200-00009C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4" authorId="0" shapeId="0" xr:uid="{00000000-0006-0000-0200-00009D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4" authorId="0" shapeId="0" xr:uid="{00000000-0006-0000-0200-00009E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4" authorId="0" shapeId="0" xr:uid="{00000000-0006-0000-0200-00009F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4" authorId="0" shapeId="0" xr:uid="{00000000-0006-0000-0200-0000A0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4" authorId="0" shapeId="0" xr:uid="{00000000-0006-0000-0200-0000A1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4" authorId="0" shapeId="0" xr:uid="{00000000-0006-0000-0200-0000A2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4" authorId="0" shapeId="0" xr:uid="{00000000-0006-0000-0200-0000A3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4" authorId="0" shapeId="0" xr:uid="{00000000-0006-0000-0200-0000A4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4" authorId="0" shapeId="0" xr:uid="{00000000-0006-0000-0200-0000A5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4" authorId="0" shapeId="0" xr:uid="{00000000-0006-0000-0200-0000A6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4" authorId="0" shapeId="0" xr:uid="{00000000-0006-0000-0200-0000A7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4" authorId="0" shapeId="0" xr:uid="{00000000-0006-0000-0200-0000A8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5" authorId="0" shapeId="0" xr:uid="{00000000-0006-0000-0200-0000A9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5" authorId="0" shapeId="0" xr:uid="{00000000-0006-0000-0200-0000AA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5" authorId="0" shapeId="0" xr:uid="{00000000-0006-0000-0200-0000AB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5" authorId="0" shapeId="0" xr:uid="{00000000-0006-0000-0200-0000AC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5" authorId="0" shapeId="0" xr:uid="{00000000-0006-0000-0200-0000AD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5" authorId="0" shapeId="0" xr:uid="{00000000-0006-0000-0200-0000AE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5" authorId="0" shapeId="0" xr:uid="{00000000-0006-0000-0200-0000AF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5" authorId="0" shapeId="0" xr:uid="{00000000-0006-0000-0200-0000B0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5" authorId="0" shapeId="0" xr:uid="{00000000-0006-0000-0200-0000B1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5" authorId="0" shapeId="0" xr:uid="{00000000-0006-0000-0200-0000B2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5" authorId="0" shapeId="0" xr:uid="{00000000-0006-0000-0200-0000B3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5" authorId="0" shapeId="0" xr:uid="{00000000-0006-0000-0200-0000B4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5" authorId="0" shapeId="0" xr:uid="{00000000-0006-0000-0200-0000B5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5" authorId="0" shapeId="0" xr:uid="{00000000-0006-0000-0200-0000B6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5" authorId="0" shapeId="0" xr:uid="{00000000-0006-0000-0200-0000B7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5" authorId="0" shapeId="0" xr:uid="{00000000-0006-0000-0200-0000B8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5" authorId="0" shapeId="0" xr:uid="{00000000-0006-0000-0200-0000B9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5" authorId="0" shapeId="0" xr:uid="{00000000-0006-0000-0200-0000BA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5" authorId="0" shapeId="0" xr:uid="{00000000-0006-0000-0200-0000BB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5" authorId="0" shapeId="0" xr:uid="{00000000-0006-0000-0200-0000BC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5" authorId="0" shapeId="0" xr:uid="{00000000-0006-0000-0200-0000BD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5" authorId="0" shapeId="0" xr:uid="{00000000-0006-0000-0200-0000BE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5" authorId="0" shapeId="0" xr:uid="{00000000-0006-0000-0200-0000BF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5" authorId="0" shapeId="0" xr:uid="{00000000-0006-0000-0200-0000C0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5" authorId="0" shapeId="0" xr:uid="{00000000-0006-0000-0200-0000C1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5" authorId="0" shapeId="0" xr:uid="{00000000-0006-0000-0200-0000C2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5" authorId="0" shapeId="0" xr:uid="{00000000-0006-0000-0200-0000C3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5" authorId="0" shapeId="0" xr:uid="{00000000-0006-0000-0200-0000C4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5" authorId="0" shapeId="0" xr:uid="{00000000-0006-0000-0200-0000C5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5" authorId="0" shapeId="0" xr:uid="{00000000-0006-0000-0200-0000C6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5" authorId="0" shapeId="0" xr:uid="{00000000-0006-0000-0200-0000C7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5" authorId="0" shapeId="0" xr:uid="{00000000-0006-0000-0200-0000C8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5" authorId="0" shapeId="0" xr:uid="{00000000-0006-0000-0200-0000C9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5" authorId="0" shapeId="0" xr:uid="{00000000-0006-0000-0200-0000CA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5" authorId="0" shapeId="0" xr:uid="{00000000-0006-0000-0200-0000CB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5" authorId="0" shapeId="0" xr:uid="{00000000-0006-0000-0200-0000CC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5" authorId="0" shapeId="0" xr:uid="{00000000-0006-0000-0200-0000CD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5" authorId="0" shapeId="0" xr:uid="{00000000-0006-0000-0200-0000CE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5" authorId="0" shapeId="0" xr:uid="{00000000-0006-0000-0200-0000CF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5" authorId="0" shapeId="0" xr:uid="{00000000-0006-0000-0200-0000D0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5" authorId="0" shapeId="0" xr:uid="{00000000-0006-0000-0200-0000D1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6" authorId="0" shapeId="0" xr:uid="{00000000-0006-0000-0200-0000D2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6" authorId="0" shapeId="0" xr:uid="{00000000-0006-0000-0200-0000D3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36" authorId="0" shapeId="0" xr:uid="{00000000-0006-0000-0200-0000D40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36" authorId="0" shapeId="0" xr:uid="{00000000-0006-0000-0200-0000D5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6" authorId="0" shapeId="0" xr:uid="{00000000-0006-0000-0200-0000D60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6" authorId="0" shapeId="0" xr:uid="{00000000-0006-0000-0200-0000D70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6" authorId="0" shapeId="0" xr:uid="{00000000-0006-0000-0200-0000D80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6" authorId="0" shapeId="0" xr:uid="{00000000-0006-0000-0200-0000D90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6" authorId="0" shapeId="0" xr:uid="{00000000-0006-0000-0200-0000DA0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6" authorId="0" shapeId="0" xr:uid="{00000000-0006-0000-0200-0000DB0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6" authorId="0" shapeId="0" xr:uid="{00000000-0006-0000-0200-0000DC0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6" authorId="0" shapeId="0" xr:uid="{00000000-0006-0000-0200-0000DD0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6" authorId="0" shapeId="0" xr:uid="{00000000-0006-0000-0200-0000DE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6" authorId="0" shapeId="0" xr:uid="{00000000-0006-0000-0200-0000DF0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6" authorId="0" shapeId="0" xr:uid="{00000000-0006-0000-0200-0000E00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6" authorId="0" shapeId="0" xr:uid="{00000000-0006-0000-0200-0000E1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6" authorId="0" shapeId="0" xr:uid="{00000000-0006-0000-0200-0000E2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6" authorId="0" shapeId="0" xr:uid="{00000000-0006-0000-0200-0000E3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6" authorId="0" shapeId="0" xr:uid="{00000000-0006-0000-0200-0000E4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6" authorId="0" shapeId="0" xr:uid="{00000000-0006-0000-0200-0000E5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6" authorId="0" shapeId="0" xr:uid="{00000000-0006-0000-0200-0000E6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6" authorId="0" shapeId="0" xr:uid="{00000000-0006-0000-0200-0000E7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6" authorId="0" shapeId="0" xr:uid="{00000000-0006-0000-0200-0000E8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6" authorId="0" shapeId="0" xr:uid="{00000000-0006-0000-0200-0000E9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6" authorId="0" shapeId="0" xr:uid="{00000000-0006-0000-0200-0000EA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6" authorId="0" shapeId="0" xr:uid="{00000000-0006-0000-0200-0000EB0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6" authorId="0" shapeId="0" xr:uid="{00000000-0006-0000-0200-0000EC0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6" authorId="0" shapeId="0" xr:uid="{00000000-0006-0000-0200-0000ED0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6" authorId="0" shapeId="0" xr:uid="{00000000-0006-0000-0200-0000EE0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6" authorId="0" shapeId="0" xr:uid="{00000000-0006-0000-0200-0000EF0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6" authorId="0" shapeId="0" xr:uid="{00000000-0006-0000-0200-0000F00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6" authorId="0" shapeId="0" xr:uid="{00000000-0006-0000-0200-0000F10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6" authorId="0" shapeId="0" xr:uid="{00000000-0006-0000-0200-0000F20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6" authorId="0" shapeId="0" xr:uid="{00000000-0006-0000-0200-0000F30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6" authorId="0" shapeId="0" xr:uid="{00000000-0006-0000-0200-0000F40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6" authorId="0" shapeId="0" xr:uid="{00000000-0006-0000-0200-0000F50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6" authorId="0" shapeId="0" xr:uid="{00000000-0006-0000-0200-0000F60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6" authorId="0" shapeId="0" xr:uid="{00000000-0006-0000-0200-0000F70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6" authorId="0" shapeId="0" xr:uid="{00000000-0006-0000-0200-0000F80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36" authorId="0" shapeId="0" xr:uid="{00000000-0006-0000-0200-0000F90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36" authorId="0" shapeId="0" xr:uid="{00000000-0006-0000-0200-0000FA0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6" authorId="0" shapeId="0" xr:uid="{00000000-0006-0000-0200-0000FB0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6" authorId="0" shapeId="0" xr:uid="{00000000-0006-0000-0200-0000FC0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7" authorId="0" shapeId="0" xr:uid="{00000000-0006-0000-0200-0000FD0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7" authorId="0" shapeId="0" xr:uid="{00000000-0006-0000-0200-0000FE0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7" authorId="0" shapeId="0" xr:uid="{00000000-0006-0000-0200-0000FF0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7" authorId="0" shapeId="0" xr:uid="{00000000-0006-0000-0200-000000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7" authorId="0" shapeId="0" xr:uid="{00000000-0006-0000-0200-000001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7" authorId="0" shapeId="0" xr:uid="{00000000-0006-0000-0200-000002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7" authorId="0" shapeId="0" xr:uid="{00000000-0006-0000-0200-000003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7" authorId="0" shapeId="0" xr:uid="{00000000-0006-0000-0200-000004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7" authorId="0" shapeId="0" xr:uid="{00000000-0006-0000-0200-000005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7" authorId="0" shapeId="0" xr:uid="{00000000-0006-0000-0200-0000060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7" authorId="0" shapeId="0" xr:uid="{00000000-0006-0000-0200-0000070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7" authorId="0" shapeId="0" xr:uid="{00000000-0006-0000-0200-000008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7" authorId="0" shapeId="0" xr:uid="{00000000-0006-0000-0200-0000090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7" authorId="0" shapeId="0" xr:uid="{00000000-0006-0000-0200-00000A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7" authorId="0" shapeId="0" xr:uid="{00000000-0006-0000-0200-00000B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7" authorId="0" shapeId="0" xr:uid="{00000000-0006-0000-0200-00000C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7" authorId="0" shapeId="0" xr:uid="{00000000-0006-0000-0200-00000D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7" authorId="0" shapeId="0" xr:uid="{00000000-0006-0000-0200-00000E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7" authorId="0" shapeId="0" xr:uid="{00000000-0006-0000-0200-00000F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7" authorId="0" shapeId="0" xr:uid="{00000000-0006-0000-0200-000010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7" authorId="0" shapeId="0" xr:uid="{00000000-0006-0000-0200-000011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7" authorId="0" shapeId="0" xr:uid="{00000000-0006-0000-0200-000012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7" authorId="0" shapeId="0" xr:uid="{00000000-0006-0000-0200-000013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7" authorId="0" shapeId="0" xr:uid="{00000000-0006-0000-0200-000014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7" authorId="0" shapeId="0" xr:uid="{00000000-0006-0000-0200-000015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7" authorId="0" shapeId="0" xr:uid="{00000000-0006-0000-0200-000016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7" authorId="0" shapeId="0" xr:uid="{00000000-0006-0000-0200-000017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7" authorId="0" shapeId="0" xr:uid="{00000000-0006-0000-0200-000018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7" authorId="0" shapeId="0" xr:uid="{00000000-0006-0000-0200-000019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7" authorId="0" shapeId="0" xr:uid="{00000000-0006-0000-0200-00001A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7" authorId="0" shapeId="0" xr:uid="{00000000-0006-0000-0200-00001B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7" authorId="0" shapeId="0" xr:uid="{00000000-0006-0000-0200-00001C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7" authorId="0" shapeId="0" xr:uid="{00000000-0006-0000-0200-00001D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7" authorId="0" shapeId="0" xr:uid="{00000000-0006-0000-0200-00001E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7" authorId="0" shapeId="0" xr:uid="{00000000-0006-0000-0200-00001F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7" authorId="0" shapeId="0" xr:uid="{00000000-0006-0000-0200-000020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7" authorId="0" shapeId="0" xr:uid="{00000000-0006-0000-0200-000021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7" authorId="0" shapeId="0" xr:uid="{00000000-0006-0000-0200-000022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7" authorId="0" shapeId="0" xr:uid="{00000000-0006-0000-0200-000023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7" authorId="0" shapeId="0" xr:uid="{00000000-0006-0000-0200-000024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7" authorId="0" shapeId="0" xr:uid="{00000000-0006-0000-0200-000025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8" authorId="0" shapeId="0" xr:uid="{00000000-0006-0000-0200-000026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8" authorId="0" shapeId="0" xr:uid="{00000000-0006-0000-0200-000027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8" authorId="0" shapeId="0" xr:uid="{00000000-0006-0000-0200-000028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8" authorId="0" shapeId="0" xr:uid="{00000000-0006-0000-0200-000029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8" authorId="0" shapeId="0" xr:uid="{00000000-0006-0000-0200-00002A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8" authorId="0" shapeId="0" xr:uid="{00000000-0006-0000-0200-00002B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8" authorId="0" shapeId="0" xr:uid="{00000000-0006-0000-0200-00002C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8" authorId="0" shapeId="0" xr:uid="{00000000-0006-0000-0200-00002D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8" authorId="0" shapeId="0" xr:uid="{00000000-0006-0000-0200-00002E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8" authorId="0" shapeId="0" xr:uid="{00000000-0006-0000-0200-00002F0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8" authorId="0" shapeId="0" xr:uid="{00000000-0006-0000-0200-0000300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8" authorId="0" shapeId="0" xr:uid="{00000000-0006-0000-0200-000031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8" authorId="0" shapeId="0" xr:uid="{00000000-0006-0000-0200-0000320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8" authorId="0" shapeId="0" xr:uid="{00000000-0006-0000-0200-000033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8" authorId="0" shapeId="0" xr:uid="{00000000-0006-0000-0200-000034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8" authorId="0" shapeId="0" xr:uid="{00000000-0006-0000-0200-000035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8" authorId="0" shapeId="0" xr:uid="{00000000-0006-0000-0200-000036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8" authorId="0" shapeId="0" xr:uid="{00000000-0006-0000-0200-000037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8" authorId="0" shapeId="0" xr:uid="{00000000-0006-0000-0200-000038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8" authorId="0" shapeId="0" xr:uid="{00000000-0006-0000-0200-000039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8" authorId="0" shapeId="0" xr:uid="{00000000-0006-0000-0200-00003A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8" authorId="0" shapeId="0" xr:uid="{00000000-0006-0000-0200-00003B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8" authorId="0" shapeId="0" xr:uid="{00000000-0006-0000-0200-00003C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8" authorId="0" shapeId="0" xr:uid="{00000000-0006-0000-0200-00003D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8" authorId="0" shapeId="0" xr:uid="{00000000-0006-0000-0200-00003E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8" authorId="0" shapeId="0" xr:uid="{00000000-0006-0000-0200-00003F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8" authorId="0" shapeId="0" xr:uid="{00000000-0006-0000-0200-000040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8" authorId="0" shapeId="0" xr:uid="{00000000-0006-0000-0200-000041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8" authorId="0" shapeId="0" xr:uid="{00000000-0006-0000-0200-000042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8" authorId="0" shapeId="0" xr:uid="{00000000-0006-0000-0200-000043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8" authorId="0" shapeId="0" xr:uid="{00000000-0006-0000-0200-000044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8" authorId="0" shapeId="0" xr:uid="{00000000-0006-0000-0200-000045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8" authorId="0" shapeId="0" xr:uid="{00000000-0006-0000-0200-000046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8" authorId="0" shapeId="0" xr:uid="{00000000-0006-0000-0200-000047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8" authorId="0" shapeId="0" xr:uid="{00000000-0006-0000-0200-000048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8" authorId="0" shapeId="0" xr:uid="{00000000-0006-0000-0200-000049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8" authorId="0" shapeId="0" xr:uid="{00000000-0006-0000-0200-00004A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8" authorId="0" shapeId="0" xr:uid="{00000000-0006-0000-0200-00004B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8" authorId="0" shapeId="0" xr:uid="{00000000-0006-0000-0200-00004C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8" authorId="0" shapeId="0" xr:uid="{00000000-0006-0000-0200-00004D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8" authorId="0" shapeId="0" xr:uid="{00000000-0006-0000-0200-00004E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39" authorId="0" shapeId="0" xr:uid="{00000000-0006-0000-0200-00004F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39" authorId="0" shapeId="0" xr:uid="{00000000-0006-0000-0200-000050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39" authorId="0" shapeId="0" xr:uid="{00000000-0006-0000-0200-000051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39" authorId="0" shapeId="0" xr:uid="{00000000-0006-0000-0200-000052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39" authorId="0" shapeId="0" xr:uid="{00000000-0006-0000-0200-000053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39" authorId="0" shapeId="0" xr:uid="{00000000-0006-0000-0200-000054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39" authorId="0" shapeId="0" xr:uid="{00000000-0006-0000-0200-000055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39" authorId="0" shapeId="0" xr:uid="{00000000-0006-0000-0200-000056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39" authorId="0" shapeId="0" xr:uid="{00000000-0006-0000-0200-000057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39" authorId="0" shapeId="0" xr:uid="{00000000-0006-0000-0200-0000580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39" authorId="0" shapeId="0" xr:uid="{00000000-0006-0000-0200-0000590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39" authorId="0" shapeId="0" xr:uid="{00000000-0006-0000-0200-00005A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39" authorId="0" shapeId="0" xr:uid="{00000000-0006-0000-0200-00005B0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39" authorId="0" shapeId="0" xr:uid="{00000000-0006-0000-0200-00005C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39" authorId="0" shapeId="0" xr:uid="{00000000-0006-0000-0200-00005D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39" authorId="0" shapeId="0" xr:uid="{00000000-0006-0000-0200-00005E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39" authorId="0" shapeId="0" xr:uid="{00000000-0006-0000-0200-00005F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39" authorId="0" shapeId="0" xr:uid="{00000000-0006-0000-0200-000060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39" authorId="0" shapeId="0" xr:uid="{00000000-0006-0000-0200-000061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39" authorId="0" shapeId="0" xr:uid="{00000000-0006-0000-0200-000062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39" authorId="0" shapeId="0" xr:uid="{00000000-0006-0000-0200-000063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39" authorId="0" shapeId="0" xr:uid="{00000000-0006-0000-0200-000064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39" authorId="0" shapeId="0" xr:uid="{00000000-0006-0000-0200-000065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39" authorId="0" shapeId="0" xr:uid="{00000000-0006-0000-0200-000066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39" authorId="0" shapeId="0" xr:uid="{00000000-0006-0000-0200-000067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39" authorId="0" shapeId="0" xr:uid="{00000000-0006-0000-0200-000068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39" authorId="0" shapeId="0" xr:uid="{00000000-0006-0000-0200-000069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39" authorId="0" shapeId="0" xr:uid="{00000000-0006-0000-0200-00006A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39" authorId="0" shapeId="0" xr:uid="{00000000-0006-0000-0200-00006B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39" authorId="0" shapeId="0" xr:uid="{00000000-0006-0000-0200-00006C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39" authorId="0" shapeId="0" xr:uid="{00000000-0006-0000-0200-00006D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39" authorId="0" shapeId="0" xr:uid="{00000000-0006-0000-0200-00006E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39" authorId="0" shapeId="0" xr:uid="{00000000-0006-0000-0200-00006F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39" authorId="0" shapeId="0" xr:uid="{00000000-0006-0000-0200-000070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39" authorId="0" shapeId="0" xr:uid="{00000000-0006-0000-0200-000071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39" authorId="0" shapeId="0" xr:uid="{00000000-0006-0000-0200-000072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39" authorId="0" shapeId="0" xr:uid="{00000000-0006-0000-0200-000073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39" authorId="0" shapeId="0" xr:uid="{00000000-0006-0000-0200-000074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39" authorId="0" shapeId="0" xr:uid="{00000000-0006-0000-0200-000075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39" authorId="0" shapeId="0" xr:uid="{00000000-0006-0000-0200-000076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39" authorId="0" shapeId="0" xr:uid="{00000000-0006-0000-0200-000077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0" authorId="0" shapeId="0" xr:uid="{00000000-0006-0000-0200-000078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0" authorId="0" shapeId="0" xr:uid="{00000000-0006-0000-0200-000079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40" authorId="0" shapeId="0" xr:uid="{00000000-0006-0000-0200-00007A0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40" authorId="0" shapeId="0" xr:uid="{00000000-0006-0000-0200-00007B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0" authorId="0" shapeId="0" xr:uid="{00000000-0006-0000-0200-00007C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0" authorId="0" shapeId="0" xr:uid="{00000000-0006-0000-0200-00007D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0" authorId="0" shapeId="0" xr:uid="{00000000-0006-0000-0200-00007E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0" authorId="0" shapeId="0" xr:uid="{00000000-0006-0000-0200-00007F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0" authorId="0" shapeId="0" xr:uid="{00000000-0006-0000-0200-000080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0" authorId="0" shapeId="0" xr:uid="{00000000-0006-0000-0200-000081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40" authorId="0" shapeId="0" xr:uid="{00000000-0006-0000-0200-0000820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40" authorId="0" shapeId="0" xr:uid="{00000000-0006-0000-0200-0000830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40" authorId="0" shapeId="0" xr:uid="{00000000-0006-0000-0200-000084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40" authorId="0" shapeId="0" xr:uid="{00000000-0006-0000-0200-0000850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40" authorId="0" shapeId="0" xr:uid="{00000000-0006-0000-0200-000086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0" authorId="0" shapeId="0" xr:uid="{00000000-0006-0000-0200-000087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0" authorId="0" shapeId="0" xr:uid="{00000000-0006-0000-0200-000088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0" authorId="0" shapeId="0" xr:uid="{00000000-0006-0000-0200-000089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0" authorId="0" shapeId="0" xr:uid="{00000000-0006-0000-0200-00008A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0" authorId="0" shapeId="0" xr:uid="{00000000-0006-0000-0200-00008B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0" authorId="0" shapeId="0" xr:uid="{00000000-0006-0000-0200-00008C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0" authorId="0" shapeId="0" xr:uid="{00000000-0006-0000-0200-00008D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0" authorId="0" shapeId="0" xr:uid="{00000000-0006-0000-0200-00008E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0" authorId="0" shapeId="0" xr:uid="{00000000-0006-0000-0200-00008F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0" authorId="0" shapeId="0" xr:uid="{00000000-0006-0000-0200-000090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0" authorId="0" shapeId="0" xr:uid="{00000000-0006-0000-0200-000091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0" authorId="0" shapeId="0" xr:uid="{00000000-0006-0000-0200-000092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0" authorId="0" shapeId="0" xr:uid="{00000000-0006-0000-0200-000093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0" authorId="0" shapeId="0" xr:uid="{00000000-0006-0000-0200-000094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0" authorId="0" shapeId="0" xr:uid="{00000000-0006-0000-0200-000095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0" authorId="0" shapeId="0" xr:uid="{00000000-0006-0000-0200-000096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0" authorId="0" shapeId="0" xr:uid="{00000000-0006-0000-0200-000097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0" authorId="0" shapeId="0" xr:uid="{00000000-0006-0000-0200-000098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0" authorId="0" shapeId="0" xr:uid="{00000000-0006-0000-0200-000099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0" authorId="0" shapeId="0" xr:uid="{00000000-0006-0000-0200-00009A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0" authorId="0" shapeId="0" xr:uid="{00000000-0006-0000-0200-00009B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0" authorId="0" shapeId="0" xr:uid="{00000000-0006-0000-0200-00009C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0" authorId="0" shapeId="0" xr:uid="{00000000-0006-0000-0200-00009D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0" authorId="0" shapeId="0" xr:uid="{00000000-0006-0000-0200-00009E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40" authorId="0" shapeId="0" xr:uid="{00000000-0006-0000-0200-00009F0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40" authorId="0" shapeId="0" xr:uid="{00000000-0006-0000-0200-0000A0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0" authorId="0" shapeId="0" xr:uid="{00000000-0006-0000-0200-0000A1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0" authorId="0" shapeId="0" xr:uid="{00000000-0006-0000-0200-0000A2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1" authorId="0" shapeId="0" xr:uid="{00000000-0006-0000-0200-0000A3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1" authorId="0" shapeId="0" xr:uid="{00000000-0006-0000-0200-0000A4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1" authorId="0" shapeId="0" xr:uid="{00000000-0006-0000-0200-0000A5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1" authorId="0" shapeId="0" xr:uid="{00000000-0006-0000-0200-0000A6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1" authorId="0" shapeId="0" xr:uid="{00000000-0006-0000-0200-0000A7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1" authorId="0" shapeId="0" xr:uid="{00000000-0006-0000-0200-0000A8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1" authorId="0" shapeId="0" xr:uid="{00000000-0006-0000-0200-0000A9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1" authorId="0" shapeId="0" xr:uid="{00000000-0006-0000-0200-0000AA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1" authorId="0" shapeId="0" xr:uid="{00000000-0006-0000-0200-0000AB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1" authorId="0" shapeId="0" xr:uid="{00000000-0006-0000-0200-0000AC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1" authorId="0" shapeId="0" xr:uid="{00000000-0006-0000-0200-0000AD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1" authorId="0" shapeId="0" xr:uid="{00000000-0006-0000-0200-0000AE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1" authorId="0" shapeId="0" xr:uid="{00000000-0006-0000-0200-0000AF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1" authorId="0" shapeId="0" xr:uid="{00000000-0006-0000-0200-0000B0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1" authorId="0" shapeId="0" xr:uid="{00000000-0006-0000-0200-0000B1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1" authorId="0" shapeId="0" xr:uid="{00000000-0006-0000-0200-0000B2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1" authorId="0" shapeId="0" xr:uid="{00000000-0006-0000-0200-0000B3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1" authorId="0" shapeId="0" xr:uid="{00000000-0006-0000-0200-0000B4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1" authorId="0" shapeId="0" xr:uid="{00000000-0006-0000-0200-0000B5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1" authorId="0" shapeId="0" xr:uid="{00000000-0006-0000-0200-0000B6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1" authorId="0" shapeId="0" xr:uid="{00000000-0006-0000-0200-0000B7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1" authorId="0" shapeId="0" xr:uid="{00000000-0006-0000-0200-0000B8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1" authorId="0" shapeId="0" xr:uid="{00000000-0006-0000-0200-0000B9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1" authorId="0" shapeId="0" xr:uid="{00000000-0006-0000-0200-0000BA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1" authorId="0" shapeId="0" xr:uid="{00000000-0006-0000-0200-0000BB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1" authorId="0" shapeId="0" xr:uid="{00000000-0006-0000-0200-0000BC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1" authorId="0" shapeId="0" xr:uid="{00000000-0006-0000-0200-0000BD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1" authorId="0" shapeId="0" xr:uid="{00000000-0006-0000-0200-0000BE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1" authorId="0" shapeId="0" xr:uid="{00000000-0006-0000-0200-0000BF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1" authorId="0" shapeId="0" xr:uid="{00000000-0006-0000-0200-0000C0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1" authorId="0" shapeId="0" xr:uid="{00000000-0006-0000-0200-0000C1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1" authorId="0" shapeId="0" xr:uid="{00000000-0006-0000-0200-0000C2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1" authorId="0" shapeId="0" xr:uid="{00000000-0006-0000-0200-0000C3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1" authorId="0" shapeId="0" xr:uid="{00000000-0006-0000-0200-0000C4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1" authorId="0" shapeId="0" xr:uid="{00000000-0006-0000-0200-0000C5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1" authorId="0" shapeId="0" xr:uid="{00000000-0006-0000-0200-0000C6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1" authorId="0" shapeId="0" xr:uid="{00000000-0006-0000-0200-0000C7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2" authorId="0" shapeId="0" xr:uid="{00000000-0006-0000-0200-0000C8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2" authorId="0" shapeId="0" xr:uid="{00000000-0006-0000-0200-0000C9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2" authorId="0" shapeId="0" xr:uid="{00000000-0006-0000-0200-0000CA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2" authorId="0" shapeId="0" xr:uid="{00000000-0006-0000-0200-0000CB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2" authorId="0" shapeId="0" xr:uid="{00000000-0006-0000-0200-0000CC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2" authorId="0" shapeId="0" xr:uid="{00000000-0006-0000-0200-0000CD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2" authorId="0" shapeId="0" xr:uid="{00000000-0006-0000-0200-0000CE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2" authorId="0" shapeId="0" xr:uid="{00000000-0006-0000-0200-0000CF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2" authorId="0" shapeId="0" xr:uid="{00000000-0006-0000-0200-0000D0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2" authorId="0" shapeId="0" xr:uid="{00000000-0006-0000-0200-0000D1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2" authorId="0" shapeId="0" xr:uid="{00000000-0006-0000-0200-0000D2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2" authorId="0" shapeId="0" xr:uid="{00000000-0006-0000-0200-0000D3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2" authorId="0" shapeId="0" xr:uid="{00000000-0006-0000-0200-0000D4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2" authorId="0" shapeId="0" xr:uid="{00000000-0006-0000-0200-0000D5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2" authorId="0" shapeId="0" xr:uid="{00000000-0006-0000-0200-0000D6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2" authorId="0" shapeId="0" xr:uid="{00000000-0006-0000-0200-0000D7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2" authorId="0" shapeId="0" xr:uid="{00000000-0006-0000-0200-0000D8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2" authorId="0" shapeId="0" xr:uid="{00000000-0006-0000-0200-0000D9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2" authorId="0" shapeId="0" xr:uid="{00000000-0006-0000-0200-0000DA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2" authorId="0" shapeId="0" xr:uid="{00000000-0006-0000-0200-0000DB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2" authorId="0" shapeId="0" xr:uid="{00000000-0006-0000-0200-0000DC0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2" authorId="0" shapeId="0" xr:uid="{00000000-0006-0000-0200-0000DD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2" authorId="0" shapeId="0" xr:uid="{00000000-0006-0000-0200-0000DE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2" authorId="0" shapeId="0" xr:uid="{00000000-0006-0000-0200-0000DF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2" authorId="0" shapeId="0" xr:uid="{00000000-0006-0000-0200-0000E0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2" authorId="0" shapeId="0" xr:uid="{00000000-0006-0000-0200-0000E1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2" authorId="0" shapeId="0" xr:uid="{00000000-0006-0000-0200-0000E20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2" authorId="0" shapeId="0" xr:uid="{00000000-0006-0000-0200-0000E3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2" authorId="0" shapeId="0" xr:uid="{00000000-0006-0000-0200-0000E4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2" authorId="0" shapeId="0" xr:uid="{00000000-0006-0000-0200-0000E5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2" authorId="0" shapeId="0" xr:uid="{00000000-0006-0000-0200-0000E6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2" authorId="0" shapeId="0" xr:uid="{00000000-0006-0000-0200-0000E70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2" authorId="0" shapeId="0" xr:uid="{00000000-0006-0000-0200-0000E80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2" authorId="0" shapeId="0" xr:uid="{00000000-0006-0000-0200-0000E90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2" authorId="0" shapeId="0" xr:uid="{00000000-0006-0000-0200-0000EA0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2" authorId="0" shapeId="0" xr:uid="{00000000-0006-0000-0200-0000EB0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2" authorId="0" shapeId="0" xr:uid="{00000000-0006-0000-0200-0000EC0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3" authorId="0" shapeId="0" xr:uid="{00000000-0006-0000-0200-0000ED0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3" authorId="0" shapeId="0" xr:uid="{00000000-0006-0000-0200-0000EE0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3" authorId="0" shapeId="0" xr:uid="{00000000-0006-0000-0200-0000EF0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3" authorId="0" shapeId="0" xr:uid="{00000000-0006-0000-0200-0000F00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3" authorId="0" shapeId="0" xr:uid="{00000000-0006-0000-0200-0000F10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3" authorId="0" shapeId="0" xr:uid="{00000000-0006-0000-0200-0000F20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3" authorId="0" shapeId="0" xr:uid="{00000000-0006-0000-0200-0000F30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3" authorId="0" shapeId="0" xr:uid="{00000000-0006-0000-0200-0000F40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3" authorId="0" shapeId="0" xr:uid="{00000000-0006-0000-0200-0000F50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3" authorId="0" shapeId="0" xr:uid="{00000000-0006-0000-0200-0000F60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3" authorId="0" shapeId="0" xr:uid="{00000000-0006-0000-0200-0000F70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3" authorId="0" shapeId="0" xr:uid="{00000000-0006-0000-0200-0000F80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3" authorId="0" shapeId="0" xr:uid="{00000000-0006-0000-0200-0000F90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3" authorId="0" shapeId="0" xr:uid="{00000000-0006-0000-0200-0000FA0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3" authorId="0" shapeId="0" xr:uid="{00000000-0006-0000-0200-0000FB0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3" authorId="0" shapeId="0" xr:uid="{00000000-0006-0000-0200-0000FC0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3" authorId="0" shapeId="0" xr:uid="{00000000-0006-0000-0200-0000FD0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3" authorId="0" shapeId="0" xr:uid="{00000000-0006-0000-0200-0000FE0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3" authorId="0" shapeId="0" xr:uid="{00000000-0006-0000-0200-0000FF0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3" authorId="0" shapeId="0" xr:uid="{00000000-0006-0000-0200-000000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3" authorId="0" shapeId="0" xr:uid="{00000000-0006-0000-0200-000001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3" authorId="0" shapeId="0" xr:uid="{00000000-0006-0000-0200-000002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3" authorId="0" shapeId="0" xr:uid="{00000000-0006-0000-0200-000003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3" authorId="0" shapeId="0" xr:uid="{00000000-0006-0000-0200-000004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3" authorId="0" shapeId="0" xr:uid="{00000000-0006-0000-0200-000005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3" authorId="0" shapeId="0" xr:uid="{00000000-0006-0000-0200-000006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3" authorId="0" shapeId="0" xr:uid="{00000000-0006-0000-0200-000007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3" authorId="0" shapeId="0" xr:uid="{00000000-0006-0000-0200-000008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3" authorId="0" shapeId="0" xr:uid="{00000000-0006-0000-0200-000009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3" authorId="0" shapeId="0" xr:uid="{00000000-0006-0000-0200-00000A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3" authorId="0" shapeId="0" xr:uid="{00000000-0006-0000-0200-00000B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3" authorId="0" shapeId="0" xr:uid="{00000000-0006-0000-0200-00000C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3" authorId="0" shapeId="0" xr:uid="{00000000-0006-0000-0200-00000D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3" authorId="0" shapeId="0" xr:uid="{00000000-0006-0000-0200-00000E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3" authorId="0" shapeId="0" xr:uid="{00000000-0006-0000-0200-00000F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3" authorId="0" shapeId="0" xr:uid="{00000000-0006-0000-0200-000010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3" authorId="0" shapeId="0" xr:uid="{00000000-0006-0000-0200-000011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4" authorId="0" shapeId="0" xr:uid="{00000000-0006-0000-0200-000012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4" authorId="0" shapeId="0" xr:uid="{00000000-0006-0000-0200-000013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4" authorId="0" shapeId="0" xr:uid="{00000000-0006-0000-0200-000014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4" authorId="0" shapeId="0" xr:uid="{00000000-0006-0000-0200-000015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4" authorId="0" shapeId="0" xr:uid="{00000000-0006-0000-0200-000016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4" authorId="0" shapeId="0" xr:uid="{00000000-0006-0000-0200-000017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4" authorId="0" shapeId="0" xr:uid="{00000000-0006-0000-0200-000018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4" authorId="0" shapeId="0" xr:uid="{00000000-0006-0000-0200-000019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4" authorId="0" shapeId="0" xr:uid="{00000000-0006-0000-0200-00001A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4" authorId="0" shapeId="0" xr:uid="{00000000-0006-0000-0200-00001B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4" authorId="0" shapeId="0" xr:uid="{00000000-0006-0000-0200-00001C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4" authorId="0" shapeId="0" xr:uid="{00000000-0006-0000-0200-00001D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4" authorId="0" shapeId="0" xr:uid="{00000000-0006-0000-0200-00001E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4" authorId="0" shapeId="0" xr:uid="{00000000-0006-0000-0200-00001F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4" authorId="0" shapeId="0" xr:uid="{00000000-0006-0000-0200-000020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4" authorId="0" shapeId="0" xr:uid="{00000000-0006-0000-0200-000021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4" authorId="0" shapeId="0" xr:uid="{00000000-0006-0000-0200-000022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4" authorId="0" shapeId="0" xr:uid="{00000000-0006-0000-0200-000023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4" authorId="0" shapeId="0" xr:uid="{00000000-0006-0000-0200-000024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4" authorId="0" shapeId="0" xr:uid="{00000000-0006-0000-0200-000025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4" authorId="0" shapeId="0" xr:uid="{00000000-0006-0000-0200-000026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4" authorId="0" shapeId="0" xr:uid="{00000000-0006-0000-0200-000027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4" authorId="0" shapeId="0" xr:uid="{00000000-0006-0000-0200-000028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4" authorId="0" shapeId="0" xr:uid="{00000000-0006-0000-0200-000029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4" authorId="0" shapeId="0" xr:uid="{00000000-0006-0000-0200-00002A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4" authorId="0" shapeId="0" xr:uid="{00000000-0006-0000-0200-00002B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4" authorId="0" shapeId="0" xr:uid="{00000000-0006-0000-0200-00002C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4" authorId="0" shapeId="0" xr:uid="{00000000-0006-0000-0200-00002D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4" authorId="0" shapeId="0" xr:uid="{00000000-0006-0000-0200-00002E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4" authorId="0" shapeId="0" xr:uid="{00000000-0006-0000-0200-00002F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4" authorId="0" shapeId="0" xr:uid="{00000000-0006-0000-0200-000030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4" authorId="0" shapeId="0" xr:uid="{00000000-0006-0000-0200-000031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4" authorId="0" shapeId="0" xr:uid="{00000000-0006-0000-0200-000032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4" authorId="0" shapeId="0" xr:uid="{00000000-0006-0000-0200-000033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4" authorId="0" shapeId="0" xr:uid="{00000000-0006-0000-0200-000034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4" authorId="0" shapeId="0" xr:uid="{00000000-0006-0000-0200-000035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4" authorId="0" shapeId="0" xr:uid="{00000000-0006-0000-0200-000036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5" authorId="0" shapeId="0" xr:uid="{00000000-0006-0000-0200-000037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5" authorId="0" shapeId="0" xr:uid="{00000000-0006-0000-0200-000038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5" authorId="0" shapeId="0" xr:uid="{00000000-0006-0000-0200-000039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5" authorId="0" shapeId="0" xr:uid="{00000000-0006-0000-0200-00003A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5" authorId="0" shapeId="0" xr:uid="{00000000-0006-0000-0200-00003B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5" authorId="0" shapeId="0" xr:uid="{00000000-0006-0000-0200-00003C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5" authorId="0" shapeId="0" xr:uid="{00000000-0006-0000-0200-00003D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5" authorId="0" shapeId="0" xr:uid="{00000000-0006-0000-0200-00003E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5" authorId="0" shapeId="0" xr:uid="{00000000-0006-0000-0200-00003F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5" authorId="0" shapeId="0" xr:uid="{00000000-0006-0000-0200-000040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5" authorId="0" shapeId="0" xr:uid="{00000000-0006-0000-0200-000041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5" authorId="0" shapeId="0" xr:uid="{00000000-0006-0000-0200-000042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5" authorId="0" shapeId="0" xr:uid="{00000000-0006-0000-0200-000043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5" authorId="0" shapeId="0" xr:uid="{00000000-0006-0000-0200-000044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5" authorId="0" shapeId="0" xr:uid="{00000000-0006-0000-0200-000045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5" authorId="0" shapeId="0" xr:uid="{00000000-0006-0000-0200-000046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5" authorId="0" shapeId="0" xr:uid="{00000000-0006-0000-0200-000047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5" authorId="0" shapeId="0" xr:uid="{00000000-0006-0000-0200-000048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5" authorId="0" shapeId="0" xr:uid="{00000000-0006-0000-0200-000049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5" authorId="0" shapeId="0" xr:uid="{00000000-0006-0000-0200-00004A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5" authorId="0" shapeId="0" xr:uid="{00000000-0006-0000-0200-00004B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5" authorId="0" shapeId="0" xr:uid="{00000000-0006-0000-0200-00004C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5" authorId="0" shapeId="0" xr:uid="{00000000-0006-0000-0200-00004D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5" authorId="0" shapeId="0" xr:uid="{00000000-0006-0000-0200-00004E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5" authorId="0" shapeId="0" xr:uid="{00000000-0006-0000-0200-00004F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5" authorId="0" shapeId="0" xr:uid="{00000000-0006-0000-0200-000050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5" authorId="0" shapeId="0" xr:uid="{00000000-0006-0000-0200-000051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5" authorId="0" shapeId="0" xr:uid="{00000000-0006-0000-0200-000052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5" authorId="0" shapeId="0" xr:uid="{00000000-0006-0000-0200-000053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5" authorId="0" shapeId="0" xr:uid="{00000000-0006-0000-0200-000054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5" authorId="0" shapeId="0" xr:uid="{00000000-0006-0000-0200-000055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5" authorId="0" shapeId="0" xr:uid="{00000000-0006-0000-0200-000056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5" authorId="0" shapeId="0" xr:uid="{00000000-0006-0000-0200-000057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5" authorId="0" shapeId="0" xr:uid="{00000000-0006-0000-0200-000058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5" authorId="0" shapeId="0" xr:uid="{00000000-0006-0000-0200-000059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5" authorId="0" shapeId="0" xr:uid="{00000000-0006-0000-0200-00005A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5" authorId="0" shapeId="0" xr:uid="{00000000-0006-0000-0200-00005B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6" authorId="0" shapeId="0" xr:uid="{00000000-0006-0000-0200-00005C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6" authorId="0" shapeId="0" xr:uid="{00000000-0006-0000-0200-00005D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6" authorId="0" shapeId="0" xr:uid="{00000000-0006-0000-0200-00005E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6" authorId="0" shapeId="0" xr:uid="{00000000-0006-0000-0200-00005F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6" authorId="0" shapeId="0" xr:uid="{00000000-0006-0000-0200-000060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6" authorId="0" shapeId="0" xr:uid="{00000000-0006-0000-0200-000061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6" authorId="0" shapeId="0" xr:uid="{00000000-0006-0000-0200-000062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6" authorId="0" shapeId="0" xr:uid="{00000000-0006-0000-0200-000063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6" authorId="0" shapeId="0" xr:uid="{00000000-0006-0000-0200-000064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6" authorId="0" shapeId="0" xr:uid="{00000000-0006-0000-0200-000065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6" authorId="0" shapeId="0" xr:uid="{00000000-0006-0000-0200-000066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6" authorId="0" shapeId="0" xr:uid="{00000000-0006-0000-0200-000067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6" authorId="0" shapeId="0" xr:uid="{00000000-0006-0000-0200-000068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6" authorId="0" shapeId="0" xr:uid="{00000000-0006-0000-0200-000069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6" authorId="0" shapeId="0" xr:uid="{00000000-0006-0000-0200-00006A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6" authorId="0" shapeId="0" xr:uid="{00000000-0006-0000-0200-00006B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6" authorId="0" shapeId="0" xr:uid="{00000000-0006-0000-0200-00006C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6" authorId="0" shapeId="0" xr:uid="{00000000-0006-0000-0200-00006D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6" authorId="0" shapeId="0" xr:uid="{00000000-0006-0000-0200-00006E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6" authorId="0" shapeId="0" xr:uid="{00000000-0006-0000-0200-00006F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6" authorId="0" shapeId="0" xr:uid="{00000000-0006-0000-0200-000070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6" authorId="0" shapeId="0" xr:uid="{00000000-0006-0000-0200-000071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6" authorId="0" shapeId="0" xr:uid="{00000000-0006-0000-0200-000072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6" authorId="0" shapeId="0" xr:uid="{00000000-0006-0000-0200-000073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6" authorId="0" shapeId="0" xr:uid="{00000000-0006-0000-0200-000074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6" authorId="0" shapeId="0" xr:uid="{00000000-0006-0000-0200-000075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6" authorId="0" shapeId="0" xr:uid="{00000000-0006-0000-0200-000076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6" authorId="0" shapeId="0" xr:uid="{00000000-0006-0000-0200-000077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6" authorId="0" shapeId="0" xr:uid="{00000000-0006-0000-0200-000078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6" authorId="0" shapeId="0" xr:uid="{00000000-0006-0000-0200-000079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6" authorId="0" shapeId="0" xr:uid="{00000000-0006-0000-0200-00007A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6" authorId="0" shapeId="0" xr:uid="{00000000-0006-0000-0200-00007B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6" authorId="0" shapeId="0" xr:uid="{00000000-0006-0000-0200-00007C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6" authorId="0" shapeId="0" xr:uid="{00000000-0006-0000-0200-00007D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6" authorId="0" shapeId="0" xr:uid="{00000000-0006-0000-0200-00007E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6" authorId="0" shapeId="0" xr:uid="{00000000-0006-0000-0200-00007F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6" authorId="0" shapeId="0" xr:uid="{00000000-0006-0000-0200-000080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7" authorId="0" shapeId="0" xr:uid="{00000000-0006-0000-0200-000081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7" authorId="0" shapeId="0" xr:uid="{00000000-0006-0000-0200-000082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47" authorId="0" shapeId="0" xr:uid="{00000000-0006-0000-0200-0000830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47" authorId="0" shapeId="0" xr:uid="{00000000-0006-0000-0200-000084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7" authorId="0" shapeId="0" xr:uid="{00000000-0006-0000-0200-000085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7" authorId="0" shapeId="0" xr:uid="{00000000-0006-0000-0200-000086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7" authorId="0" shapeId="0" xr:uid="{00000000-0006-0000-0200-000087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7" authorId="0" shapeId="0" xr:uid="{00000000-0006-0000-0200-000088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7" authorId="0" shapeId="0" xr:uid="{00000000-0006-0000-0200-000089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7" authorId="0" shapeId="0" xr:uid="{00000000-0006-0000-0200-00008A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47" authorId="0" shapeId="0" xr:uid="{00000000-0006-0000-0200-00008B0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47" authorId="0" shapeId="0" xr:uid="{00000000-0006-0000-0200-00008C0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47" authorId="0" shapeId="0" xr:uid="{00000000-0006-0000-0200-00008D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47" authorId="0" shapeId="0" xr:uid="{00000000-0006-0000-0200-00008E0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47" authorId="0" shapeId="0" xr:uid="{00000000-0006-0000-0200-00008F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7" authorId="0" shapeId="0" xr:uid="{00000000-0006-0000-0200-000090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7" authorId="0" shapeId="0" xr:uid="{00000000-0006-0000-0200-000091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7" authorId="0" shapeId="0" xr:uid="{00000000-0006-0000-0200-000092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7" authorId="0" shapeId="0" xr:uid="{00000000-0006-0000-0200-000093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7" authorId="0" shapeId="0" xr:uid="{00000000-0006-0000-0200-000094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7" authorId="0" shapeId="0" xr:uid="{00000000-0006-0000-0200-000095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7" authorId="0" shapeId="0" xr:uid="{00000000-0006-0000-0200-000096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7" authorId="0" shapeId="0" xr:uid="{00000000-0006-0000-0200-000097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7" authorId="0" shapeId="0" xr:uid="{00000000-0006-0000-0200-000098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7" authorId="0" shapeId="0" xr:uid="{00000000-0006-0000-0200-000099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7" authorId="0" shapeId="0" xr:uid="{00000000-0006-0000-0200-00009A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7" authorId="0" shapeId="0" xr:uid="{00000000-0006-0000-0200-00009B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7" authorId="0" shapeId="0" xr:uid="{00000000-0006-0000-0200-00009C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7" authorId="0" shapeId="0" xr:uid="{00000000-0006-0000-0200-00009D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7" authorId="0" shapeId="0" xr:uid="{00000000-0006-0000-0200-00009E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7" authorId="0" shapeId="0" xr:uid="{00000000-0006-0000-0200-00009F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7" authorId="0" shapeId="0" xr:uid="{00000000-0006-0000-0200-0000A0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7" authorId="0" shapeId="0" xr:uid="{00000000-0006-0000-0200-0000A1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7" authorId="0" shapeId="0" xr:uid="{00000000-0006-0000-0200-0000A2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7" authorId="0" shapeId="0" xr:uid="{00000000-0006-0000-0200-0000A3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7" authorId="0" shapeId="0" xr:uid="{00000000-0006-0000-0200-0000A4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7" authorId="0" shapeId="0" xr:uid="{00000000-0006-0000-0200-0000A5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7" authorId="0" shapeId="0" xr:uid="{00000000-0006-0000-0200-0000A6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7" authorId="0" shapeId="0" xr:uid="{00000000-0006-0000-0200-0000A7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47" authorId="0" shapeId="0" xr:uid="{00000000-0006-0000-0200-0000A80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47" authorId="0" shapeId="0" xr:uid="{00000000-0006-0000-0200-0000A9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7" authorId="0" shapeId="0" xr:uid="{00000000-0006-0000-0200-0000AA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7" authorId="0" shapeId="0" xr:uid="{00000000-0006-0000-0200-0000AB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48" authorId="0" shapeId="0" xr:uid="{B58DD45F-1CC1-4E34-BEC8-8C7A5394EBDC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8" authorId="0" shapeId="0" xr:uid="{D751583D-7288-45BB-97AD-08CB461FA21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8" authorId="0" shapeId="0" xr:uid="{5CB16817-C587-445A-80FA-97FDF70B2459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8" authorId="0" shapeId="0" xr:uid="{195B9B5C-9456-41C3-BD50-229781710493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8" authorId="0" shapeId="0" xr:uid="{A19123C5-4EBF-430B-80BD-8E90FE758933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8" authorId="0" shapeId="0" xr:uid="{B7E80B4F-64FE-4A93-B655-C84287DFDDF6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8" authorId="0" shapeId="0" xr:uid="{3953040B-8860-4263-984F-E8DFD88272C7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8" authorId="0" shapeId="0" xr:uid="{0DBA7BC5-3BA6-45F9-888F-0DAF00F6966C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8" authorId="0" shapeId="0" xr:uid="{0904E720-CD92-42D7-AF50-9335E4966B6E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8" authorId="0" shapeId="0" xr:uid="{D5EF5DE2-B0EF-4C8A-B9FA-D6D0883FB514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8" authorId="0" shapeId="0" xr:uid="{597A8514-59D5-40A8-9737-DFB1740346CA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8" authorId="0" shapeId="0" xr:uid="{84930E5D-9664-433F-9166-10C1A0BE6415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8" authorId="0" shapeId="0" xr:uid="{B73DD5EC-DF90-472B-BD46-5B1577AD9586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8" authorId="0" shapeId="0" xr:uid="{84E77530-7DF0-4F33-A9DF-30FB37E500D8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8" authorId="0" shapeId="0" xr:uid="{A68BE55B-C77B-4C2F-BCFD-43FABACBD1AC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8" authorId="0" shapeId="0" xr:uid="{C80C2C86-6F5B-4A71-9A11-D0088B3B05EF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8" authorId="0" shapeId="0" xr:uid="{249C6FAF-BA47-4AD9-AAEC-E563653DAE14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8" authorId="0" shapeId="0" xr:uid="{29206F13-4E17-4D83-A08B-C0BDF8F068B2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8" authorId="0" shapeId="0" xr:uid="{0B916747-E22E-4B56-8AF0-634477F736CA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8" authorId="0" shapeId="0" xr:uid="{0F29411B-3858-4459-96DC-8FACAAF34D5C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8" authorId="0" shapeId="0" xr:uid="{61C5471B-7149-4740-9C9E-00A2E972770A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8" authorId="0" shapeId="0" xr:uid="{CA8372C7-DBE0-43B3-83D3-980B5FA1A6FF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8" authorId="0" shapeId="0" xr:uid="{D0142E32-50B3-4923-A9A3-B2E8ED029D17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8" authorId="0" shapeId="0" xr:uid="{11FB5B68-553D-4EA8-9CFD-A3EDBB021878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8" authorId="0" shapeId="0" xr:uid="{8E7F6384-118C-41C3-9D72-4979B9FFD777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8" authorId="0" shapeId="0" xr:uid="{00C4630F-82AA-4896-8940-DB99DFEDD244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8" authorId="0" shapeId="0" xr:uid="{6A56BE57-6890-4755-944A-18C204FE58EC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8" authorId="0" shapeId="0" xr:uid="{89880BC8-6BA8-48C3-ADD7-4437C8790CC3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8" authorId="0" shapeId="0" xr:uid="{24C09273-D259-4621-873E-B33F275D22C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8" authorId="0" shapeId="0" xr:uid="{1F1D8BDF-D7A5-43A5-8147-D6B192BF1E53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8" authorId="0" shapeId="0" xr:uid="{E3036C01-47B7-4A9B-B383-313A95FD00E8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8" authorId="0" shapeId="0" xr:uid="{C4EA0A57-7DDC-4986-BD33-9B8680C426CC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8" authorId="0" shapeId="0" xr:uid="{E407973D-2687-4C3B-9017-9FDD3853F0E6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8" authorId="0" shapeId="0" xr:uid="{82F05D89-D71A-48D7-8339-54DAE2143221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8" authorId="0" shapeId="0" xr:uid="{65D73E1D-8538-4F94-9FED-B2F6276FD85B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8" authorId="0" shapeId="0" xr:uid="{A4021D3C-4DCC-4818-83E5-AD6EF3AC2D3A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8" authorId="0" shapeId="0" xr:uid="{F908F7D5-9AB3-4D50-9FC1-1528EA6C5E1C}">
      <text>
        <r>
          <rPr>
            <sz val="11"/>
            <rFont val="Calibri"/>
            <family val="2"/>
            <charset val="238"/>
          </rPr>
          <t>SZV_F:ISA</t>
        </r>
      </text>
    </comment>
    <comment ref="B49" authorId="0" shapeId="0" xr:uid="{00000000-0006-0000-0200-0000AC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49" authorId="0" shapeId="0" xr:uid="{00000000-0006-0000-0200-0000AD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49" authorId="0" shapeId="0" xr:uid="{00000000-0006-0000-0200-0000AE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49" authorId="0" shapeId="0" xr:uid="{00000000-0006-0000-0200-0000AF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49" authorId="0" shapeId="0" xr:uid="{00000000-0006-0000-0200-0000B0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49" authorId="0" shapeId="0" xr:uid="{00000000-0006-0000-0200-0000B1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49" authorId="0" shapeId="0" xr:uid="{00000000-0006-0000-0200-0000B2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49" authorId="0" shapeId="0" xr:uid="{00000000-0006-0000-0200-0000B3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49" authorId="0" shapeId="0" xr:uid="{00000000-0006-0000-0200-0000B4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49" authorId="0" shapeId="0" xr:uid="{00000000-0006-0000-0200-0000B5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49" authorId="0" shapeId="0" xr:uid="{00000000-0006-0000-0200-0000B6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49" authorId="0" shapeId="0" xr:uid="{00000000-0006-0000-0200-0000B7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49" authorId="0" shapeId="0" xr:uid="{00000000-0006-0000-0200-0000B8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49" authorId="0" shapeId="0" xr:uid="{00000000-0006-0000-0200-0000B9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49" authorId="0" shapeId="0" xr:uid="{00000000-0006-0000-0200-0000BA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49" authorId="0" shapeId="0" xr:uid="{00000000-0006-0000-0200-0000BB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49" authorId="0" shapeId="0" xr:uid="{00000000-0006-0000-0200-0000BC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49" authorId="0" shapeId="0" xr:uid="{00000000-0006-0000-0200-0000BD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49" authorId="0" shapeId="0" xr:uid="{00000000-0006-0000-0200-0000BE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49" authorId="0" shapeId="0" xr:uid="{00000000-0006-0000-0200-0000BF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49" authorId="0" shapeId="0" xr:uid="{00000000-0006-0000-0200-0000C0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49" authorId="0" shapeId="0" xr:uid="{00000000-0006-0000-0200-0000C1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49" authorId="0" shapeId="0" xr:uid="{00000000-0006-0000-0200-0000C2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49" authorId="0" shapeId="0" xr:uid="{00000000-0006-0000-0200-0000C3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49" authorId="0" shapeId="0" xr:uid="{00000000-0006-0000-0200-0000C4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49" authorId="0" shapeId="0" xr:uid="{00000000-0006-0000-0200-0000C5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49" authorId="0" shapeId="0" xr:uid="{00000000-0006-0000-0200-0000C6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49" authorId="0" shapeId="0" xr:uid="{00000000-0006-0000-0200-0000C7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49" authorId="0" shapeId="0" xr:uid="{00000000-0006-0000-0200-0000C8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49" authorId="0" shapeId="0" xr:uid="{00000000-0006-0000-0200-0000C9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49" authorId="0" shapeId="0" xr:uid="{00000000-0006-0000-0200-0000CA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49" authorId="0" shapeId="0" xr:uid="{00000000-0006-0000-0200-0000CB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49" authorId="0" shapeId="0" xr:uid="{00000000-0006-0000-0200-0000CC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49" authorId="0" shapeId="0" xr:uid="{00000000-0006-0000-0200-0000CD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49" authorId="0" shapeId="0" xr:uid="{00000000-0006-0000-0200-0000CE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49" authorId="0" shapeId="0" xr:uid="{00000000-0006-0000-0200-0000CF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49" authorId="0" shapeId="0" xr:uid="{00000000-0006-0000-0200-0000D0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0" authorId="0" shapeId="0" xr:uid="{00000000-0006-0000-0200-0000D1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0" authorId="0" shapeId="0" xr:uid="{00000000-0006-0000-0200-0000D2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0" authorId="0" shapeId="0" xr:uid="{00000000-0006-0000-0200-0000D3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0" authorId="0" shapeId="0" xr:uid="{00000000-0006-0000-0200-0000D4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0" authorId="0" shapeId="0" xr:uid="{00000000-0006-0000-0200-0000D5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0" authorId="0" shapeId="0" xr:uid="{00000000-0006-0000-0200-0000D6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0" authorId="0" shapeId="0" xr:uid="{00000000-0006-0000-0200-0000D7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0" authorId="0" shapeId="0" xr:uid="{00000000-0006-0000-0200-0000D8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0" authorId="0" shapeId="0" xr:uid="{00000000-0006-0000-0200-0000D9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0" authorId="0" shapeId="0" xr:uid="{00000000-0006-0000-0200-0000DA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0" authorId="0" shapeId="0" xr:uid="{00000000-0006-0000-0200-0000DB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0" authorId="0" shapeId="0" xr:uid="{00000000-0006-0000-0200-0000DC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0" authorId="0" shapeId="0" xr:uid="{00000000-0006-0000-0200-0000DD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0" authorId="0" shapeId="0" xr:uid="{00000000-0006-0000-0200-0000DE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0" authorId="0" shapeId="0" xr:uid="{00000000-0006-0000-0200-0000DF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0" authorId="0" shapeId="0" xr:uid="{00000000-0006-0000-0200-0000E0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0" authorId="0" shapeId="0" xr:uid="{00000000-0006-0000-0200-0000E1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0" authorId="0" shapeId="0" xr:uid="{00000000-0006-0000-0200-0000E2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0" authorId="0" shapeId="0" xr:uid="{00000000-0006-0000-0200-0000E3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0" authorId="0" shapeId="0" xr:uid="{00000000-0006-0000-0200-0000E4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0" authorId="0" shapeId="0" xr:uid="{00000000-0006-0000-0200-0000E50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0" authorId="0" shapeId="0" xr:uid="{00000000-0006-0000-0200-0000E60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0" authorId="0" shapeId="0" xr:uid="{00000000-0006-0000-0200-0000E70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0" authorId="0" shapeId="0" xr:uid="{00000000-0006-0000-0200-0000E80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0" authorId="0" shapeId="0" xr:uid="{00000000-0006-0000-0200-0000E90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0" authorId="0" shapeId="0" xr:uid="{00000000-0006-0000-0200-0000EA0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0" authorId="0" shapeId="0" xr:uid="{00000000-0006-0000-0200-0000EB0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0" authorId="0" shapeId="0" xr:uid="{00000000-0006-0000-0200-0000EC0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0" authorId="0" shapeId="0" xr:uid="{00000000-0006-0000-0200-0000ED0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0" authorId="0" shapeId="0" xr:uid="{00000000-0006-0000-0200-0000EE0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0" authorId="0" shapeId="0" xr:uid="{00000000-0006-0000-0200-0000EF0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0" authorId="0" shapeId="0" xr:uid="{00000000-0006-0000-0200-0000F00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0" authorId="0" shapeId="0" xr:uid="{00000000-0006-0000-0200-0000F10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0" authorId="0" shapeId="0" xr:uid="{00000000-0006-0000-0200-0000F20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0" authorId="0" shapeId="0" xr:uid="{00000000-0006-0000-0200-0000F30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0" authorId="0" shapeId="0" xr:uid="{00000000-0006-0000-0200-0000F40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0" authorId="0" shapeId="0" xr:uid="{00000000-0006-0000-0200-0000F50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1" authorId="0" shapeId="0" xr:uid="{00000000-0006-0000-0200-0000F60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1" authorId="0" shapeId="0" xr:uid="{00000000-0006-0000-0200-0000F70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1" authorId="0" shapeId="0" xr:uid="{00000000-0006-0000-0200-0000F80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1" authorId="0" shapeId="0" xr:uid="{00000000-0006-0000-0200-0000F90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1" authorId="0" shapeId="0" xr:uid="{00000000-0006-0000-0200-0000FA0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1" authorId="0" shapeId="0" xr:uid="{00000000-0006-0000-0200-0000FB0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1" authorId="0" shapeId="0" xr:uid="{00000000-0006-0000-0200-0000FC0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1" authorId="0" shapeId="0" xr:uid="{00000000-0006-0000-0200-0000FD0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1" authorId="0" shapeId="0" xr:uid="{00000000-0006-0000-0200-0000FE0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1" authorId="0" shapeId="0" xr:uid="{00000000-0006-0000-0200-0000FF0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1" authorId="0" shapeId="0" xr:uid="{00000000-0006-0000-0200-000000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1" authorId="0" shapeId="0" xr:uid="{00000000-0006-0000-0200-000001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1" authorId="0" shapeId="0" xr:uid="{00000000-0006-0000-0200-000002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1" authorId="0" shapeId="0" xr:uid="{00000000-0006-0000-0200-000003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1" authorId="0" shapeId="0" xr:uid="{00000000-0006-0000-0200-000004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1" authorId="0" shapeId="0" xr:uid="{00000000-0006-0000-0200-000005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1" authorId="0" shapeId="0" xr:uid="{00000000-0006-0000-0200-000006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1" authorId="0" shapeId="0" xr:uid="{00000000-0006-0000-0200-000007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1" authorId="0" shapeId="0" xr:uid="{00000000-0006-0000-0200-000008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1" authorId="0" shapeId="0" xr:uid="{00000000-0006-0000-0200-000009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1" authorId="0" shapeId="0" xr:uid="{00000000-0006-0000-0200-00000A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1" authorId="0" shapeId="0" xr:uid="{00000000-0006-0000-0200-00000B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1" authorId="0" shapeId="0" xr:uid="{00000000-0006-0000-0200-00000C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1" authorId="0" shapeId="0" xr:uid="{00000000-0006-0000-0200-00000D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1" authorId="0" shapeId="0" xr:uid="{00000000-0006-0000-0200-00000E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1" authorId="0" shapeId="0" xr:uid="{00000000-0006-0000-0200-00000F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1" authorId="0" shapeId="0" xr:uid="{00000000-0006-0000-0200-000010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1" authorId="0" shapeId="0" xr:uid="{00000000-0006-0000-0200-000011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1" authorId="0" shapeId="0" xr:uid="{00000000-0006-0000-0200-000012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1" authorId="0" shapeId="0" xr:uid="{00000000-0006-0000-0200-000013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1" authorId="0" shapeId="0" xr:uid="{00000000-0006-0000-0200-000014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1" authorId="0" shapeId="0" xr:uid="{00000000-0006-0000-0200-000015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1" authorId="0" shapeId="0" xr:uid="{00000000-0006-0000-0200-000016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1" authorId="0" shapeId="0" xr:uid="{00000000-0006-0000-0200-000017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1" authorId="0" shapeId="0" xr:uid="{00000000-0006-0000-0200-000018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1" authorId="0" shapeId="0" xr:uid="{00000000-0006-0000-0200-000019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1" authorId="0" shapeId="0" xr:uid="{00000000-0006-0000-0200-00001A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2" authorId="0" shapeId="0" xr:uid="{00000000-0006-0000-0200-00001B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2" authorId="0" shapeId="0" xr:uid="{00000000-0006-0000-0200-00001C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2" authorId="0" shapeId="0" xr:uid="{00000000-0006-0000-0200-00001D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2" authorId="0" shapeId="0" xr:uid="{00000000-0006-0000-0200-00001E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2" authorId="0" shapeId="0" xr:uid="{00000000-0006-0000-0200-00001F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2" authorId="0" shapeId="0" xr:uid="{00000000-0006-0000-0200-000020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2" authorId="0" shapeId="0" xr:uid="{00000000-0006-0000-0200-000021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2" authorId="0" shapeId="0" xr:uid="{00000000-0006-0000-0200-000022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2" authorId="0" shapeId="0" xr:uid="{00000000-0006-0000-0200-000023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2" authorId="0" shapeId="0" xr:uid="{00000000-0006-0000-0200-000024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2" authorId="0" shapeId="0" xr:uid="{00000000-0006-0000-0200-000025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2" authorId="0" shapeId="0" xr:uid="{00000000-0006-0000-0200-000026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2" authorId="0" shapeId="0" xr:uid="{00000000-0006-0000-0200-000027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2" authorId="0" shapeId="0" xr:uid="{00000000-0006-0000-0200-000028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2" authorId="0" shapeId="0" xr:uid="{00000000-0006-0000-0200-000029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2" authorId="0" shapeId="0" xr:uid="{00000000-0006-0000-0200-00002A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2" authorId="0" shapeId="0" xr:uid="{00000000-0006-0000-0200-00002B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2" authorId="0" shapeId="0" xr:uid="{00000000-0006-0000-0200-00002C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2" authorId="0" shapeId="0" xr:uid="{00000000-0006-0000-0200-00002D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2" authorId="0" shapeId="0" xr:uid="{00000000-0006-0000-0200-00002E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2" authorId="0" shapeId="0" xr:uid="{00000000-0006-0000-0200-00002F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2" authorId="0" shapeId="0" xr:uid="{00000000-0006-0000-0200-000030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2" authorId="0" shapeId="0" xr:uid="{00000000-0006-0000-0200-000031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2" authorId="0" shapeId="0" xr:uid="{00000000-0006-0000-0200-000032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2" authorId="0" shapeId="0" xr:uid="{00000000-0006-0000-0200-000033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2" authorId="0" shapeId="0" xr:uid="{00000000-0006-0000-0200-000034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2" authorId="0" shapeId="0" xr:uid="{00000000-0006-0000-0200-000035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2" authorId="0" shapeId="0" xr:uid="{00000000-0006-0000-0200-000036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2" authorId="0" shapeId="0" xr:uid="{00000000-0006-0000-0200-000037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2" authorId="0" shapeId="0" xr:uid="{00000000-0006-0000-0200-000038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2" authorId="0" shapeId="0" xr:uid="{00000000-0006-0000-0200-000039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2" authorId="0" shapeId="0" xr:uid="{00000000-0006-0000-0200-00003A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2" authorId="0" shapeId="0" xr:uid="{00000000-0006-0000-0200-00003B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2" authorId="0" shapeId="0" xr:uid="{00000000-0006-0000-0200-00003C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2" authorId="0" shapeId="0" xr:uid="{00000000-0006-0000-0200-00003D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2" authorId="0" shapeId="0" xr:uid="{00000000-0006-0000-0200-00003E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2" authorId="0" shapeId="0" xr:uid="{00000000-0006-0000-0200-00003F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3" authorId="0" shapeId="0" xr:uid="{00000000-0006-0000-0200-000040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3" authorId="0" shapeId="0" xr:uid="{00000000-0006-0000-0200-000041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3" authorId="0" shapeId="0" xr:uid="{00000000-0006-0000-0200-000042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3" authorId="0" shapeId="0" xr:uid="{00000000-0006-0000-0200-000043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3" authorId="0" shapeId="0" xr:uid="{00000000-0006-0000-0200-000044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3" authorId="0" shapeId="0" xr:uid="{00000000-0006-0000-0200-000045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3" authorId="0" shapeId="0" xr:uid="{00000000-0006-0000-0200-000046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3" authorId="0" shapeId="0" xr:uid="{00000000-0006-0000-0200-000047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3" authorId="0" shapeId="0" xr:uid="{00000000-0006-0000-0200-000048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3" authorId="0" shapeId="0" xr:uid="{00000000-0006-0000-0200-000049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3" authorId="0" shapeId="0" xr:uid="{00000000-0006-0000-0200-00004A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3" authorId="0" shapeId="0" xr:uid="{00000000-0006-0000-0200-00004B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3" authorId="0" shapeId="0" xr:uid="{00000000-0006-0000-0200-00004C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3" authorId="0" shapeId="0" xr:uid="{00000000-0006-0000-0200-00004D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3" authorId="0" shapeId="0" xr:uid="{00000000-0006-0000-0200-00004E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3" authorId="0" shapeId="0" xr:uid="{00000000-0006-0000-0200-00004F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3" authorId="0" shapeId="0" xr:uid="{00000000-0006-0000-0200-000050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3" authorId="0" shapeId="0" xr:uid="{00000000-0006-0000-0200-000051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3" authorId="0" shapeId="0" xr:uid="{00000000-0006-0000-0200-000052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3" authorId="0" shapeId="0" xr:uid="{00000000-0006-0000-0200-000053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3" authorId="0" shapeId="0" xr:uid="{00000000-0006-0000-0200-000054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3" authorId="0" shapeId="0" xr:uid="{00000000-0006-0000-0200-000055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3" authorId="0" shapeId="0" xr:uid="{00000000-0006-0000-0200-000056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3" authorId="0" shapeId="0" xr:uid="{00000000-0006-0000-0200-000057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3" authorId="0" shapeId="0" xr:uid="{00000000-0006-0000-0200-000058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3" authorId="0" shapeId="0" xr:uid="{00000000-0006-0000-0200-000059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3" authorId="0" shapeId="0" xr:uid="{00000000-0006-0000-0200-00005A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3" authorId="0" shapeId="0" xr:uid="{00000000-0006-0000-0200-00005B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3" authorId="0" shapeId="0" xr:uid="{00000000-0006-0000-0200-00005C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3" authorId="0" shapeId="0" xr:uid="{00000000-0006-0000-0200-00005D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3" authorId="0" shapeId="0" xr:uid="{00000000-0006-0000-0200-00005E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3" authorId="0" shapeId="0" xr:uid="{00000000-0006-0000-0200-00005F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3" authorId="0" shapeId="0" xr:uid="{00000000-0006-0000-0200-000060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3" authorId="0" shapeId="0" xr:uid="{00000000-0006-0000-0200-000061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3" authorId="0" shapeId="0" xr:uid="{00000000-0006-0000-0200-000062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3" authorId="0" shapeId="0" xr:uid="{00000000-0006-0000-0200-000063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3" authorId="0" shapeId="0" xr:uid="{00000000-0006-0000-0200-000064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4" authorId="0" shapeId="0" xr:uid="{00000000-0006-0000-0200-000065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4" authorId="0" shapeId="0" xr:uid="{00000000-0006-0000-0200-000066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4" authorId="0" shapeId="0" xr:uid="{00000000-0006-0000-0200-000067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4" authorId="0" shapeId="0" xr:uid="{00000000-0006-0000-0200-000068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4" authorId="0" shapeId="0" xr:uid="{00000000-0006-0000-0200-000069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4" authorId="0" shapeId="0" xr:uid="{00000000-0006-0000-0200-00006A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4" authorId="0" shapeId="0" xr:uid="{00000000-0006-0000-0200-00006B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4" authorId="0" shapeId="0" xr:uid="{00000000-0006-0000-0200-00006C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4" authorId="0" shapeId="0" xr:uid="{00000000-0006-0000-0200-00006D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4" authorId="0" shapeId="0" xr:uid="{00000000-0006-0000-0200-00006E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4" authorId="0" shapeId="0" xr:uid="{00000000-0006-0000-0200-00006F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4" authorId="0" shapeId="0" xr:uid="{00000000-0006-0000-0200-000070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4" authorId="0" shapeId="0" xr:uid="{00000000-0006-0000-0200-000071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4" authorId="0" shapeId="0" xr:uid="{00000000-0006-0000-0200-000072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4" authorId="0" shapeId="0" xr:uid="{00000000-0006-0000-0200-000073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4" authorId="0" shapeId="0" xr:uid="{00000000-0006-0000-0200-000074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4" authorId="0" shapeId="0" xr:uid="{00000000-0006-0000-0200-000075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4" authorId="0" shapeId="0" xr:uid="{00000000-0006-0000-0200-000076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4" authorId="0" shapeId="0" xr:uid="{00000000-0006-0000-0200-000077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4" authorId="0" shapeId="0" xr:uid="{00000000-0006-0000-0200-000078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4" authorId="0" shapeId="0" xr:uid="{00000000-0006-0000-0200-000079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4" authorId="0" shapeId="0" xr:uid="{00000000-0006-0000-0200-00007A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4" authorId="0" shapeId="0" xr:uid="{00000000-0006-0000-0200-00007B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4" authorId="0" shapeId="0" xr:uid="{00000000-0006-0000-0200-00007C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4" authorId="0" shapeId="0" xr:uid="{00000000-0006-0000-0200-00007D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4" authorId="0" shapeId="0" xr:uid="{00000000-0006-0000-0200-00007E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4" authorId="0" shapeId="0" xr:uid="{00000000-0006-0000-0200-00007F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4" authorId="0" shapeId="0" xr:uid="{00000000-0006-0000-0200-000080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4" authorId="0" shapeId="0" xr:uid="{00000000-0006-0000-0200-000081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4" authorId="0" shapeId="0" xr:uid="{00000000-0006-0000-0200-000082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4" authorId="0" shapeId="0" xr:uid="{00000000-0006-0000-0200-000083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4" authorId="0" shapeId="0" xr:uid="{00000000-0006-0000-0200-000084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4" authorId="0" shapeId="0" xr:uid="{00000000-0006-0000-0200-000085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4" authorId="0" shapeId="0" xr:uid="{00000000-0006-0000-0200-000086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4" authorId="0" shapeId="0" xr:uid="{00000000-0006-0000-0200-000087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4" authorId="0" shapeId="0" xr:uid="{00000000-0006-0000-0200-000088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4" authorId="0" shapeId="0" xr:uid="{00000000-0006-0000-0200-000089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5" authorId="0" shapeId="0" xr:uid="{00000000-0006-0000-0200-00008A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5" authorId="0" shapeId="0" xr:uid="{00000000-0006-0000-0200-00008B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5" authorId="0" shapeId="0" xr:uid="{00000000-0006-0000-0200-00008C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5" authorId="0" shapeId="0" xr:uid="{00000000-0006-0000-0200-00008D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5" authorId="0" shapeId="0" xr:uid="{00000000-0006-0000-0200-00008E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5" authorId="0" shapeId="0" xr:uid="{00000000-0006-0000-0200-00008F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5" authorId="0" shapeId="0" xr:uid="{00000000-0006-0000-0200-000090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5" authorId="0" shapeId="0" xr:uid="{00000000-0006-0000-0200-000091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5" authorId="0" shapeId="0" xr:uid="{00000000-0006-0000-0200-000092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5" authorId="0" shapeId="0" xr:uid="{00000000-0006-0000-0200-000093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5" authorId="0" shapeId="0" xr:uid="{00000000-0006-0000-0200-000094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5" authorId="0" shapeId="0" xr:uid="{00000000-0006-0000-0200-000095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5" authorId="0" shapeId="0" xr:uid="{00000000-0006-0000-0200-000096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5" authorId="0" shapeId="0" xr:uid="{00000000-0006-0000-0200-000097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5" authorId="0" shapeId="0" xr:uid="{00000000-0006-0000-0200-000098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5" authorId="0" shapeId="0" xr:uid="{00000000-0006-0000-0200-000099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5" authorId="0" shapeId="0" xr:uid="{00000000-0006-0000-0200-00009A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5" authorId="0" shapeId="0" xr:uid="{00000000-0006-0000-0200-00009B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5" authorId="0" shapeId="0" xr:uid="{00000000-0006-0000-0200-00009C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5" authorId="0" shapeId="0" xr:uid="{00000000-0006-0000-0200-00009D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5" authorId="0" shapeId="0" xr:uid="{00000000-0006-0000-0200-00009E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5" authorId="0" shapeId="0" xr:uid="{00000000-0006-0000-0200-00009F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5" authorId="0" shapeId="0" xr:uid="{00000000-0006-0000-0200-0000A0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5" authorId="0" shapeId="0" xr:uid="{00000000-0006-0000-0200-0000A1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5" authorId="0" shapeId="0" xr:uid="{00000000-0006-0000-0200-0000A2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5" authorId="0" shapeId="0" xr:uid="{00000000-0006-0000-0200-0000A3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5" authorId="0" shapeId="0" xr:uid="{00000000-0006-0000-0200-0000A4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5" authorId="0" shapeId="0" xr:uid="{00000000-0006-0000-0200-0000A5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5" authorId="0" shapeId="0" xr:uid="{00000000-0006-0000-0200-0000A6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5" authorId="0" shapeId="0" xr:uid="{00000000-0006-0000-0200-0000A7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5" authorId="0" shapeId="0" xr:uid="{00000000-0006-0000-0200-0000A8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5" authorId="0" shapeId="0" xr:uid="{00000000-0006-0000-0200-0000A9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5" authorId="0" shapeId="0" xr:uid="{00000000-0006-0000-0200-0000AA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5" authorId="0" shapeId="0" xr:uid="{00000000-0006-0000-0200-0000AB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5" authorId="0" shapeId="0" xr:uid="{00000000-0006-0000-0200-0000AC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5" authorId="0" shapeId="0" xr:uid="{00000000-0006-0000-0200-0000AD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5" authorId="0" shapeId="0" xr:uid="{00000000-0006-0000-0200-0000AE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6" authorId="0" shapeId="0" xr:uid="{00000000-0006-0000-0200-0000AF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6" authorId="0" shapeId="0" xr:uid="{00000000-0006-0000-0200-0000B0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56" authorId="0" shapeId="0" xr:uid="{00000000-0006-0000-0200-0000B10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56" authorId="0" shapeId="0" xr:uid="{00000000-0006-0000-0200-0000B2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6" authorId="0" shapeId="0" xr:uid="{00000000-0006-0000-0200-0000B3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6" authorId="0" shapeId="0" xr:uid="{00000000-0006-0000-0200-0000B4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6" authorId="0" shapeId="0" xr:uid="{00000000-0006-0000-0200-0000B5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6" authorId="0" shapeId="0" xr:uid="{00000000-0006-0000-0200-0000B6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6" authorId="0" shapeId="0" xr:uid="{00000000-0006-0000-0200-0000B7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6" authorId="0" shapeId="0" xr:uid="{00000000-0006-0000-0200-0000B8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56" authorId="0" shapeId="0" xr:uid="{00000000-0006-0000-0200-0000B90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56" authorId="0" shapeId="0" xr:uid="{00000000-0006-0000-0200-0000BA0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56" authorId="0" shapeId="0" xr:uid="{00000000-0006-0000-0200-0000BB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56" authorId="0" shapeId="0" xr:uid="{00000000-0006-0000-0200-0000BC0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56" authorId="0" shapeId="0" xr:uid="{00000000-0006-0000-0200-0000BD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6" authorId="0" shapeId="0" xr:uid="{00000000-0006-0000-0200-0000BE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6" authorId="0" shapeId="0" xr:uid="{00000000-0006-0000-0200-0000BF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6" authorId="0" shapeId="0" xr:uid="{00000000-0006-0000-0200-0000C0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6" authorId="0" shapeId="0" xr:uid="{00000000-0006-0000-0200-0000C1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6" authorId="0" shapeId="0" xr:uid="{00000000-0006-0000-0200-0000C2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6" authorId="0" shapeId="0" xr:uid="{00000000-0006-0000-0200-0000C3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6" authorId="0" shapeId="0" xr:uid="{00000000-0006-0000-0200-0000C4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6" authorId="0" shapeId="0" xr:uid="{00000000-0006-0000-0200-0000C5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6" authorId="0" shapeId="0" xr:uid="{00000000-0006-0000-0200-0000C6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6" authorId="0" shapeId="0" xr:uid="{00000000-0006-0000-0200-0000C7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6" authorId="0" shapeId="0" xr:uid="{00000000-0006-0000-0200-0000C8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6" authorId="0" shapeId="0" xr:uid="{00000000-0006-0000-0200-0000C9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6" authorId="0" shapeId="0" xr:uid="{00000000-0006-0000-0200-0000CA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6" authorId="0" shapeId="0" xr:uid="{00000000-0006-0000-0200-0000CB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6" authorId="0" shapeId="0" xr:uid="{00000000-0006-0000-0200-0000CC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6" authorId="0" shapeId="0" xr:uid="{00000000-0006-0000-0200-0000CD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6" authorId="0" shapeId="0" xr:uid="{00000000-0006-0000-0200-0000CE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6" authorId="0" shapeId="0" xr:uid="{00000000-0006-0000-0200-0000CF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6" authorId="0" shapeId="0" xr:uid="{00000000-0006-0000-0200-0000D0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6" authorId="0" shapeId="0" xr:uid="{00000000-0006-0000-0200-0000D1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6" authorId="0" shapeId="0" xr:uid="{00000000-0006-0000-0200-0000D2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6" authorId="0" shapeId="0" xr:uid="{00000000-0006-0000-0200-0000D3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6" authorId="0" shapeId="0" xr:uid="{00000000-0006-0000-0200-0000D4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6" authorId="0" shapeId="0" xr:uid="{00000000-0006-0000-0200-0000D5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56" authorId="0" shapeId="0" xr:uid="{00000000-0006-0000-0200-0000D60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56" authorId="0" shapeId="0" xr:uid="{00000000-0006-0000-0200-0000D7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6" authorId="0" shapeId="0" xr:uid="{00000000-0006-0000-0200-0000D8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6" authorId="0" shapeId="0" xr:uid="{00000000-0006-0000-0200-0000D9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7" authorId="0" shapeId="0" xr:uid="{00000000-0006-0000-0200-0000DA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7" authorId="0" shapeId="0" xr:uid="{00000000-0006-0000-0200-0000DB0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7" authorId="0" shapeId="0" xr:uid="{00000000-0006-0000-0200-0000DC0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7" authorId="0" shapeId="0" xr:uid="{00000000-0006-0000-0200-0000DD0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7" authorId="0" shapeId="0" xr:uid="{00000000-0006-0000-0200-0000DE0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7" authorId="0" shapeId="0" xr:uid="{00000000-0006-0000-0200-0000DF0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7" authorId="0" shapeId="0" xr:uid="{00000000-0006-0000-0200-0000E00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7" authorId="0" shapeId="0" xr:uid="{00000000-0006-0000-0200-0000E10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7" authorId="0" shapeId="0" xr:uid="{00000000-0006-0000-0200-0000E20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7" authorId="0" shapeId="0" xr:uid="{00000000-0006-0000-0200-0000E30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7" authorId="0" shapeId="0" xr:uid="{00000000-0006-0000-0200-0000E4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7" authorId="0" shapeId="0" xr:uid="{00000000-0006-0000-0200-0000E5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7" authorId="0" shapeId="0" xr:uid="{00000000-0006-0000-0200-0000E6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7" authorId="0" shapeId="0" xr:uid="{00000000-0006-0000-0200-0000E7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7" authorId="0" shapeId="0" xr:uid="{00000000-0006-0000-0200-0000E8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7" authorId="0" shapeId="0" xr:uid="{00000000-0006-0000-0200-0000E9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7" authorId="0" shapeId="0" xr:uid="{00000000-0006-0000-0200-0000EA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7" authorId="0" shapeId="0" xr:uid="{00000000-0006-0000-0200-0000EB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7" authorId="0" shapeId="0" xr:uid="{00000000-0006-0000-0200-0000EC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7" authorId="0" shapeId="0" xr:uid="{00000000-0006-0000-0200-0000ED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7" authorId="0" shapeId="0" xr:uid="{00000000-0006-0000-0200-0000EE0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7" authorId="0" shapeId="0" xr:uid="{00000000-0006-0000-0200-0000EF0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7" authorId="0" shapeId="0" xr:uid="{00000000-0006-0000-0200-0000F00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7" authorId="0" shapeId="0" xr:uid="{00000000-0006-0000-0200-0000F10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7" authorId="0" shapeId="0" xr:uid="{00000000-0006-0000-0200-0000F20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7" authorId="0" shapeId="0" xr:uid="{00000000-0006-0000-0200-0000F30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7" authorId="0" shapeId="0" xr:uid="{00000000-0006-0000-0200-0000F40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7" authorId="0" shapeId="0" xr:uid="{00000000-0006-0000-0200-0000F50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7" authorId="0" shapeId="0" xr:uid="{00000000-0006-0000-0200-0000F60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7" authorId="0" shapeId="0" xr:uid="{00000000-0006-0000-0200-0000F70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7" authorId="0" shapeId="0" xr:uid="{00000000-0006-0000-0200-0000F80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7" authorId="0" shapeId="0" xr:uid="{00000000-0006-0000-0200-0000F90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7" authorId="0" shapeId="0" xr:uid="{00000000-0006-0000-0200-0000FA0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7" authorId="0" shapeId="0" xr:uid="{00000000-0006-0000-0200-0000FB0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7" authorId="0" shapeId="0" xr:uid="{00000000-0006-0000-0200-0000FC0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7" authorId="0" shapeId="0" xr:uid="{00000000-0006-0000-0200-0000FD0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7" authorId="0" shapeId="0" xr:uid="{00000000-0006-0000-0200-0000FE0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8" authorId="0" shapeId="0" xr:uid="{00000000-0006-0000-0200-0000FF0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8" authorId="0" shapeId="0" xr:uid="{00000000-0006-0000-0200-000000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8" authorId="0" shapeId="0" xr:uid="{00000000-0006-0000-0200-000001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8" authorId="0" shapeId="0" xr:uid="{00000000-0006-0000-0200-000002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8" authorId="0" shapeId="0" xr:uid="{00000000-0006-0000-0200-000003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8" authorId="0" shapeId="0" xr:uid="{00000000-0006-0000-0200-000004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8" authorId="0" shapeId="0" xr:uid="{00000000-0006-0000-0200-000005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8" authorId="0" shapeId="0" xr:uid="{00000000-0006-0000-0200-000006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8" authorId="0" shapeId="0" xr:uid="{00000000-0006-0000-0200-000007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8" authorId="0" shapeId="0" xr:uid="{00000000-0006-0000-0200-000008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8" authorId="0" shapeId="0" xr:uid="{00000000-0006-0000-0200-000009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8" authorId="0" shapeId="0" xr:uid="{00000000-0006-0000-0200-00000A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8" authorId="0" shapeId="0" xr:uid="{00000000-0006-0000-0200-00000B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8" authorId="0" shapeId="0" xr:uid="{00000000-0006-0000-0200-00000C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8" authorId="0" shapeId="0" xr:uid="{00000000-0006-0000-0200-00000D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8" authorId="0" shapeId="0" xr:uid="{00000000-0006-0000-0200-00000E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8" authorId="0" shapeId="0" xr:uid="{00000000-0006-0000-0200-00000F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8" authorId="0" shapeId="0" xr:uid="{00000000-0006-0000-0200-000010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8" authorId="0" shapeId="0" xr:uid="{00000000-0006-0000-0200-000011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8" authorId="0" shapeId="0" xr:uid="{00000000-0006-0000-0200-000012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8" authorId="0" shapeId="0" xr:uid="{00000000-0006-0000-0200-000013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8" authorId="0" shapeId="0" xr:uid="{00000000-0006-0000-0200-000014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8" authorId="0" shapeId="0" xr:uid="{00000000-0006-0000-0200-000015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8" authorId="0" shapeId="0" xr:uid="{00000000-0006-0000-0200-000016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8" authorId="0" shapeId="0" xr:uid="{00000000-0006-0000-0200-000017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8" authorId="0" shapeId="0" xr:uid="{00000000-0006-0000-0200-000018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8" authorId="0" shapeId="0" xr:uid="{00000000-0006-0000-0200-000019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8" authorId="0" shapeId="0" xr:uid="{00000000-0006-0000-0200-00001A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8" authorId="0" shapeId="0" xr:uid="{00000000-0006-0000-0200-00001B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8" authorId="0" shapeId="0" xr:uid="{00000000-0006-0000-0200-00001C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8" authorId="0" shapeId="0" xr:uid="{00000000-0006-0000-0200-00001D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8" authorId="0" shapeId="0" xr:uid="{00000000-0006-0000-0200-00001E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8" authorId="0" shapeId="0" xr:uid="{00000000-0006-0000-0200-00001F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8" authorId="0" shapeId="0" xr:uid="{00000000-0006-0000-0200-000020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8" authorId="0" shapeId="0" xr:uid="{00000000-0006-0000-0200-000021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8" authorId="0" shapeId="0" xr:uid="{00000000-0006-0000-0200-000022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8" authorId="0" shapeId="0" xr:uid="{00000000-0006-0000-0200-000023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59" authorId="0" shapeId="0" xr:uid="{00000000-0006-0000-0200-000024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59" authorId="0" shapeId="0" xr:uid="{00000000-0006-0000-0200-000025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59" authorId="0" shapeId="0" xr:uid="{00000000-0006-0000-0200-000026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59" authorId="0" shapeId="0" xr:uid="{00000000-0006-0000-0200-000027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59" authorId="0" shapeId="0" xr:uid="{00000000-0006-0000-0200-000028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59" authorId="0" shapeId="0" xr:uid="{00000000-0006-0000-0200-000029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59" authorId="0" shapeId="0" xr:uid="{00000000-0006-0000-0200-00002A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59" authorId="0" shapeId="0" xr:uid="{00000000-0006-0000-0200-00002B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59" authorId="0" shapeId="0" xr:uid="{00000000-0006-0000-0200-00002C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59" authorId="0" shapeId="0" xr:uid="{00000000-0006-0000-0200-00002D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59" authorId="0" shapeId="0" xr:uid="{00000000-0006-0000-0200-00002E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59" authorId="0" shapeId="0" xr:uid="{00000000-0006-0000-0200-00002F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59" authorId="0" shapeId="0" xr:uid="{00000000-0006-0000-0200-000030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59" authorId="0" shapeId="0" xr:uid="{00000000-0006-0000-0200-000031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59" authorId="0" shapeId="0" xr:uid="{00000000-0006-0000-0200-000032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59" authorId="0" shapeId="0" xr:uid="{00000000-0006-0000-0200-000033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59" authorId="0" shapeId="0" xr:uid="{00000000-0006-0000-0200-000034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59" authorId="0" shapeId="0" xr:uid="{00000000-0006-0000-0200-000035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59" authorId="0" shapeId="0" xr:uid="{00000000-0006-0000-0200-000036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59" authorId="0" shapeId="0" xr:uid="{00000000-0006-0000-0200-000037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59" authorId="0" shapeId="0" xr:uid="{00000000-0006-0000-0200-000038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59" authorId="0" shapeId="0" xr:uid="{00000000-0006-0000-0200-000039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59" authorId="0" shapeId="0" xr:uid="{00000000-0006-0000-0200-00003A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59" authorId="0" shapeId="0" xr:uid="{00000000-0006-0000-0200-00003B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59" authorId="0" shapeId="0" xr:uid="{00000000-0006-0000-0200-00003C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59" authorId="0" shapeId="0" xr:uid="{00000000-0006-0000-0200-00003D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59" authorId="0" shapeId="0" xr:uid="{00000000-0006-0000-0200-00003E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59" authorId="0" shapeId="0" xr:uid="{00000000-0006-0000-0200-00003F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59" authorId="0" shapeId="0" xr:uid="{00000000-0006-0000-0200-000040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59" authorId="0" shapeId="0" xr:uid="{00000000-0006-0000-0200-000041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59" authorId="0" shapeId="0" xr:uid="{00000000-0006-0000-0200-000042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59" authorId="0" shapeId="0" xr:uid="{00000000-0006-0000-0200-000043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59" authorId="0" shapeId="0" xr:uid="{00000000-0006-0000-0200-000044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59" authorId="0" shapeId="0" xr:uid="{00000000-0006-0000-0200-000045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59" authorId="0" shapeId="0" xr:uid="{00000000-0006-0000-0200-000046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59" authorId="0" shapeId="0" xr:uid="{00000000-0006-0000-0200-000047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59" authorId="0" shapeId="0" xr:uid="{00000000-0006-0000-0200-000048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0" authorId="0" shapeId="0" xr:uid="{00000000-0006-0000-0200-000049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0" authorId="0" shapeId="0" xr:uid="{00000000-0006-0000-0200-00004A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0" authorId="0" shapeId="0" xr:uid="{00000000-0006-0000-0200-00004B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0" authorId="0" shapeId="0" xr:uid="{00000000-0006-0000-0200-00004C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0" authorId="0" shapeId="0" xr:uid="{00000000-0006-0000-0200-00004D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0" authorId="0" shapeId="0" xr:uid="{00000000-0006-0000-0200-00004E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0" authorId="0" shapeId="0" xr:uid="{00000000-0006-0000-0200-00004F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0" authorId="0" shapeId="0" xr:uid="{00000000-0006-0000-0200-000050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0" authorId="0" shapeId="0" xr:uid="{00000000-0006-0000-0200-000051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0" authorId="0" shapeId="0" xr:uid="{00000000-0006-0000-0200-000052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0" authorId="0" shapeId="0" xr:uid="{00000000-0006-0000-0200-000053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0" authorId="0" shapeId="0" xr:uid="{00000000-0006-0000-0200-000054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0" authorId="0" shapeId="0" xr:uid="{00000000-0006-0000-0200-000055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0" authorId="0" shapeId="0" xr:uid="{00000000-0006-0000-0200-000056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60" authorId="0" shapeId="0" xr:uid="{00000000-0006-0000-0200-000057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60" authorId="0" shapeId="0" xr:uid="{00000000-0006-0000-0200-000058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0" authorId="0" shapeId="0" xr:uid="{00000000-0006-0000-0200-000059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0" authorId="0" shapeId="0" xr:uid="{00000000-0006-0000-0200-00005A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0" authorId="0" shapeId="0" xr:uid="{00000000-0006-0000-0200-00005B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0" authorId="0" shapeId="0" xr:uid="{00000000-0006-0000-0200-00005C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0" authorId="0" shapeId="0" xr:uid="{00000000-0006-0000-0200-00005D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0" authorId="0" shapeId="0" xr:uid="{00000000-0006-0000-0200-00005E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0" authorId="0" shapeId="0" xr:uid="{00000000-0006-0000-0200-00005F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0" authorId="0" shapeId="0" xr:uid="{00000000-0006-0000-0200-000060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0" authorId="0" shapeId="0" xr:uid="{00000000-0006-0000-0200-000061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0" authorId="0" shapeId="0" xr:uid="{00000000-0006-0000-0200-000062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0" authorId="0" shapeId="0" xr:uid="{00000000-0006-0000-0200-000063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0" authorId="0" shapeId="0" xr:uid="{00000000-0006-0000-0200-000064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0" authorId="0" shapeId="0" xr:uid="{00000000-0006-0000-0200-000065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0" authorId="0" shapeId="0" xr:uid="{00000000-0006-0000-0200-000066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0" authorId="0" shapeId="0" xr:uid="{00000000-0006-0000-0200-000067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0" authorId="0" shapeId="0" xr:uid="{00000000-0006-0000-0200-000068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0" authorId="0" shapeId="0" xr:uid="{00000000-0006-0000-0200-000069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0" authorId="0" shapeId="0" xr:uid="{00000000-0006-0000-0200-00006A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0" authorId="0" shapeId="0" xr:uid="{00000000-0006-0000-0200-00006B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0" authorId="0" shapeId="0" xr:uid="{00000000-0006-0000-0200-00006C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0" authorId="0" shapeId="0" xr:uid="{00000000-0006-0000-0200-00006D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1" authorId="0" shapeId="0" xr:uid="{00000000-0006-0000-0200-00006E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1" authorId="0" shapeId="0" xr:uid="{00000000-0006-0000-0200-00006F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1" authorId="0" shapeId="0" xr:uid="{00000000-0006-0000-0200-000070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1" authorId="0" shapeId="0" xr:uid="{00000000-0006-0000-0200-000071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1" authorId="0" shapeId="0" xr:uid="{00000000-0006-0000-0200-000072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1" authorId="0" shapeId="0" xr:uid="{00000000-0006-0000-0200-000073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1" authorId="0" shapeId="0" xr:uid="{00000000-0006-0000-0200-000074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1" authorId="0" shapeId="0" xr:uid="{00000000-0006-0000-0200-000075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1" authorId="0" shapeId="0" xr:uid="{00000000-0006-0000-0200-000076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1" authorId="0" shapeId="0" xr:uid="{00000000-0006-0000-0200-000077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1" authorId="0" shapeId="0" xr:uid="{00000000-0006-0000-0200-000078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1" authorId="0" shapeId="0" xr:uid="{00000000-0006-0000-0200-000079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1" authorId="0" shapeId="0" xr:uid="{00000000-0006-0000-0200-00007A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1" authorId="0" shapeId="0" xr:uid="{00000000-0006-0000-0200-00007B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61" authorId="0" shapeId="0" xr:uid="{00000000-0006-0000-0200-00007C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61" authorId="0" shapeId="0" xr:uid="{00000000-0006-0000-0200-00007D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1" authorId="0" shapeId="0" xr:uid="{00000000-0006-0000-0200-00007E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1" authorId="0" shapeId="0" xr:uid="{00000000-0006-0000-0200-00007F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1" authorId="0" shapeId="0" xr:uid="{00000000-0006-0000-0200-000080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1" authorId="0" shapeId="0" xr:uid="{00000000-0006-0000-0200-000081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1" authorId="0" shapeId="0" xr:uid="{00000000-0006-0000-0200-000082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1" authorId="0" shapeId="0" xr:uid="{00000000-0006-0000-0200-000083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1" authorId="0" shapeId="0" xr:uid="{00000000-0006-0000-0200-000084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1" authorId="0" shapeId="0" xr:uid="{00000000-0006-0000-0200-000085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1" authorId="0" shapeId="0" xr:uid="{00000000-0006-0000-0200-000086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1" authorId="0" shapeId="0" xr:uid="{00000000-0006-0000-0200-000087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1" authorId="0" shapeId="0" xr:uid="{00000000-0006-0000-0200-000088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1" authorId="0" shapeId="0" xr:uid="{00000000-0006-0000-0200-000089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1" authorId="0" shapeId="0" xr:uid="{00000000-0006-0000-0200-00008A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1" authorId="0" shapeId="0" xr:uid="{00000000-0006-0000-0200-00008B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1" authorId="0" shapeId="0" xr:uid="{00000000-0006-0000-0200-00008C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1" authorId="0" shapeId="0" xr:uid="{00000000-0006-0000-0200-00008D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1" authorId="0" shapeId="0" xr:uid="{00000000-0006-0000-0200-00008E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1" authorId="0" shapeId="0" xr:uid="{00000000-0006-0000-0200-00008F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1" authorId="0" shapeId="0" xr:uid="{00000000-0006-0000-0200-000090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1" authorId="0" shapeId="0" xr:uid="{00000000-0006-0000-0200-000091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1" authorId="0" shapeId="0" xr:uid="{00000000-0006-0000-0200-000092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2" authorId="0" shapeId="0" xr:uid="{00000000-0006-0000-0200-000093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2" authorId="0" shapeId="0" xr:uid="{00000000-0006-0000-0200-000094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2" authorId="0" shapeId="0" xr:uid="{00000000-0006-0000-0200-000095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2" authorId="0" shapeId="0" xr:uid="{00000000-0006-0000-0200-000096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2" authorId="0" shapeId="0" xr:uid="{00000000-0006-0000-0200-000097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2" authorId="0" shapeId="0" xr:uid="{00000000-0006-0000-0200-000098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2" authorId="0" shapeId="0" xr:uid="{00000000-0006-0000-0200-000099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2" authorId="0" shapeId="0" xr:uid="{00000000-0006-0000-0200-00009A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2" authorId="0" shapeId="0" xr:uid="{00000000-0006-0000-0200-00009B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2" authorId="0" shapeId="0" xr:uid="{00000000-0006-0000-0200-00009C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2" authorId="0" shapeId="0" xr:uid="{00000000-0006-0000-0200-00009D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2" authorId="0" shapeId="0" xr:uid="{00000000-0006-0000-0200-00009E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2" authorId="0" shapeId="0" xr:uid="{00000000-0006-0000-0200-00009F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2" authorId="0" shapeId="0" xr:uid="{00000000-0006-0000-0200-0000A0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62" authorId="0" shapeId="0" xr:uid="{00000000-0006-0000-0200-0000A1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62" authorId="0" shapeId="0" xr:uid="{00000000-0006-0000-0200-0000A2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2" authorId="0" shapeId="0" xr:uid="{00000000-0006-0000-0200-0000A3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2" authorId="0" shapeId="0" xr:uid="{00000000-0006-0000-0200-0000A4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2" authorId="0" shapeId="0" xr:uid="{00000000-0006-0000-0200-0000A5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2" authorId="0" shapeId="0" xr:uid="{00000000-0006-0000-0200-0000A6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2" authorId="0" shapeId="0" xr:uid="{00000000-0006-0000-0200-0000A7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2" authorId="0" shapeId="0" xr:uid="{00000000-0006-0000-0200-0000A8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2" authorId="0" shapeId="0" xr:uid="{00000000-0006-0000-0200-0000A9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2" authorId="0" shapeId="0" xr:uid="{00000000-0006-0000-0200-0000AA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2" authorId="0" shapeId="0" xr:uid="{00000000-0006-0000-0200-0000AB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2" authorId="0" shapeId="0" xr:uid="{00000000-0006-0000-0200-0000AC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2" authorId="0" shapeId="0" xr:uid="{00000000-0006-0000-0200-0000AD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2" authorId="0" shapeId="0" xr:uid="{00000000-0006-0000-0200-0000AE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2" authorId="0" shapeId="0" xr:uid="{00000000-0006-0000-0200-0000AF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2" authorId="0" shapeId="0" xr:uid="{00000000-0006-0000-0200-0000B0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2" authorId="0" shapeId="0" xr:uid="{00000000-0006-0000-0200-0000B1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2" authorId="0" shapeId="0" xr:uid="{00000000-0006-0000-0200-0000B2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2" authorId="0" shapeId="0" xr:uid="{00000000-0006-0000-0200-0000B3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2" authorId="0" shapeId="0" xr:uid="{00000000-0006-0000-0200-0000B4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2" authorId="0" shapeId="0" xr:uid="{00000000-0006-0000-0200-0000B5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2" authorId="0" shapeId="0" xr:uid="{00000000-0006-0000-0200-0000B6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2" authorId="0" shapeId="0" xr:uid="{00000000-0006-0000-0200-0000B7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3" authorId="0" shapeId="0" xr:uid="{00000000-0006-0000-0200-0000B8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3" authorId="0" shapeId="0" xr:uid="{00000000-0006-0000-0200-0000B9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63" authorId="0" shapeId="0" xr:uid="{00000000-0006-0000-0200-0000BA0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63" authorId="0" shapeId="0" xr:uid="{00000000-0006-0000-0200-0000BB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3" authorId="0" shapeId="0" xr:uid="{00000000-0006-0000-0200-0000BC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3" authorId="0" shapeId="0" xr:uid="{00000000-0006-0000-0200-0000BD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3" authorId="0" shapeId="0" xr:uid="{00000000-0006-0000-0200-0000BE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3" authorId="0" shapeId="0" xr:uid="{00000000-0006-0000-0200-0000BF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3" authorId="0" shapeId="0" xr:uid="{00000000-0006-0000-0200-0000C0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3" authorId="0" shapeId="0" xr:uid="{00000000-0006-0000-0200-0000C1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63" authorId="0" shapeId="0" xr:uid="{00000000-0006-0000-0200-0000C20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63" authorId="0" shapeId="0" xr:uid="{00000000-0006-0000-0200-0000C30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63" authorId="0" shapeId="0" xr:uid="{00000000-0006-0000-0200-0000C4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63" authorId="0" shapeId="0" xr:uid="{00000000-0006-0000-0200-0000C50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63" authorId="0" shapeId="0" xr:uid="{00000000-0006-0000-0200-0000C6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3" authorId="0" shapeId="0" xr:uid="{00000000-0006-0000-0200-0000C7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3" authorId="0" shapeId="0" xr:uid="{00000000-0006-0000-0200-0000C8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3" authorId="0" shapeId="0" xr:uid="{00000000-0006-0000-0200-0000C9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3" authorId="0" shapeId="0" xr:uid="{00000000-0006-0000-0200-0000CA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63" authorId="0" shapeId="0" xr:uid="{00000000-0006-0000-0200-0000CB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63" authorId="0" shapeId="0" xr:uid="{00000000-0006-0000-0200-0000CC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3" authorId="0" shapeId="0" xr:uid="{00000000-0006-0000-0200-0000CD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3" authorId="0" shapeId="0" xr:uid="{00000000-0006-0000-0200-0000CE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3" authorId="0" shapeId="0" xr:uid="{00000000-0006-0000-0200-0000CF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3" authorId="0" shapeId="0" xr:uid="{00000000-0006-0000-0200-0000D0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3" authorId="0" shapeId="0" xr:uid="{00000000-0006-0000-0200-0000D1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3" authorId="0" shapeId="0" xr:uid="{00000000-0006-0000-0200-0000D2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3" authorId="0" shapeId="0" xr:uid="{00000000-0006-0000-0200-0000D3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3" authorId="0" shapeId="0" xr:uid="{00000000-0006-0000-0200-0000D4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3" authorId="0" shapeId="0" xr:uid="{00000000-0006-0000-0200-0000D5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3" authorId="0" shapeId="0" xr:uid="{00000000-0006-0000-0200-0000D6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3" authorId="0" shapeId="0" xr:uid="{00000000-0006-0000-0200-0000D7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3" authorId="0" shapeId="0" xr:uid="{00000000-0006-0000-0200-0000D8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3" authorId="0" shapeId="0" xr:uid="{00000000-0006-0000-0200-0000D9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3" authorId="0" shapeId="0" xr:uid="{00000000-0006-0000-0200-0000DA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3" authorId="0" shapeId="0" xr:uid="{00000000-0006-0000-0200-0000DB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3" authorId="0" shapeId="0" xr:uid="{00000000-0006-0000-0200-0000DC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3" authorId="0" shapeId="0" xr:uid="{00000000-0006-0000-0200-0000DD0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3" authorId="0" shapeId="0" xr:uid="{00000000-0006-0000-0200-0000DE0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63" authorId="0" shapeId="0" xr:uid="{00000000-0006-0000-0200-0000DF0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63" authorId="0" shapeId="0" xr:uid="{00000000-0006-0000-0200-0000E00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3" authorId="0" shapeId="0" xr:uid="{00000000-0006-0000-0200-0000E10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3" authorId="0" shapeId="0" xr:uid="{00000000-0006-0000-0200-0000E20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4" authorId="0" shapeId="0" xr:uid="{00000000-0006-0000-0200-0000E30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4" authorId="0" shapeId="0" xr:uid="{00000000-0006-0000-0200-0000E40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4" authorId="0" shapeId="0" xr:uid="{00000000-0006-0000-0200-0000E50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4" authorId="0" shapeId="0" xr:uid="{00000000-0006-0000-0200-0000E60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4" authorId="0" shapeId="0" xr:uid="{00000000-0006-0000-0200-0000E70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4" authorId="0" shapeId="0" xr:uid="{00000000-0006-0000-0200-0000E80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4" authorId="0" shapeId="0" xr:uid="{00000000-0006-0000-0200-0000E90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4" authorId="0" shapeId="0" xr:uid="{00000000-0006-0000-0200-0000EA0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4" authorId="0" shapeId="0" xr:uid="{00000000-0006-0000-0200-0000EB0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4" authorId="0" shapeId="0" xr:uid="{00000000-0006-0000-0200-0000EC0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4" authorId="0" shapeId="0" xr:uid="{00000000-0006-0000-0200-0000ED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4" authorId="0" shapeId="0" xr:uid="{00000000-0006-0000-0200-0000EE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4" authorId="0" shapeId="0" xr:uid="{00000000-0006-0000-0200-0000EF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4" authorId="0" shapeId="0" xr:uid="{00000000-0006-0000-0200-0000F0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4" authorId="0" shapeId="0" xr:uid="{00000000-0006-0000-0200-0000F1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4" authorId="0" shapeId="0" xr:uid="{00000000-0006-0000-0200-0000F2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4" authorId="0" shapeId="0" xr:uid="{00000000-0006-0000-0200-0000F3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4" authorId="0" shapeId="0" xr:uid="{00000000-0006-0000-0200-0000F40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4" authorId="0" shapeId="0" xr:uid="{00000000-0006-0000-0200-0000F50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4" authorId="0" shapeId="0" xr:uid="{00000000-0006-0000-0200-0000F60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4" authorId="0" shapeId="0" xr:uid="{00000000-0006-0000-0200-0000F70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4" authorId="0" shapeId="0" xr:uid="{00000000-0006-0000-0200-0000F80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4" authorId="0" shapeId="0" xr:uid="{00000000-0006-0000-0200-0000F90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4" authorId="0" shapeId="0" xr:uid="{00000000-0006-0000-0200-0000FA0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4" authorId="0" shapeId="0" xr:uid="{00000000-0006-0000-0200-0000FB0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4" authorId="0" shapeId="0" xr:uid="{00000000-0006-0000-0200-0000FC0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4" authorId="0" shapeId="0" xr:uid="{00000000-0006-0000-0200-0000FD0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4" authorId="0" shapeId="0" xr:uid="{00000000-0006-0000-0200-0000FE0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4" authorId="0" shapeId="0" xr:uid="{00000000-0006-0000-0200-0000FF0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4" authorId="0" shapeId="0" xr:uid="{00000000-0006-0000-0200-000000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4" authorId="0" shapeId="0" xr:uid="{00000000-0006-0000-0200-000001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4" authorId="0" shapeId="0" xr:uid="{00000000-0006-0000-0200-000002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4" authorId="0" shapeId="0" xr:uid="{00000000-0006-0000-0200-000003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4" authorId="0" shapeId="0" xr:uid="{00000000-0006-0000-0200-000004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4" authorId="0" shapeId="0" xr:uid="{00000000-0006-0000-0200-000005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4" authorId="0" shapeId="0" xr:uid="{00000000-0006-0000-0200-000006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5" authorId="0" shapeId="0" xr:uid="{00000000-0006-0000-0200-000007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5" authorId="0" shapeId="0" xr:uid="{00000000-0006-0000-0200-000008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5" authorId="0" shapeId="0" xr:uid="{00000000-0006-0000-0200-000009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5" authorId="0" shapeId="0" xr:uid="{00000000-0006-0000-0200-00000A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5" authorId="0" shapeId="0" xr:uid="{00000000-0006-0000-0200-00000B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5" authorId="0" shapeId="0" xr:uid="{00000000-0006-0000-0200-00000C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5" authorId="0" shapeId="0" xr:uid="{00000000-0006-0000-0200-00000D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5" authorId="0" shapeId="0" xr:uid="{00000000-0006-0000-0200-00000E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5" authorId="0" shapeId="0" xr:uid="{00000000-0006-0000-0200-00000F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5" authorId="0" shapeId="0" xr:uid="{00000000-0006-0000-0200-000010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5" authorId="0" shapeId="0" xr:uid="{00000000-0006-0000-0200-000011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5" authorId="0" shapeId="0" xr:uid="{00000000-0006-0000-0200-000012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5" authorId="0" shapeId="0" xr:uid="{00000000-0006-0000-0200-000013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5" authorId="0" shapeId="0" xr:uid="{00000000-0006-0000-0200-000014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5" authorId="0" shapeId="0" xr:uid="{00000000-0006-0000-0200-000015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5" authorId="0" shapeId="0" xr:uid="{00000000-0006-0000-0200-000016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5" authorId="0" shapeId="0" xr:uid="{00000000-0006-0000-0200-000017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5" authorId="0" shapeId="0" xr:uid="{00000000-0006-0000-0200-000018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5" authorId="0" shapeId="0" xr:uid="{00000000-0006-0000-0200-000019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5" authorId="0" shapeId="0" xr:uid="{00000000-0006-0000-0200-00001A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5" authorId="0" shapeId="0" xr:uid="{00000000-0006-0000-0200-00001B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5" authorId="0" shapeId="0" xr:uid="{00000000-0006-0000-0200-00001C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5" authorId="0" shapeId="0" xr:uid="{00000000-0006-0000-0200-00001D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5" authorId="0" shapeId="0" xr:uid="{00000000-0006-0000-0200-00001E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5" authorId="0" shapeId="0" xr:uid="{00000000-0006-0000-0200-00001F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5" authorId="0" shapeId="0" xr:uid="{00000000-0006-0000-0200-0000200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5" authorId="0" shapeId="0" xr:uid="{00000000-0006-0000-0200-000021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5" authorId="0" shapeId="0" xr:uid="{00000000-0006-0000-0200-000022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5" authorId="0" shapeId="0" xr:uid="{00000000-0006-0000-0200-000023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5" authorId="0" shapeId="0" xr:uid="{00000000-0006-0000-0200-000024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5" authorId="0" shapeId="0" xr:uid="{00000000-0006-0000-0200-000025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5" authorId="0" shapeId="0" xr:uid="{00000000-0006-0000-0200-000026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5" authorId="0" shapeId="0" xr:uid="{00000000-0006-0000-0200-000027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5" authorId="0" shapeId="0" xr:uid="{00000000-0006-0000-0200-000028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5" authorId="0" shapeId="0" xr:uid="{00000000-0006-0000-0200-000029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5" authorId="0" shapeId="0" xr:uid="{00000000-0006-0000-0200-00002A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6" authorId="0" shapeId="0" xr:uid="{00000000-0006-0000-0200-00002B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6" authorId="0" shapeId="0" xr:uid="{00000000-0006-0000-0200-00002C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6" authorId="0" shapeId="0" xr:uid="{00000000-0006-0000-0200-00002D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6" authorId="0" shapeId="0" xr:uid="{00000000-0006-0000-0200-00002E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6" authorId="0" shapeId="0" xr:uid="{00000000-0006-0000-0200-00002F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6" authorId="0" shapeId="0" xr:uid="{00000000-0006-0000-0200-000030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6" authorId="0" shapeId="0" xr:uid="{00000000-0006-0000-0200-000031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6" authorId="0" shapeId="0" xr:uid="{00000000-0006-0000-0200-000032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6" authorId="0" shapeId="0" xr:uid="{00000000-0006-0000-0200-000033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6" authorId="0" shapeId="0" xr:uid="{00000000-0006-0000-0200-000034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6" authorId="0" shapeId="0" xr:uid="{00000000-0006-0000-0200-000035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6" authorId="0" shapeId="0" xr:uid="{00000000-0006-0000-0200-000036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6" authorId="0" shapeId="0" xr:uid="{00000000-0006-0000-0200-000037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6" authorId="0" shapeId="0" xr:uid="{00000000-0006-0000-0200-000038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6" authorId="0" shapeId="0" xr:uid="{00000000-0006-0000-0200-000039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6" authorId="0" shapeId="0" xr:uid="{00000000-0006-0000-0200-00003A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6" authorId="0" shapeId="0" xr:uid="{00000000-0006-0000-0200-00003B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6" authorId="0" shapeId="0" xr:uid="{00000000-0006-0000-0200-00003C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6" authorId="0" shapeId="0" xr:uid="{00000000-0006-0000-0200-00003D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6" authorId="0" shapeId="0" xr:uid="{00000000-0006-0000-0200-00003E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6" authorId="0" shapeId="0" xr:uid="{00000000-0006-0000-0200-00003F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6" authorId="0" shapeId="0" xr:uid="{00000000-0006-0000-0200-000040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6" authorId="0" shapeId="0" xr:uid="{00000000-0006-0000-0200-000041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6" authorId="0" shapeId="0" xr:uid="{00000000-0006-0000-0200-000042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6" authorId="0" shapeId="0" xr:uid="{00000000-0006-0000-0200-000043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66" authorId="0" shapeId="0" xr:uid="{00000000-0006-0000-0200-0000440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66" authorId="0" shapeId="0" xr:uid="{00000000-0006-0000-0200-000045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6" authorId="0" shapeId="0" xr:uid="{00000000-0006-0000-0200-000046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6" authorId="0" shapeId="0" xr:uid="{00000000-0006-0000-0200-000047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6" authorId="0" shapeId="0" xr:uid="{00000000-0006-0000-0200-000048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6" authorId="0" shapeId="0" xr:uid="{00000000-0006-0000-0200-000049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6" authorId="0" shapeId="0" xr:uid="{00000000-0006-0000-0200-00004A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6" authorId="0" shapeId="0" xr:uid="{00000000-0006-0000-0200-00004B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6" authorId="0" shapeId="0" xr:uid="{00000000-0006-0000-0200-00004C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6" authorId="0" shapeId="0" xr:uid="{00000000-0006-0000-0200-00004D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6" authorId="0" shapeId="0" xr:uid="{00000000-0006-0000-0200-00004E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7" authorId="0" shapeId="0" xr:uid="{00000000-0006-0000-0200-00004F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7" authorId="0" shapeId="0" xr:uid="{00000000-0006-0000-0200-000050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7" authorId="0" shapeId="0" xr:uid="{00000000-0006-0000-0200-000051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7" authorId="0" shapeId="0" xr:uid="{00000000-0006-0000-0200-000052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7" authorId="0" shapeId="0" xr:uid="{00000000-0006-0000-0200-000053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7" authorId="0" shapeId="0" xr:uid="{00000000-0006-0000-0200-000054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7" authorId="0" shapeId="0" xr:uid="{00000000-0006-0000-0200-000055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7" authorId="0" shapeId="0" xr:uid="{00000000-0006-0000-0200-000056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7" authorId="0" shapeId="0" xr:uid="{00000000-0006-0000-0200-000057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7" authorId="0" shapeId="0" xr:uid="{00000000-0006-0000-0200-000058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7" authorId="0" shapeId="0" xr:uid="{00000000-0006-0000-0200-000059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7" authorId="0" shapeId="0" xr:uid="{00000000-0006-0000-0200-00005A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7" authorId="0" shapeId="0" xr:uid="{00000000-0006-0000-0200-00005B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7" authorId="0" shapeId="0" xr:uid="{00000000-0006-0000-0200-00005C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7" authorId="0" shapeId="0" xr:uid="{00000000-0006-0000-0200-00005D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7" authorId="0" shapeId="0" xr:uid="{00000000-0006-0000-0200-00005E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7" authorId="0" shapeId="0" xr:uid="{00000000-0006-0000-0200-00005F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7" authorId="0" shapeId="0" xr:uid="{00000000-0006-0000-0200-000060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7" authorId="0" shapeId="0" xr:uid="{00000000-0006-0000-0200-000061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7" authorId="0" shapeId="0" xr:uid="{00000000-0006-0000-0200-000062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7" authorId="0" shapeId="0" xr:uid="{00000000-0006-0000-0200-000063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7" authorId="0" shapeId="0" xr:uid="{00000000-0006-0000-0200-000064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7" authorId="0" shapeId="0" xr:uid="{00000000-0006-0000-0200-000065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7" authorId="0" shapeId="0" xr:uid="{00000000-0006-0000-0200-000066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7" authorId="0" shapeId="0" xr:uid="{00000000-0006-0000-0200-000067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L67" authorId="0" shapeId="0" xr:uid="{00000000-0006-0000-0200-000068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7" authorId="0" shapeId="0" xr:uid="{00000000-0006-0000-0200-000069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7" authorId="0" shapeId="0" xr:uid="{00000000-0006-0000-0200-00006A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7" authorId="0" shapeId="0" xr:uid="{00000000-0006-0000-0200-00006B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7" authorId="0" shapeId="0" xr:uid="{00000000-0006-0000-0200-00006C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7" authorId="0" shapeId="0" xr:uid="{00000000-0006-0000-0200-00006D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7" authorId="0" shapeId="0" xr:uid="{00000000-0006-0000-0200-00006E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7" authorId="0" shapeId="0" xr:uid="{00000000-0006-0000-0200-00006F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7" authorId="0" shapeId="0" xr:uid="{00000000-0006-0000-0200-000070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7" authorId="0" shapeId="0" xr:uid="{00000000-0006-0000-0200-000071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8" authorId="0" shapeId="0" xr:uid="{00000000-0006-0000-0200-000072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8" authorId="0" shapeId="0" xr:uid="{00000000-0006-0000-0200-000073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8" authorId="0" shapeId="0" xr:uid="{00000000-0006-0000-0200-000074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8" authorId="0" shapeId="0" xr:uid="{00000000-0006-0000-0200-000075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8" authorId="0" shapeId="0" xr:uid="{00000000-0006-0000-0200-000076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8" authorId="0" shapeId="0" xr:uid="{00000000-0006-0000-0200-000077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8" authorId="0" shapeId="0" xr:uid="{00000000-0006-0000-0200-000078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8" authorId="0" shapeId="0" xr:uid="{00000000-0006-0000-0200-000079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8" authorId="0" shapeId="0" xr:uid="{00000000-0006-0000-0200-00007A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8" authorId="0" shapeId="0" xr:uid="{00000000-0006-0000-0200-00007B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8" authorId="0" shapeId="0" xr:uid="{00000000-0006-0000-0200-00007C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8" authorId="0" shapeId="0" xr:uid="{00000000-0006-0000-0200-00007D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8" authorId="0" shapeId="0" xr:uid="{00000000-0006-0000-0200-00007E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8" authorId="0" shapeId="0" xr:uid="{00000000-0006-0000-0200-00007F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68" authorId="0" shapeId="0" xr:uid="{00000000-0006-0000-0200-000080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8" authorId="0" shapeId="0" xr:uid="{00000000-0006-0000-0200-000081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8" authorId="0" shapeId="0" xr:uid="{00000000-0006-0000-0200-000082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8" authorId="0" shapeId="0" xr:uid="{00000000-0006-0000-0200-000083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8" authorId="0" shapeId="0" xr:uid="{00000000-0006-0000-0200-000084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8" authorId="0" shapeId="0" xr:uid="{00000000-0006-0000-0200-000085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8" authorId="0" shapeId="0" xr:uid="{00000000-0006-0000-0200-000086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8" authorId="0" shapeId="0" xr:uid="{00000000-0006-0000-0200-000087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8" authorId="0" shapeId="0" xr:uid="{00000000-0006-0000-0200-000088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8" authorId="0" shapeId="0" xr:uid="{00000000-0006-0000-0200-000089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8" authorId="0" shapeId="0" xr:uid="{00000000-0006-0000-0200-00008A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L68" authorId="0" shapeId="0" xr:uid="{00000000-0006-0000-0200-00008B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8" authorId="0" shapeId="0" xr:uid="{00000000-0006-0000-0200-00008C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8" authorId="0" shapeId="0" xr:uid="{00000000-0006-0000-0200-00008D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8" authorId="0" shapeId="0" xr:uid="{00000000-0006-0000-0200-00008E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8" authorId="0" shapeId="0" xr:uid="{00000000-0006-0000-0200-00008F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8" authorId="0" shapeId="0" xr:uid="{00000000-0006-0000-0200-000090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8" authorId="0" shapeId="0" xr:uid="{00000000-0006-0000-0200-000091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8" authorId="0" shapeId="0" xr:uid="{00000000-0006-0000-0200-000092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8" authorId="0" shapeId="0" xr:uid="{00000000-0006-0000-0200-000093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8" authorId="0" shapeId="0" xr:uid="{00000000-0006-0000-0200-000094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69" authorId="0" shapeId="0" xr:uid="{00000000-0006-0000-0200-000095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69" authorId="0" shapeId="0" xr:uid="{00000000-0006-0000-0200-000096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69" authorId="0" shapeId="0" xr:uid="{00000000-0006-0000-0200-000097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69" authorId="0" shapeId="0" xr:uid="{00000000-0006-0000-0200-000098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69" authorId="0" shapeId="0" xr:uid="{00000000-0006-0000-0200-000099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69" authorId="0" shapeId="0" xr:uid="{00000000-0006-0000-0200-00009A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69" authorId="0" shapeId="0" xr:uid="{00000000-0006-0000-0200-00009B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69" authorId="0" shapeId="0" xr:uid="{00000000-0006-0000-0200-00009C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69" authorId="0" shapeId="0" xr:uid="{00000000-0006-0000-0200-00009D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69" authorId="0" shapeId="0" xr:uid="{00000000-0006-0000-0200-00009E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69" authorId="0" shapeId="0" xr:uid="{00000000-0006-0000-0200-00009F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69" authorId="0" shapeId="0" xr:uid="{00000000-0006-0000-0200-0000A0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69" authorId="0" shapeId="0" xr:uid="{00000000-0006-0000-0200-0000A1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69" authorId="0" shapeId="0" xr:uid="{00000000-0006-0000-0200-0000A2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69" authorId="0" shapeId="0" xr:uid="{00000000-0006-0000-0200-0000A3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69" authorId="0" shapeId="0" xr:uid="{00000000-0006-0000-0200-0000A4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69" authorId="0" shapeId="0" xr:uid="{00000000-0006-0000-0200-0000A5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69" authorId="0" shapeId="0" xr:uid="{00000000-0006-0000-0200-0000A6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69" authorId="0" shapeId="0" xr:uid="{00000000-0006-0000-0200-0000A7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69" authorId="0" shapeId="0" xr:uid="{00000000-0006-0000-0200-0000A8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69" authorId="0" shapeId="0" xr:uid="{00000000-0006-0000-0200-0000A9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69" authorId="0" shapeId="0" xr:uid="{00000000-0006-0000-0200-0000AA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69" authorId="0" shapeId="0" xr:uid="{00000000-0006-0000-0200-0000AB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69" authorId="0" shapeId="0" xr:uid="{00000000-0006-0000-0200-0000AC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69" authorId="0" shapeId="0" xr:uid="{00000000-0006-0000-0200-0000AD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69" authorId="0" shapeId="0" xr:uid="{00000000-0006-0000-0200-0000AE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L69" authorId="0" shapeId="0" xr:uid="{00000000-0006-0000-0200-0000AF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69" authorId="0" shapeId="0" xr:uid="{00000000-0006-0000-0200-0000B0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69" authorId="0" shapeId="0" xr:uid="{00000000-0006-0000-0200-0000B1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69" authorId="0" shapeId="0" xr:uid="{00000000-0006-0000-0200-0000B2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69" authorId="0" shapeId="0" xr:uid="{00000000-0006-0000-0200-0000B3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69" authorId="0" shapeId="0" xr:uid="{00000000-0006-0000-0200-0000B4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69" authorId="0" shapeId="0" xr:uid="{00000000-0006-0000-0200-0000B5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69" authorId="0" shapeId="0" xr:uid="{00000000-0006-0000-0200-0000B6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69" authorId="0" shapeId="0" xr:uid="{00000000-0006-0000-0200-0000B7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69" authorId="0" shapeId="0" xr:uid="{00000000-0006-0000-0200-0000B8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0" authorId="0" shapeId="0" xr:uid="{00000000-0006-0000-0200-0000B9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0" authorId="0" shapeId="0" xr:uid="{00000000-0006-0000-0200-0000BA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0" authorId="0" shapeId="0" xr:uid="{00000000-0006-0000-0200-0000BB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0" authorId="0" shapeId="0" xr:uid="{00000000-0006-0000-0200-0000BC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0" authorId="0" shapeId="0" xr:uid="{00000000-0006-0000-0200-0000BD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0" authorId="0" shapeId="0" xr:uid="{00000000-0006-0000-0200-0000BE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0" authorId="0" shapeId="0" xr:uid="{00000000-0006-0000-0200-0000BF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0" authorId="0" shapeId="0" xr:uid="{00000000-0006-0000-0200-0000C0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0" authorId="0" shapeId="0" xr:uid="{00000000-0006-0000-0200-0000C1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70" authorId="0" shapeId="0" xr:uid="{00000000-0006-0000-0200-0000C2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0" authorId="0" shapeId="0" xr:uid="{00000000-0006-0000-0200-0000C3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0" authorId="0" shapeId="0" xr:uid="{00000000-0006-0000-0200-0000C4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0" authorId="0" shapeId="0" xr:uid="{00000000-0006-0000-0200-0000C5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0" authorId="0" shapeId="0" xr:uid="{00000000-0006-0000-0200-0000C6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0" authorId="0" shapeId="0" xr:uid="{00000000-0006-0000-0200-0000C7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0" authorId="0" shapeId="0" xr:uid="{00000000-0006-0000-0200-0000C8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0" authorId="0" shapeId="0" xr:uid="{00000000-0006-0000-0200-0000C9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0" authorId="0" shapeId="0" xr:uid="{00000000-0006-0000-0200-0000CA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0" authorId="0" shapeId="0" xr:uid="{00000000-0006-0000-0200-0000CB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0" authorId="0" shapeId="0" xr:uid="{00000000-0006-0000-0200-0000CC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0" authorId="0" shapeId="0" xr:uid="{00000000-0006-0000-0200-0000CD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0" authorId="0" shapeId="0" xr:uid="{00000000-0006-0000-0200-0000CE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0" authorId="0" shapeId="0" xr:uid="{00000000-0006-0000-0200-0000CF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0" authorId="0" shapeId="0" xr:uid="{00000000-0006-0000-0200-0000D0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0" authorId="0" shapeId="0" xr:uid="{00000000-0006-0000-0200-0000D1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70" authorId="0" shapeId="0" xr:uid="{00000000-0006-0000-0200-0000D2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L70" authorId="0" shapeId="0" xr:uid="{00000000-0006-0000-0200-0000D3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0" authorId="0" shapeId="0" xr:uid="{00000000-0006-0000-0200-0000D4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0" authorId="0" shapeId="0" xr:uid="{00000000-0006-0000-0200-0000D5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0" authorId="0" shapeId="0" xr:uid="{00000000-0006-0000-0200-0000D6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0" authorId="0" shapeId="0" xr:uid="{00000000-0006-0000-0200-0000D7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0" authorId="0" shapeId="0" xr:uid="{00000000-0006-0000-0200-0000D8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0" authorId="0" shapeId="0" xr:uid="{00000000-0006-0000-0200-0000D9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0" authorId="0" shapeId="0" xr:uid="{00000000-0006-0000-0200-0000DA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0" authorId="0" shapeId="0" xr:uid="{00000000-0006-0000-0200-0000DB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0" authorId="0" shapeId="0" xr:uid="{00000000-0006-0000-0200-0000DC0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1" authorId="0" shapeId="0" xr:uid="{00000000-0006-0000-0200-0000DD0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1" authorId="0" shapeId="0" xr:uid="{00000000-0006-0000-0200-0000DE0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1" authorId="0" shapeId="0" xr:uid="{00000000-0006-0000-0200-0000DF0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1" authorId="0" shapeId="0" xr:uid="{00000000-0006-0000-0200-0000E00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1" authorId="0" shapeId="0" xr:uid="{00000000-0006-0000-0200-0000E10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1" authorId="0" shapeId="0" xr:uid="{00000000-0006-0000-0200-0000E20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1" authorId="0" shapeId="0" xr:uid="{00000000-0006-0000-0200-0000E30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1" authorId="0" shapeId="0" xr:uid="{00000000-0006-0000-0200-0000E40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1" authorId="0" shapeId="0" xr:uid="{00000000-0006-0000-0200-0000E50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71" authorId="0" shapeId="0" xr:uid="{00000000-0006-0000-0200-0000E60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1" authorId="0" shapeId="0" xr:uid="{00000000-0006-0000-0200-0000E7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1" authorId="0" shapeId="0" xr:uid="{00000000-0006-0000-0200-0000E8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1" authorId="0" shapeId="0" xr:uid="{00000000-0006-0000-0200-0000E9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1" authorId="0" shapeId="0" xr:uid="{00000000-0006-0000-0200-0000EA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1" authorId="0" shapeId="0" xr:uid="{00000000-0006-0000-0200-0000EB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1" authorId="0" shapeId="0" xr:uid="{00000000-0006-0000-0200-0000EC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1" authorId="0" shapeId="0" xr:uid="{00000000-0006-0000-0200-0000ED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1" authorId="0" shapeId="0" xr:uid="{00000000-0006-0000-0200-0000EE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1" authorId="0" shapeId="0" xr:uid="{00000000-0006-0000-0200-0000EF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1" authorId="0" shapeId="0" xr:uid="{00000000-0006-0000-0200-0000F0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1" authorId="0" shapeId="0" xr:uid="{00000000-0006-0000-0200-0000F10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1" authorId="0" shapeId="0" xr:uid="{00000000-0006-0000-0200-0000F20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1" authorId="0" shapeId="0" xr:uid="{00000000-0006-0000-0200-0000F30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1" authorId="0" shapeId="0" xr:uid="{00000000-0006-0000-0200-0000F40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1" authorId="0" shapeId="0" xr:uid="{00000000-0006-0000-0200-0000F50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71" authorId="0" shapeId="0" xr:uid="{00000000-0006-0000-0200-0000F60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L71" authorId="0" shapeId="0" xr:uid="{00000000-0006-0000-0200-0000F70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1" authorId="0" shapeId="0" xr:uid="{00000000-0006-0000-0200-0000F80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1" authorId="0" shapeId="0" xr:uid="{00000000-0006-0000-0200-0000F90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1" authorId="0" shapeId="0" xr:uid="{00000000-0006-0000-0200-0000FA0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1" authorId="0" shapeId="0" xr:uid="{00000000-0006-0000-0200-0000FB0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1" authorId="0" shapeId="0" xr:uid="{00000000-0006-0000-0200-0000FC0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1" authorId="0" shapeId="0" xr:uid="{00000000-0006-0000-0200-0000FD0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1" authorId="0" shapeId="0" xr:uid="{00000000-0006-0000-0200-0000FE0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1" authorId="0" shapeId="0" xr:uid="{00000000-0006-0000-0200-0000FF0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1" authorId="0" shapeId="0" xr:uid="{00000000-0006-0000-0200-000000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2" authorId="0" shapeId="0" xr:uid="{00000000-0006-0000-0200-000001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2" authorId="0" shapeId="0" xr:uid="{00000000-0006-0000-0200-000002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72" authorId="0" shapeId="0" xr:uid="{00000000-0006-0000-0200-0000030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72" authorId="0" shapeId="0" xr:uid="{00000000-0006-0000-0200-000004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2" authorId="0" shapeId="0" xr:uid="{00000000-0006-0000-0200-000005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2" authorId="0" shapeId="0" xr:uid="{00000000-0006-0000-0200-000006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2" authorId="0" shapeId="0" xr:uid="{00000000-0006-0000-0200-000007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2" authorId="0" shapeId="0" xr:uid="{00000000-0006-0000-0200-000008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2" authorId="0" shapeId="0" xr:uid="{00000000-0006-0000-0200-000009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2" authorId="0" shapeId="0" xr:uid="{00000000-0006-0000-0200-00000A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72" authorId="0" shapeId="0" xr:uid="{00000000-0006-0000-0200-00000B0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72" authorId="0" shapeId="0" xr:uid="{00000000-0006-0000-0200-00000C0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72" authorId="0" shapeId="0" xr:uid="{00000000-0006-0000-0200-00000D0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72" authorId="0" shapeId="0" xr:uid="{00000000-0006-0000-0200-00000E0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72" authorId="0" shapeId="0" xr:uid="{00000000-0006-0000-0200-00000F0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2" authorId="0" shapeId="0" xr:uid="{00000000-0006-0000-0200-000010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2" authorId="0" shapeId="0" xr:uid="{00000000-0006-0000-0200-000011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2" authorId="0" shapeId="0" xr:uid="{00000000-0006-0000-0200-000012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2" authorId="0" shapeId="0" xr:uid="{00000000-0006-0000-0200-000013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2" authorId="0" shapeId="0" xr:uid="{00000000-0006-0000-0200-0000140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2" authorId="0" shapeId="0" xr:uid="{00000000-0006-0000-0200-000015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2" authorId="0" shapeId="0" xr:uid="{00000000-0006-0000-0200-000016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2" authorId="0" shapeId="0" xr:uid="{00000000-0006-0000-0200-000017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2" authorId="0" shapeId="0" xr:uid="{00000000-0006-0000-0200-000018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2" authorId="0" shapeId="0" xr:uid="{00000000-0006-0000-0200-000019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2" authorId="0" shapeId="0" xr:uid="{00000000-0006-0000-0200-00001A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2" authorId="0" shapeId="0" xr:uid="{00000000-0006-0000-0200-00001B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2" authorId="0" shapeId="0" xr:uid="{00000000-0006-0000-0200-00001C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2" authorId="0" shapeId="0" xr:uid="{00000000-0006-0000-0200-00001D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2" authorId="0" shapeId="0" xr:uid="{00000000-0006-0000-0200-00001E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72" authorId="0" shapeId="0" xr:uid="{00000000-0006-0000-0200-00001F0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72" authorId="0" shapeId="0" xr:uid="{00000000-0006-0000-0200-000020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2" authorId="0" shapeId="0" xr:uid="{00000000-0006-0000-0200-000021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2" authorId="0" shapeId="0" xr:uid="{00000000-0006-0000-0200-000022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2" authorId="0" shapeId="0" xr:uid="{00000000-0006-0000-0200-000023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2" authorId="0" shapeId="0" xr:uid="{00000000-0006-0000-0200-000024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2" authorId="0" shapeId="0" xr:uid="{00000000-0006-0000-0200-000025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2" authorId="0" shapeId="0" xr:uid="{00000000-0006-0000-0200-000026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2" authorId="0" shapeId="0" xr:uid="{00000000-0006-0000-0200-000027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72" authorId="0" shapeId="0" xr:uid="{00000000-0006-0000-0200-0000280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72" authorId="0" shapeId="0" xr:uid="{00000000-0006-0000-0200-000029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2" authorId="0" shapeId="0" xr:uid="{00000000-0006-0000-0200-00002A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2" authorId="0" shapeId="0" xr:uid="{00000000-0006-0000-0200-00002B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3" authorId="0" shapeId="0" xr:uid="{00000000-0006-0000-0200-00002C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3" authorId="0" shapeId="0" xr:uid="{00000000-0006-0000-0200-00002D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3" authorId="0" shapeId="0" xr:uid="{00000000-0006-0000-0200-00002E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3" authorId="0" shapeId="0" xr:uid="{00000000-0006-0000-0200-00002F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3" authorId="0" shapeId="0" xr:uid="{00000000-0006-0000-0200-000030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3" authorId="0" shapeId="0" xr:uid="{00000000-0006-0000-0200-000031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3" authorId="0" shapeId="0" xr:uid="{00000000-0006-0000-0200-000032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3" authorId="0" shapeId="0" xr:uid="{00000000-0006-0000-0200-000033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3" authorId="0" shapeId="0" xr:uid="{00000000-0006-0000-0200-000034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73" authorId="0" shapeId="0" xr:uid="{00000000-0006-0000-0200-000035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3" authorId="0" shapeId="0" xr:uid="{00000000-0006-0000-0200-000036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3" authorId="0" shapeId="0" xr:uid="{00000000-0006-0000-0200-000037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3" authorId="0" shapeId="0" xr:uid="{00000000-0006-0000-0200-000038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73" authorId="0" shapeId="0" xr:uid="{00000000-0006-0000-0200-000039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3" authorId="0" shapeId="0" xr:uid="{00000000-0006-0000-0200-00003A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3" authorId="0" shapeId="0" xr:uid="{00000000-0006-0000-0200-00003B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3" authorId="0" shapeId="0" xr:uid="{00000000-0006-0000-0200-00003C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3" authorId="0" shapeId="0" xr:uid="{00000000-0006-0000-0200-00003D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3" authorId="0" shapeId="0" xr:uid="{00000000-0006-0000-0200-00003E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3" authorId="0" shapeId="0" xr:uid="{00000000-0006-0000-0200-00003F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3" authorId="0" shapeId="0" xr:uid="{00000000-0006-0000-0200-000040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3" authorId="0" shapeId="0" xr:uid="{00000000-0006-0000-0200-000041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3" authorId="0" shapeId="0" xr:uid="{00000000-0006-0000-0200-000042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73" authorId="0" shapeId="0" xr:uid="{00000000-0006-0000-0200-0000430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73" authorId="0" shapeId="0" xr:uid="{00000000-0006-0000-0200-000044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3" authorId="0" shapeId="0" xr:uid="{00000000-0006-0000-0200-000045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3" authorId="0" shapeId="0" xr:uid="{00000000-0006-0000-0200-000046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3" authorId="0" shapeId="0" xr:uid="{00000000-0006-0000-0200-000047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3" authorId="0" shapeId="0" xr:uid="{00000000-0006-0000-0200-000048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3" authorId="0" shapeId="0" xr:uid="{00000000-0006-0000-0200-000049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3" authorId="0" shapeId="0" xr:uid="{00000000-0006-0000-0200-00004A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3" authorId="0" shapeId="0" xr:uid="{00000000-0006-0000-0200-00004B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3" authorId="0" shapeId="0" xr:uid="{00000000-0006-0000-0200-00004C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3" authorId="0" shapeId="0" xr:uid="{00000000-0006-0000-0200-00004D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3" authorId="0" shapeId="0" xr:uid="{00000000-0006-0000-0200-00004E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4" authorId="0" shapeId="0" xr:uid="{00000000-0006-0000-0200-00004F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4" authorId="0" shapeId="0" xr:uid="{00000000-0006-0000-0200-000050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4" authorId="0" shapeId="0" xr:uid="{00000000-0006-0000-0200-000051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4" authorId="0" shapeId="0" xr:uid="{00000000-0006-0000-0200-000052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4" authorId="0" shapeId="0" xr:uid="{00000000-0006-0000-0200-000053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4" authorId="0" shapeId="0" xr:uid="{00000000-0006-0000-0200-000054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4" authorId="0" shapeId="0" xr:uid="{00000000-0006-0000-0200-000055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4" authorId="0" shapeId="0" xr:uid="{00000000-0006-0000-0200-000056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4" authorId="0" shapeId="0" xr:uid="{00000000-0006-0000-0200-000057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74" authorId="0" shapeId="0" xr:uid="{00000000-0006-0000-0200-000058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4" authorId="0" shapeId="0" xr:uid="{00000000-0006-0000-0200-000059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4" authorId="0" shapeId="0" xr:uid="{00000000-0006-0000-0200-00005A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4" authorId="0" shapeId="0" xr:uid="{00000000-0006-0000-0200-00005B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74" authorId="0" shapeId="0" xr:uid="{00000000-0006-0000-0200-00005C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4" authorId="0" shapeId="0" xr:uid="{00000000-0006-0000-0200-00005D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4" authorId="0" shapeId="0" xr:uid="{00000000-0006-0000-0200-00005E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4" authorId="0" shapeId="0" xr:uid="{00000000-0006-0000-0200-00005F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4" authorId="0" shapeId="0" xr:uid="{00000000-0006-0000-0200-000060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4" authorId="0" shapeId="0" xr:uid="{00000000-0006-0000-0200-000061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4" authorId="0" shapeId="0" xr:uid="{00000000-0006-0000-0200-000062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4" authorId="0" shapeId="0" xr:uid="{00000000-0006-0000-0200-000063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4" authorId="0" shapeId="0" xr:uid="{00000000-0006-0000-0200-000064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4" authorId="0" shapeId="0" xr:uid="{00000000-0006-0000-0200-000065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4" authorId="0" shapeId="0" xr:uid="{00000000-0006-0000-0200-000066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4" authorId="0" shapeId="0" xr:uid="{00000000-0006-0000-0200-000067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4" authorId="0" shapeId="0" xr:uid="{00000000-0006-0000-0200-000068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4" authorId="0" shapeId="0" xr:uid="{00000000-0006-0000-0200-000069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4" authorId="0" shapeId="0" xr:uid="{00000000-0006-0000-0200-00006A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4" authorId="0" shapeId="0" xr:uid="{00000000-0006-0000-0200-00006B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4" authorId="0" shapeId="0" xr:uid="{00000000-0006-0000-0200-00006C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4" authorId="0" shapeId="0" xr:uid="{00000000-0006-0000-0200-00006D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4" authorId="0" shapeId="0" xr:uid="{00000000-0006-0000-0200-00006E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4" authorId="0" shapeId="0" xr:uid="{00000000-0006-0000-0200-00006F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4" authorId="0" shapeId="0" xr:uid="{00000000-0006-0000-0200-000070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5" authorId="0" shapeId="0" xr:uid="{00000000-0006-0000-0200-000071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5" authorId="0" shapeId="0" xr:uid="{00000000-0006-0000-0200-000072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5" authorId="0" shapeId="0" xr:uid="{00000000-0006-0000-0200-000073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5" authorId="0" shapeId="0" xr:uid="{00000000-0006-0000-0200-000074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5" authorId="0" shapeId="0" xr:uid="{00000000-0006-0000-0200-000075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5" authorId="0" shapeId="0" xr:uid="{00000000-0006-0000-0200-000076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5" authorId="0" shapeId="0" xr:uid="{00000000-0006-0000-0200-000077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5" authorId="0" shapeId="0" xr:uid="{00000000-0006-0000-0200-000078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5" authorId="0" shapeId="0" xr:uid="{00000000-0006-0000-0200-000079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75" authorId="0" shapeId="0" xr:uid="{00000000-0006-0000-0200-00007A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5" authorId="0" shapeId="0" xr:uid="{00000000-0006-0000-0200-00007B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5" authorId="0" shapeId="0" xr:uid="{00000000-0006-0000-0200-00007C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5" authorId="0" shapeId="0" xr:uid="{00000000-0006-0000-0200-00007D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75" authorId="0" shapeId="0" xr:uid="{00000000-0006-0000-0200-00007E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5" authorId="0" shapeId="0" xr:uid="{00000000-0006-0000-0200-00007F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5" authorId="0" shapeId="0" xr:uid="{00000000-0006-0000-0200-000080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5" authorId="0" shapeId="0" xr:uid="{00000000-0006-0000-0200-000081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5" authorId="0" shapeId="0" xr:uid="{00000000-0006-0000-0200-000082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5" authorId="0" shapeId="0" xr:uid="{00000000-0006-0000-0200-000083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5" authorId="0" shapeId="0" xr:uid="{00000000-0006-0000-0200-000084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5" authorId="0" shapeId="0" xr:uid="{00000000-0006-0000-0200-000085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5" authorId="0" shapeId="0" xr:uid="{00000000-0006-0000-0200-000086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5" authorId="0" shapeId="0" xr:uid="{00000000-0006-0000-0200-000087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5" authorId="0" shapeId="0" xr:uid="{00000000-0006-0000-0200-000088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5" authorId="0" shapeId="0" xr:uid="{00000000-0006-0000-0200-000089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5" authorId="0" shapeId="0" xr:uid="{00000000-0006-0000-0200-00008A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5" authorId="0" shapeId="0" xr:uid="{00000000-0006-0000-0200-00008B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5" authorId="0" shapeId="0" xr:uid="{00000000-0006-0000-0200-00008C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5" authorId="0" shapeId="0" xr:uid="{00000000-0006-0000-0200-00008D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5" authorId="0" shapeId="0" xr:uid="{00000000-0006-0000-0200-00008E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5" authorId="0" shapeId="0" xr:uid="{00000000-0006-0000-0200-00008F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5" authorId="0" shapeId="0" xr:uid="{00000000-0006-0000-0200-000090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5" authorId="0" shapeId="0" xr:uid="{00000000-0006-0000-0200-000091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5" authorId="0" shapeId="0" xr:uid="{00000000-0006-0000-0200-000092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6" authorId="0" shapeId="0" xr:uid="{00000000-0006-0000-0200-000093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6" authorId="0" shapeId="0" xr:uid="{00000000-0006-0000-0200-000094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6" authorId="0" shapeId="0" xr:uid="{00000000-0006-0000-0200-000095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6" authorId="0" shapeId="0" xr:uid="{00000000-0006-0000-0200-000096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6" authorId="0" shapeId="0" xr:uid="{00000000-0006-0000-0200-000097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6" authorId="0" shapeId="0" xr:uid="{00000000-0006-0000-0200-000098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6" authorId="0" shapeId="0" xr:uid="{00000000-0006-0000-0200-000099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6" authorId="0" shapeId="0" xr:uid="{00000000-0006-0000-0200-00009A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6" authorId="0" shapeId="0" xr:uid="{00000000-0006-0000-0200-00009B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76" authorId="0" shapeId="0" xr:uid="{00000000-0006-0000-0200-00009C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6" authorId="0" shapeId="0" xr:uid="{00000000-0006-0000-0200-00009D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6" authorId="0" shapeId="0" xr:uid="{00000000-0006-0000-0200-00009E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6" authorId="0" shapeId="0" xr:uid="{00000000-0006-0000-0200-00009F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76" authorId="0" shapeId="0" xr:uid="{00000000-0006-0000-0200-0000A0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6" authorId="0" shapeId="0" xr:uid="{00000000-0006-0000-0200-0000A1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6" authorId="0" shapeId="0" xr:uid="{00000000-0006-0000-0200-0000A2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6" authorId="0" shapeId="0" xr:uid="{00000000-0006-0000-0200-0000A3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6" authorId="0" shapeId="0" xr:uid="{00000000-0006-0000-0200-0000A4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6" authorId="0" shapeId="0" xr:uid="{00000000-0006-0000-0200-0000A5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6" authorId="0" shapeId="0" xr:uid="{00000000-0006-0000-0200-0000A6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6" authorId="0" shapeId="0" xr:uid="{00000000-0006-0000-0200-0000A7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6" authorId="0" shapeId="0" xr:uid="{00000000-0006-0000-0200-0000A8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6" authorId="0" shapeId="0" xr:uid="{00000000-0006-0000-0200-0000A9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6" authorId="0" shapeId="0" xr:uid="{00000000-0006-0000-0200-0000AA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6" authorId="0" shapeId="0" xr:uid="{00000000-0006-0000-0200-0000AB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6" authorId="0" shapeId="0" xr:uid="{00000000-0006-0000-0200-0000AC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6" authorId="0" shapeId="0" xr:uid="{00000000-0006-0000-0200-0000AD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6" authorId="0" shapeId="0" xr:uid="{00000000-0006-0000-0200-0000AE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6" authorId="0" shapeId="0" xr:uid="{00000000-0006-0000-0200-0000AF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6" authorId="0" shapeId="0" xr:uid="{00000000-0006-0000-0200-0000B0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6" authorId="0" shapeId="0" xr:uid="{00000000-0006-0000-0200-0000B1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6" authorId="0" shapeId="0" xr:uid="{00000000-0006-0000-0200-0000B2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6" authorId="0" shapeId="0" xr:uid="{00000000-0006-0000-0200-0000B3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6" authorId="0" shapeId="0" xr:uid="{00000000-0006-0000-0200-0000B4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7" authorId="0" shapeId="0" xr:uid="{00000000-0006-0000-0200-0000B5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7" authorId="0" shapeId="0" xr:uid="{00000000-0006-0000-0200-0000B6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7" authorId="0" shapeId="0" xr:uid="{00000000-0006-0000-0200-0000B7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7" authorId="0" shapeId="0" xr:uid="{00000000-0006-0000-0200-0000B8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7" authorId="0" shapeId="0" xr:uid="{00000000-0006-0000-0200-0000B9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7" authorId="0" shapeId="0" xr:uid="{00000000-0006-0000-0200-0000BA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7" authorId="0" shapeId="0" xr:uid="{00000000-0006-0000-0200-0000BB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7" authorId="0" shapeId="0" xr:uid="{00000000-0006-0000-0200-0000BC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7" authorId="0" shapeId="0" xr:uid="{00000000-0006-0000-0200-0000BD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77" authorId="0" shapeId="0" xr:uid="{00000000-0006-0000-0200-0000BE0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7" authorId="0" shapeId="0" xr:uid="{00000000-0006-0000-0200-0000BF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7" authorId="0" shapeId="0" xr:uid="{00000000-0006-0000-0200-0000C0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7" authorId="0" shapeId="0" xr:uid="{00000000-0006-0000-0200-0000C1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7" authorId="0" shapeId="0" xr:uid="{00000000-0006-0000-0200-0000C2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7" authorId="0" shapeId="0" xr:uid="{00000000-0006-0000-0200-0000C30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7" authorId="0" shapeId="0" xr:uid="{00000000-0006-0000-0200-0000C4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7" authorId="0" shapeId="0" xr:uid="{00000000-0006-0000-0200-0000C5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7" authorId="0" shapeId="0" xr:uid="{00000000-0006-0000-0200-0000C6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7" authorId="0" shapeId="0" xr:uid="{00000000-0006-0000-0200-0000C7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7" authorId="0" shapeId="0" xr:uid="{00000000-0006-0000-0200-0000C8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7" authorId="0" shapeId="0" xr:uid="{00000000-0006-0000-0200-0000C9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7" authorId="0" shapeId="0" xr:uid="{00000000-0006-0000-0200-0000CA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7" authorId="0" shapeId="0" xr:uid="{00000000-0006-0000-0200-0000CB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7" authorId="0" shapeId="0" xr:uid="{00000000-0006-0000-0200-0000CC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7" authorId="0" shapeId="0" xr:uid="{00000000-0006-0000-0200-0000CD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7" authorId="0" shapeId="0" xr:uid="{00000000-0006-0000-0200-0000CE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7" authorId="0" shapeId="0" xr:uid="{00000000-0006-0000-0200-0000CF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7" authorId="0" shapeId="0" xr:uid="{00000000-0006-0000-0200-0000D0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7" authorId="0" shapeId="0" xr:uid="{00000000-0006-0000-0200-0000D1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7" authorId="0" shapeId="0" xr:uid="{00000000-0006-0000-0200-0000D2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7" authorId="0" shapeId="0" xr:uid="{00000000-0006-0000-0200-0000D3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7" authorId="0" shapeId="0" xr:uid="{00000000-0006-0000-0200-0000D4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7" authorId="0" shapeId="0" xr:uid="{00000000-0006-0000-0200-0000D5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7" authorId="0" shapeId="0" xr:uid="{00000000-0006-0000-0200-0000D6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7" authorId="0" shapeId="0" xr:uid="{00000000-0006-0000-0200-0000D7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7" authorId="0" shapeId="0" xr:uid="{00000000-0006-0000-0200-0000D8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8" authorId="0" shapeId="0" xr:uid="{00000000-0006-0000-0200-0000D9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8" authorId="0" shapeId="0" xr:uid="{00000000-0006-0000-0200-0000DA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8" authorId="0" shapeId="0" xr:uid="{00000000-0006-0000-0200-0000DB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8" authorId="0" shapeId="0" xr:uid="{00000000-0006-0000-0200-0000DC0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8" authorId="0" shapeId="0" xr:uid="{00000000-0006-0000-0200-0000DD0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8" authorId="0" shapeId="0" xr:uid="{00000000-0006-0000-0200-0000DE0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8" authorId="0" shapeId="0" xr:uid="{00000000-0006-0000-0200-0000DF0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8" authorId="0" shapeId="0" xr:uid="{00000000-0006-0000-0200-0000E00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8" authorId="0" shapeId="0" xr:uid="{00000000-0006-0000-0200-0000E10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78" authorId="0" shapeId="0" xr:uid="{00000000-0006-0000-0200-0000E20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8" authorId="0" shapeId="0" xr:uid="{00000000-0006-0000-0200-0000E3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8" authorId="0" shapeId="0" xr:uid="{00000000-0006-0000-0200-0000E4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8" authorId="0" shapeId="0" xr:uid="{00000000-0006-0000-0200-0000E5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8" authorId="0" shapeId="0" xr:uid="{00000000-0006-0000-0200-0000E6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8" authorId="0" shapeId="0" xr:uid="{00000000-0006-0000-0200-0000E70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8" authorId="0" shapeId="0" xr:uid="{00000000-0006-0000-0200-0000E8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8" authorId="0" shapeId="0" xr:uid="{00000000-0006-0000-0200-0000E9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8" authorId="0" shapeId="0" xr:uid="{00000000-0006-0000-0200-0000EA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8" authorId="0" shapeId="0" xr:uid="{00000000-0006-0000-0200-0000EB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8" authorId="0" shapeId="0" xr:uid="{00000000-0006-0000-0200-0000EC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8" authorId="0" shapeId="0" xr:uid="{00000000-0006-0000-0200-0000ED0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8" authorId="0" shapeId="0" xr:uid="{00000000-0006-0000-0200-0000EE0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8" authorId="0" shapeId="0" xr:uid="{00000000-0006-0000-0200-0000EF0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8" authorId="0" shapeId="0" xr:uid="{00000000-0006-0000-0200-0000F00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8" authorId="0" shapeId="0" xr:uid="{00000000-0006-0000-0200-0000F10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8" authorId="0" shapeId="0" xr:uid="{00000000-0006-0000-0200-0000F20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8" authorId="0" shapeId="0" xr:uid="{00000000-0006-0000-0200-0000F30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8" authorId="0" shapeId="0" xr:uid="{00000000-0006-0000-0200-0000F40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8" authorId="0" shapeId="0" xr:uid="{00000000-0006-0000-0200-0000F50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8" authorId="0" shapeId="0" xr:uid="{00000000-0006-0000-0200-0000F60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8" authorId="0" shapeId="0" xr:uid="{00000000-0006-0000-0200-0000F70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8" authorId="0" shapeId="0" xr:uid="{00000000-0006-0000-0200-0000F80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8" authorId="0" shapeId="0" xr:uid="{00000000-0006-0000-0200-0000F90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8" authorId="0" shapeId="0" xr:uid="{00000000-0006-0000-0200-0000FA0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8" authorId="0" shapeId="0" xr:uid="{00000000-0006-0000-0200-0000FB0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8" authorId="0" shapeId="0" xr:uid="{00000000-0006-0000-0200-0000FC0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79" authorId="0" shapeId="0" xr:uid="{00000000-0006-0000-0200-0000FD0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79" authorId="0" shapeId="0" xr:uid="{00000000-0006-0000-0200-0000FE0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79" authorId="0" shapeId="0" xr:uid="{00000000-0006-0000-0200-0000FF0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79" authorId="0" shapeId="0" xr:uid="{00000000-0006-0000-0200-000000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79" authorId="0" shapeId="0" xr:uid="{00000000-0006-0000-0200-000001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79" authorId="0" shapeId="0" xr:uid="{00000000-0006-0000-0200-000002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79" authorId="0" shapeId="0" xr:uid="{00000000-0006-0000-0200-000003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79" authorId="0" shapeId="0" xr:uid="{00000000-0006-0000-0200-000004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79" authorId="0" shapeId="0" xr:uid="{00000000-0006-0000-0200-000005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79" authorId="0" shapeId="0" xr:uid="{00000000-0006-0000-0200-000006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79" authorId="0" shapeId="0" xr:uid="{00000000-0006-0000-0200-000007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79" authorId="0" shapeId="0" xr:uid="{00000000-0006-0000-0200-000008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79" authorId="0" shapeId="0" xr:uid="{00000000-0006-0000-0200-000009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79" authorId="0" shapeId="0" xr:uid="{00000000-0006-0000-0200-00000A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79" authorId="0" shapeId="0" xr:uid="{00000000-0006-0000-0200-00000B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79" authorId="0" shapeId="0" xr:uid="{00000000-0006-0000-0200-00000C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79" authorId="0" shapeId="0" xr:uid="{00000000-0006-0000-0200-00000D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79" authorId="0" shapeId="0" xr:uid="{00000000-0006-0000-0200-00000E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79" authorId="0" shapeId="0" xr:uid="{00000000-0006-0000-0200-00000F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79" authorId="0" shapeId="0" xr:uid="{00000000-0006-0000-0200-000010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79" authorId="0" shapeId="0" xr:uid="{00000000-0006-0000-0200-000011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79" authorId="0" shapeId="0" xr:uid="{00000000-0006-0000-0200-000012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79" authorId="0" shapeId="0" xr:uid="{00000000-0006-0000-0200-000013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79" authorId="0" shapeId="0" xr:uid="{00000000-0006-0000-0200-000014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79" authorId="0" shapeId="0" xr:uid="{00000000-0006-0000-0200-000015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79" authorId="0" shapeId="0" xr:uid="{00000000-0006-0000-0200-000016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79" authorId="0" shapeId="0" xr:uid="{00000000-0006-0000-0200-000017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79" authorId="0" shapeId="0" xr:uid="{00000000-0006-0000-0200-000018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79" authorId="0" shapeId="0" xr:uid="{00000000-0006-0000-0200-000019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79" authorId="0" shapeId="0" xr:uid="{00000000-0006-0000-0200-00001A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79" authorId="0" shapeId="0" xr:uid="{00000000-0006-0000-0200-00001B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79" authorId="0" shapeId="0" xr:uid="{00000000-0006-0000-0200-00001C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79" authorId="0" shapeId="0" xr:uid="{00000000-0006-0000-0200-00001D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79" authorId="0" shapeId="0" xr:uid="{00000000-0006-0000-0200-00001E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79" authorId="0" shapeId="0" xr:uid="{00000000-0006-0000-0200-00001F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79" authorId="0" shapeId="0" xr:uid="{00000000-0006-0000-0200-000020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0" authorId="0" shapeId="0" xr:uid="{00000000-0006-0000-0200-000021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0" authorId="0" shapeId="0" xr:uid="{00000000-0006-0000-0200-000022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80" authorId="0" shapeId="0" xr:uid="{00000000-0006-0000-0200-0000230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80" authorId="0" shapeId="0" xr:uid="{00000000-0006-0000-0200-000024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0" authorId="0" shapeId="0" xr:uid="{00000000-0006-0000-0200-000025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0" authorId="0" shapeId="0" xr:uid="{00000000-0006-0000-0200-000026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0" authorId="0" shapeId="0" xr:uid="{00000000-0006-0000-0200-000027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0" authorId="0" shapeId="0" xr:uid="{00000000-0006-0000-0200-000028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0" authorId="0" shapeId="0" xr:uid="{00000000-0006-0000-0200-000029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0" authorId="0" shapeId="0" xr:uid="{00000000-0006-0000-0200-00002A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0" authorId="0" shapeId="0" xr:uid="{00000000-0006-0000-0200-00002B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0" authorId="0" shapeId="0" xr:uid="{00000000-0006-0000-0200-00002C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80" authorId="0" shapeId="0" xr:uid="{00000000-0006-0000-0200-00002D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80" authorId="0" shapeId="0" xr:uid="{00000000-0006-0000-0200-00002E0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80" authorId="0" shapeId="0" xr:uid="{00000000-0006-0000-0200-00002F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80" authorId="0" shapeId="0" xr:uid="{00000000-0006-0000-0200-000030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0" authorId="0" shapeId="0" xr:uid="{00000000-0006-0000-0200-000031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0" authorId="0" shapeId="0" xr:uid="{00000000-0006-0000-0200-000032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0" authorId="0" shapeId="0" xr:uid="{00000000-0006-0000-0200-000033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0" authorId="0" shapeId="0" xr:uid="{00000000-0006-0000-0200-000034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80" authorId="0" shapeId="0" xr:uid="{00000000-0006-0000-0200-000035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0" authorId="0" shapeId="0" xr:uid="{00000000-0006-0000-0200-000036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0" authorId="0" shapeId="0" xr:uid="{00000000-0006-0000-0200-000037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0" authorId="0" shapeId="0" xr:uid="{00000000-0006-0000-0200-000038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0" authorId="0" shapeId="0" xr:uid="{00000000-0006-0000-0200-000039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0" authorId="0" shapeId="0" xr:uid="{00000000-0006-0000-0200-00003A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0" authorId="0" shapeId="0" xr:uid="{00000000-0006-0000-0200-00003B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0" authorId="0" shapeId="0" xr:uid="{00000000-0006-0000-0200-00003C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0" authorId="0" shapeId="0" xr:uid="{00000000-0006-0000-0200-00003D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0" authorId="0" shapeId="0" xr:uid="{00000000-0006-0000-0200-00003E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0" authorId="0" shapeId="0" xr:uid="{00000000-0006-0000-0200-00003F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0" authorId="0" shapeId="0" xr:uid="{00000000-0006-0000-0200-000040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0" authorId="0" shapeId="0" xr:uid="{00000000-0006-0000-0200-000041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0" authorId="0" shapeId="0" xr:uid="{00000000-0006-0000-0200-000042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0" authorId="0" shapeId="0" xr:uid="{00000000-0006-0000-0200-000043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0" authorId="0" shapeId="0" xr:uid="{00000000-0006-0000-0200-000044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0" authorId="0" shapeId="0" xr:uid="{00000000-0006-0000-0200-000045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0" authorId="0" shapeId="0" xr:uid="{00000000-0006-0000-0200-000046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0" authorId="0" shapeId="0" xr:uid="{00000000-0006-0000-0200-000047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80" authorId="0" shapeId="0" xr:uid="{00000000-0006-0000-0200-0000480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80" authorId="0" shapeId="0" xr:uid="{00000000-0006-0000-0200-000049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0" authorId="0" shapeId="0" xr:uid="{00000000-0006-0000-0200-00004A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0" authorId="0" shapeId="0" xr:uid="{00000000-0006-0000-0200-00004B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1" authorId="0" shapeId="0" xr:uid="{00000000-0006-0000-0200-00004C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1" authorId="0" shapeId="0" xr:uid="{00000000-0006-0000-0200-00004D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1" authorId="0" shapeId="0" xr:uid="{00000000-0006-0000-0200-00004E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1" authorId="0" shapeId="0" xr:uid="{00000000-0006-0000-0200-00004F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1" authorId="0" shapeId="0" xr:uid="{00000000-0006-0000-0200-000050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1" authorId="0" shapeId="0" xr:uid="{00000000-0006-0000-0200-000051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1" authorId="0" shapeId="0" xr:uid="{00000000-0006-0000-0200-000052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1" authorId="0" shapeId="0" xr:uid="{00000000-0006-0000-0200-000053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1" authorId="0" shapeId="0" xr:uid="{00000000-0006-0000-0200-000054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1" authorId="0" shapeId="0" xr:uid="{00000000-0006-0000-0200-000055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1" authorId="0" shapeId="0" xr:uid="{00000000-0006-0000-0200-000056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R81" authorId="0" shapeId="0" xr:uid="{00000000-0006-0000-0200-000057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1" authorId="0" shapeId="0" xr:uid="{00000000-0006-0000-0200-000058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1" authorId="0" shapeId="0" xr:uid="{00000000-0006-0000-0200-000059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1" authorId="0" shapeId="0" xr:uid="{00000000-0006-0000-0200-00005A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1" authorId="0" shapeId="0" xr:uid="{00000000-0006-0000-0200-00005B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1" authorId="0" shapeId="0" xr:uid="{00000000-0006-0000-0200-00005C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1" authorId="0" shapeId="0" xr:uid="{00000000-0006-0000-0200-00005D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1" authorId="0" shapeId="0" xr:uid="{00000000-0006-0000-0200-00005E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1" authorId="0" shapeId="0" xr:uid="{00000000-0006-0000-0200-00005F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1" authorId="0" shapeId="0" xr:uid="{00000000-0006-0000-0200-000060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1" authorId="0" shapeId="0" xr:uid="{00000000-0006-0000-0200-000061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1" authorId="0" shapeId="0" xr:uid="{00000000-0006-0000-0200-000062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1" authorId="0" shapeId="0" xr:uid="{00000000-0006-0000-0200-000063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1" authorId="0" shapeId="0" xr:uid="{00000000-0006-0000-0200-000064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1" authorId="0" shapeId="0" xr:uid="{00000000-0006-0000-0200-000065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1" authorId="0" shapeId="0" xr:uid="{00000000-0006-0000-0200-000066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1" authorId="0" shapeId="0" xr:uid="{00000000-0006-0000-0200-000067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1" authorId="0" shapeId="0" xr:uid="{00000000-0006-0000-0200-000068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1" authorId="0" shapeId="0" xr:uid="{00000000-0006-0000-0200-000069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1" authorId="0" shapeId="0" xr:uid="{00000000-0006-0000-0200-00006A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1" authorId="0" shapeId="0" xr:uid="{00000000-0006-0000-0200-00006B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1" authorId="0" shapeId="0" xr:uid="{00000000-0006-0000-0200-00006C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1" authorId="0" shapeId="0" xr:uid="{00000000-0006-0000-0200-00006D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1" authorId="0" shapeId="0" xr:uid="{00000000-0006-0000-0200-00006E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1" authorId="0" shapeId="0" xr:uid="{00000000-0006-0000-0200-00006F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1" authorId="0" shapeId="0" xr:uid="{00000000-0006-0000-0200-000070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2" authorId="0" shapeId="0" xr:uid="{00000000-0006-0000-0200-000071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2" authorId="0" shapeId="0" xr:uid="{00000000-0006-0000-0200-000072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2" authorId="0" shapeId="0" xr:uid="{00000000-0006-0000-0200-000073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2" authorId="0" shapeId="0" xr:uid="{00000000-0006-0000-0200-000074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2" authorId="0" shapeId="0" xr:uid="{00000000-0006-0000-0200-000075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2" authorId="0" shapeId="0" xr:uid="{00000000-0006-0000-0200-000076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2" authorId="0" shapeId="0" xr:uid="{00000000-0006-0000-0200-000077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2" authorId="0" shapeId="0" xr:uid="{00000000-0006-0000-0200-000078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2" authorId="0" shapeId="0" xr:uid="{00000000-0006-0000-0200-000079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2" authorId="0" shapeId="0" xr:uid="{00000000-0006-0000-0200-00007A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2" authorId="0" shapeId="0" xr:uid="{00000000-0006-0000-0200-00007B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R82" authorId="0" shapeId="0" xr:uid="{00000000-0006-0000-0200-00007C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2" authorId="0" shapeId="0" xr:uid="{00000000-0006-0000-0200-00007D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2" authorId="0" shapeId="0" xr:uid="{00000000-0006-0000-0200-00007E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2" authorId="0" shapeId="0" xr:uid="{00000000-0006-0000-0200-00007F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2" authorId="0" shapeId="0" xr:uid="{00000000-0006-0000-0200-000080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2" authorId="0" shapeId="0" xr:uid="{00000000-0006-0000-0200-000081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2" authorId="0" shapeId="0" xr:uid="{00000000-0006-0000-0200-000082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2" authorId="0" shapeId="0" xr:uid="{00000000-0006-0000-0200-000083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2" authorId="0" shapeId="0" xr:uid="{00000000-0006-0000-0200-000084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2" authorId="0" shapeId="0" xr:uid="{00000000-0006-0000-0200-000085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2" authorId="0" shapeId="0" xr:uid="{00000000-0006-0000-0200-000086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2" authorId="0" shapeId="0" xr:uid="{00000000-0006-0000-0200-000087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2" authorId="0" shapeId="0" xr:uid="{00000000-0006-0000-0200-000088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2" authorId="0" shapeId="0" xr:uid="{00000000-0006-0000-0200-000089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2" authorId="0" shapeId="0" xr:uid="{00000000-0006-0000-0200-00008A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2" authorId="0" shapeId="0" xr:uid="{00000000-0006-0000-0200-00008B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2" authorId="0" shapeId="0" xr:uid="{00000000-0006-0000-0200-00008C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2" authorId="0" shapeId="0" xr:uid="{00000000-0006-0000-0200-00008D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2" authorId="0" shapeId="0" xr:uid="{00000000-0006-0000-0200-00008E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2" authorId="0" shapeId="0" xr:uid="{00000000-0006-0000-0200-00008F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2" authorId="0" shapeId="0" xr:uid="{00000000-0006-0000-0200-000090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2" authorId="0" shapeId="0" xr:uid="{00000000-0006-0000-0200-000091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2" authorId="0" shapeId="0" xr:uid="{00000000-0006-0000-0200-000092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2" authorId="0" shapeId="0" xr:uid="{00000000-0006-0000-0200-000093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2" authorId="0" shapeId="0" xr:uid="{00000000-0006-0000-0200-000094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2" authorId="0" shapeId="0" xr:uid="{00000000-0006-0000-0200-000095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3" authorId="0" shapeId="0" xr:uid="{00000000-0006-0000-0200-000096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3" authorId="0" shapeId="0" xr:uid="{00000000-0006-0000-0200-000097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3" authorId="0" shapeId="0" xr:uid="{00000000-0006-0000-0200-000098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3" authorId="0" shapeId="0" xr:uid="{00000000-0006-0000-0200-000099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3" authorId="0" shapeId="0" xr:uid="{00000000-0006-0000-0200-00009A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3" authorId="0" shapeId="0" xr:uid="{00000000-0006-0000-0200-00009B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3" authorId="0" shapeId="0" xr:uid="{00000000-0006-0000-0200-00009C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3" authorId="0" shapeId="0" xr:uid="{00000000-0006-0000-0200-00009D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3" authorId="0" shapeId="0" xr:uid="{00000000-0006-0000-0200-00009E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3" authorId="0" shapeId="0" xr:uid="{00000000-0006-0000-0200-00009F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3" authorId="0" shapeId="0" xr:uid="{00000000-0006-0000-0200-0000A0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R83" authorId="0" shapeId="0" xr:uid="{00000000-0006-0000-0200-0000A1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3" authorId="0" shapeId="0" xr:uid="{00000000-0006-0000-0200-0000A2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3" authorId="0" shapeId="0" xr:uid="{00000000-0006-0000-0200-0000A3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3" authorId="0" shapeId="0" xr:uid="{00000000-0006-0000-0200-0000A4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3" authorId="0" shapeId="0" xr:uid="{00000000-0006-0000-0200-0000A5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3" authorId="0" shapeId="0" xr:uid="{00000000-0006-0000-0200-0000A6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3" authorId="0" shapeId="0" xr:uid="{00000000-0006-0000-0200-0000A7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3" authorId="0" shapeId="0" xr:uid="{00000000-0006-0000-0200-0000A8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3" authorId="0" shapeId="0" xr:uid="{00000000-0006-0000-0200-0000A9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3" authorId="0" shapeId="0" xr:uid="{00000000-0006-0000-0200-0000AA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3" authorId="0" shapeId="0" xr:uid="{00000000-0006-0000-0200-0000AB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3" authorId="0" shapeId="0" xr:uid="{00000000-0006-0000-0200-0000AC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3" authorId="0" shapeId="0" xr:uid="{00000000-0006-0000-0200-0000AD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3" authorId="0" shapeId="0" xr:uid="{00000000-0006-0000-0200-0000AE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3" authorId="0" shapeId="0" xr:uid="{00000000-0006-0000-0200-0000AF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3" authorId="0" shapeId="0" xr:uid="{00000000-0006-0000-0200-0000B0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3" authorId="0" shapeId="0" xr:uid="{00000000-0006-0000-0200-0000B1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3" authorId="0" shapeId="0" xr:uid="{00000000-0006-0000-0200-0000B2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3" authorId="0" shapeId="0" xr:uid="{00000000-0006-0000-0200-0000B3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3" authorId="0" shapeId="0" xr:uid="{00000000-0006-0000-0200-0000B4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3" authorId="0" shapeId="0" xr:uid="{00000000-0006-0000-0200-0000B5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3" authorId="0" shapeId="0" xr:uid="{00000000-0006-0000-0200-0000B6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3" authorId="0" shapeId="0" xr:uid="{00000000-0006-0000-0200-0000B7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3" authorId="0" shapeId="0" xr:uid="{00000000-0006-0000-0200-0000B8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3" authorId="0" shapeId="0" xr:uid="{00000000-0006-0000-0200-0000B9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3" authorId="0" shapeId="0" xr:uid="{00000000-0006-0000-0200-0000BA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4" authorId="0" shapeId="0" xr:uid="{00000000-0006-0000-0200-0000BB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4" authorId="0" shapeId="0" xr:uid="{00000000-0006-0000-0200-0000BC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4" authorId="0" shapeId="0" xr:uid="{00000000-0006-0000-0200-0000BD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4" authorId="0" shapeId="0" xr:uid="{00000000-0006-0000-0200-0000BE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4" authorId="0" shapeId="0" xr:uid="{00000000-0006-0000-0200-0000BF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4" authorId="0" shapeId="0" xr:uid="{00000000-0006-0000-0200-0000C0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4" authorId="0" shapeId="0" xr:uid="{00000000-0006-0000-0200-0000C1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4" authorId="0" shapeId="0" xr:uid="{00000000-0006-0000-0200-0000C2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4" authorId="0" shapeId="0" xr:uid="{00000000-0006-0000-0200-0000C3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4" authorId="0" shapeId="0" xr:uid="{00000000-0006-0000-0200-0000C4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4" authorId="0" shapeId="0" xr:uid="{00000000-0006-0000-0200-0000C5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84" authorId="0" shapeId="0" xr:uid="{00000000-0006-0000-0200-0000C6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84" authorId="0" shapeId="0" xr:uid="{00000000-0006-0000-0200-0000C70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84" authorId="0" shapeId="0" xr:uid="{00000000-0006-0000-0200-0000C8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84" authorId="0" shapeId="0" xr:uid="{00000000-0006-0000-0200-0000C9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4" authorId="0" shapeId="0" xr:uid="{00000000-0006-0000-0200-0000CA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4" authorId="0" shapeId="0" xr:uid="{00000000-0006-0000-0200-0000CB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4" authorId="0" shapeId="0" xr:uid="{00000000-0006-0000-0200-0000CC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4" authorId="0" shapeId="0" xr:uid="{00000000-0006-0000-0200-0000CD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84" authorId="0" shapeId="0" xr:uid="{00000000-0006-0000-0200-0000CE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4" authorId="0" shapeId="0" xr:uid="{00000000-0006-0000-0200-0000CF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4" authorId="0" shapeId="0" xr:uid="{00000000-0006-0000-0200-0000D0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4" authorId="0" shapeId="0" xr:uid="{00000000-0006-0000-0200-0000D1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4" authorId="0" shapeId="0" xr:uid="{00000000-0006-0000-0200-0000D2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4" authorId="0" shapeId="0" xr:uid="{00000000-0006-0000-0200-0000D3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4" authorId="0" shapeId="0" xr:uid="{00000000-0006-0000-0200-0000D4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4" authorId="0" shapeId="0" xr:uid="{00000000-0006-0000-0200-0000D5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4" authorId="0" shapeId="0" xr:uid="{00000000-0006-0000-0200-0000D6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4" authorId="0" shapeId="0" xr:uid="{00000000-0006-0000-0200-0000D7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4" authorId="0" shapeId="0" xr:uid="{00000000-0006-0000-0200-0000D8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4" authorId="0" shapeId="0" xr:uid="{00000000-0006-0000-0200-0000D90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4" authorId="0" shapeId="0" xr:uid="{00000000-0006-0000-0200-0000DA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4" authorId="0" shapeId="0" xr:uid="{00000000-0006-0000-0200-0000DB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4" authorId="0" shapeId="0" xr:uid="{00000000-0006-0000-0200-0000DC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4" authorId="0" shapeId="0" xr:uid="{00000000-0006-0000-0200-0000DD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4" authorId="0" shapeId="0" xr:uid="{00000000-0006-0000-0200-0000DE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4" authorId="0" shapeId="0" xr:uid="{00000000-0006-0000-0200-0000DF0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4" authorId="0" shapeId="0" xr:uid="{00000000-0006-0000-0200-0000E00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4" authorId="0" shapeId="0" xr:uid="{00000000-0006-0000-0200-0000E10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4" authorId="0" shapeId="0" xr:uid="{00000000-0006-0000-0200-0000E20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4" authorId="0" shapeId="0" xr:uid="{00000000-0006-0000-0200-0000E30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5" authorId="0" shapeId="0" xr:uid="{00000000-0006-0000-0200-0000E40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5" authorId="0" shapeId="0" xr:uid="{00000000-0006-0000-0200-0000E50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85" authorId="0" shapeId="0" xr:uid="{00000000-0006-0000-0200-0000E60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85" authorId="0" shapeId="0" xr:uid="{00000000-0006-0000-0200-0000E70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5" authorId="0" shapeId="0" xr:uid="{00000000-0006-0000-0200-0000E80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5" authorId="0" shapeId="0" xr:uid="{00000000-0006-0000-0200-0000E90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5" authorId="0" shapeId="0" xr:uid="{00000000-0006-0000-0200-0000EA0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5" authorId="0" shapeId="0" xr:uid="{00000000-0006-0000-0200-0000EB0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5" authorId="0" shapeId="0" xr:uid="{00000000-0006-0000-0200-0000EC0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5" authorId="0" shapeId="0" xr:uid="{00000000-0006-0000-0200-0000ED0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85" authorId="0" shapeId="0" xr:uid="{00000000-0006-0000-0200-0000EE0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85" authorId="0" shapeId="0" xr:uid="{00000000-0006-0000-0200-0000EF0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85" authorId="0" shapeId="0" xr:uid="{00000000-0006-0000-0200-0000F0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85" authorId="0" shapeId="0" xr:uid="{00000000-0006-0000-0200-0000F10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85" authorId="0" shapeId="0" xr:uid="{00000000-0006-0000-0200-0000F20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85" authorId="0" shapeId="0" xr:uid="{00000000-0006-0000-0200-0000F3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85" authorId="0" shapeId="0" xr:uid="{00000000-0006-0000-0200-0000F4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5" authorId="0" shapeId="0" xr:uid="{00000000-0006-0000-0200-0000F50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5" authorId="0" shapeId="0" xr:uid="{00000000-0006-0000-0200-0000F60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5" authorId="0" shapeId="0" xr:uid="{00000000-0006-0000-0200-0000F70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85" authorId="0" shapeId="0" xr:uid="{00000000-0006-0000-0200-0000F80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5" authorId="0" shapeId="0" xr:uid="{00000000-0006-0000-0200-0000F90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5" authorId="0" shapeId="0" xr:uid="{00000000-0006-0000-0200-0000FA0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5" authorId="0" shapeId="0" xr:uid="{00000000-0006-0000-0200-0000FB0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5" authorId="0" shapeId="0" xr:uid="{00000000-0006-0000-0200-0000FC0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5" authorId="0" shapeId="0" xr:uid="{00000000-0006-0000-0200-0000FD0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5" authorId="0" shapeId="0" xr:uid="{00000000-0006-0000-0200-0000FE0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5" authorId="0" shapeId="0" xr:uid="{00000000-0006-0000-0200-0000FF0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5" authorId="0" shapeId="0" xr:uid="{00000000-0006-0000-0200-000000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5" authorId="0" shapeId="0" xr:uid="{00000000-0006-0000-0200-000001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5" authorId="0" shapeId="0" xr:uid="{00000000-0006-0000-0200-000002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5" authorId="0" shapeId="0" xr:uid="{00000000-0006-0000-0200-000003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5" authorId="0" shapeId="0" xr:uid="{00000000-0006-0000-0200-000004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5" authorId="0" shapeId="0" xr:uid="{00000000-0006-0000-0200-000005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5" authorId="0" shapeId="0" xr:uid="{00000000-0006-0000-0200-000006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5" authorId="0" shapeId="0" xr:uid="{00000000-0006-0000-0200-000007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5" authorId="0" shapeId="0" xr:uid="{00000000-0006-0000-0200-000008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5" authorId="0" shapeId="0" xr:uid="{00000000-0006-0000-0200-000009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5" authorId="0" shapeId="0" xr:uid="{00000000-0006-0000-0200-00000A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85" authorId="0" shapeId="0" xr:uid="{00000000-0006-0000-0200-00000B0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85" authorId="0" shapeId="0" xr:uid="{00000000-0006-0000-0200-00000C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5" authorId="0" shapeId="0" xr:uid="{00000000-0006-0000-0200-00000D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5" authorId="0" shapeId="0" xr:uid="{00000000-0006-0000-0200-00000E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6" authorId="0" shapeId="0" xr:uid="{AA2F8DFA-5D01-4777-A4F0-3237E910C68F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6" authorId="0" shapeId="0" xr:uid="{593374FC-036A-44B9-A464-70C36E4C31B5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6" authorId="0" shapeId="0" xr:uid="{23E29DBE-CEFE-471B-A229-AEA376283A0C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6" authorId="0" shapeId="0" xr:uid="{F5603ACC-6EA7-40C1-A0C6-59F18AE0AE17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6" authorId="0" shapeId="0" xr:uid="{D6BD9584-6FBC-4774-83C1-4F5E5864225D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6" authorId="0" shapeId="0" xr:uid="{8F312332-8643-4BA9-99F9-A29CDA04684A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6" authorId="0" shapeId="0" xr:uid="{C219EAA0-D910-48E5-841A-F0174CB3632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6" authorId="0" shapeId="0" xr:uid="{FDDA7235-26D1-415F-9C29-CF9E04110652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6" authorId="0" shapeId="0" xr:uid="{F74560B8-385B-48AA-BC80-FEAA0E9AD7F5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86" authorId="0" shapeId="0" xr:uid="{B443102C-23CB-4E18-AD8C-F7A6EBA53A69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86" authorId="0" shapeId="0" xr:uid="{12832622-20FE-48E4-8DE1-77628A1C9A8E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86" authorId="0" shapeId="0" xr:uid="{5C979003-6553-46C2-B0BD-27AA61F01901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6" authorId="0" shapeId="0" xr:uid="{D84DEC54-9AE7-4AD2-9E9D-8876CF58084B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6" authorId="0" shapeId="0" xr:uid="{50D41AE3-DE3D-4E13-97A4-A61400441F13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6" authorId="0" shapeId="0" xr:uid="{7BE78A59-709A-41AC-AE0D-50BF662A2D2A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86" authorId="0" shapeId="0" xr:uid="{19563FDE-EC04-4677-ACD8-576BB072B124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6" authorId="0" shapeId="0" xr:uid="{A7189BA1-F3A4-4C1B-A87A-3BF8353C42A7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6" authorId="0" shapeId="0" xr:uid="{E793D245-8F79-48F7-A663-AAF56B05FCFD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6" authorId="0" shapeId="0" xr:uid="{0F6601FA-44F0-4B8B-9D5D-A42E2ADBF093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6" authorId="0" shapeId="0" xr:uid="{5C2738D4-EFC1-4360-8177-E32F198860CD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6" authorId="0" shapeId="0" xr:uid="{F2BA9945-A620-4B7E-A807-E4D689636E3E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6" authorId="0" shapeId="0" xr:uid="{30B3CF2B-AE02-40DF-AC21-93F3F49D6F66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6" authorId="0" shapeId="0" xr:uid="{8B53C6E6-5865-413B-925B-6D81FADB7068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6" authorId="0" shapeId="0" xr:uid="{3C2D8148-2CC3-415A-B03B-4CAC9EEDC6C1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6" authorId="0" shapeId="0" xr:uid="{75C7A055-07D5-4C98-8D98-8395E19BF52F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6" authorId="0" shapeId="0" xr:uid="{6F5DBA1A-2A40-4FC2-80E5-AE129142A878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6" authorId="0" shapeId="0" xr:uid="{923FB5EA-976C-4ED0-8740-742EA12A4107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6" authorId="0" shapeId="0" xr:uid="{5F74DD67-79EC-4542-8F6C-93A392A5E3D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6" authorId="0" shapeId="0" xr:uid="{7D3DB70F-782C-4954-AF27-FA9C41F47CA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6" authorId="0" shapeId="0" xr:uid="{A8968AE3-BED4-4D75-92DA-620858184F24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6" authorId="0" shapeId="0" xr:uid="{83F52926-D01D-49CB-AEA8-5D084D127A82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6" authorId="0" shapeId="0" xr:uid="{66E3D126-9EF5-4E5E-9522-7F17C7926F4F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6" authorId="0" shapeId="0" xr:uid="{AE05A590-251C-40A4-834B-8E67CE0B3956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6" authorId="0" shapeId="0" xr:uid="{8E373852-8A65-4FEA-BB39-95D2800CBFBA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6" authorId="0" shapeId="0" xr:uid="{FDB0B3A0-A4AB-4664-9E57-2B01F12817BF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6" authorId="0" shapeId="0" xr:uid="{82FFC74E-1869-40DC-BF08-967680C729D3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6" authorId="0" shapeId="0" xr:uid="{26A511D0-B76C-4AA4-BD53-F2E1EE48F207}">
      <text>
        <r>
          <rPr>
            <sz val="11"/>
            <rFont val="Calibri"/>
            <family val="2"/>
            <charset val="238"/>
          </rPr>
          <t>SZV_F:ISA</t>
        </r>
      </text>
    </comment>
    <comment ref="B87" authorId="0" shapeId="0" xr:uid="{00000000-0006-0000-0200-00000F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7" authorId="0" shapeId="0" xr:uid="{00000000-0006-0000-0200-000010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7" authorId="0" shapeId="0" xr:uid="{00000000-0006-0000-0200-000011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7" authorId="0" shapeId="0" xr:uid="{00000000-0006-0000-0200-000012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7" authorId="0" shapeId="0" xr:uid="{00000000-0006-0000-0200-000013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7" authorId="0" shapeId="0" xr:uid="{00000000-0006-0000-0200-000014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7" authorId="0" shapeId="0" xr:uid="{00000000-0006-0000-0200-000015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7" authorId="0" shapeId="0" xr:uid="{00000000-0006-0000-0200-000016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7" authorId="0" shapeId="0" xr:uid="{00000000-0006-0000-0200-000017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87" authorId="0" shapeId="0" xr:uid="{00000000-0006-0000-0200-000018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87" authorId="0" shapeId="0" xr:uid="{00000000-0006-0000-0200-000019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87" authorId="0" shapeId="0" xr:uid="{00000000-0006-0000-0200-00001A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7" authorId="0" shapeId="0" xr:uid="{00000000-0006-0000-0200-00001B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7" authorId="0" shapeId="0" xr:uid="{00000000-0006-0000-0200-00001C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7" authorId="0" shapeId="0" xr:uid="{00000000-0006-0000-0200-00001D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87" authorId="0" shapeId="0" xr:uid="{00000000-0006-0000-0200-00001E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7" authorId="0" shapeId="0" xr:uid="{00000000-0006-0000-0200-00001F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7" authorId="0" shapeId="0" xr:uid="{00000000-0006-0000-0200-000020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7" authorId="0" shapeId="0" xr:uid="{00000000-0006-0000-0200-000021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7" authorId="0" shapeId="0" xr:uid="{00000000-0006-0000-0200-000022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7" authorId="0" shapeId="0" xr:uid="{00000000-0006-0000-0200-000023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7" authorId="0" shapeId="0" xr:uid="{00000000-0006-0000-0200-000024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7" authorId="0" shapeId="0" xr:uid="{00000000-0006-0000-0200-000025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7" authorId="0" shapeId="0" xr:uid="{00000000-0006-0000-0200-000026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7" authorId="0" shapeId="0" xr:uid="{00000000-0006-0000-0200-000027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7" authorId="0" shapeId="0" xr:uid="{00000000-0006-0000-0200-000028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7" authorId="0" shapeId="0" xr:uid="{00000000-0006-0000-0200-000029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7" authorId="0" shapeId="0" xr:uid="{00000000-0006-0000-0200-00002A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7" authorId="0" shapeId="0" xr:uid="{00000000-0006-0000-0200-00002B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7" authorId="0" shapeId="0" xr:uid="{00000000-0006-0000-0200-00002C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7" authorId="0" shapeId="0" xr:uid="{00000000-0006-0000-0200-00002D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7" authorId="0" shapeId="0" xr:uid="{00000000-0006-0000-0200-00002E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7" authorId="0" shapeId="0" xr:uid="{00000000-0006-0000-0200-00002F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7" authorId="0" shapeId="0" xr:uid="{00000000-0006-0000-0200-000030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7" authorId="0" shapeId="0" xr:uid="{00000000-0006-0000-0200-000031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7" authorId="0" shapeId="0" xr:uid="{00000000-0006-0000-0200-000032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7" authorId="0" shapeId="0" xr:uid="{00000000-0006-0000-0200-000033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8" authorId="0" shapeId="0" xr:uid="{00000000-0006-0000-0200-000034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8" authorId="0" shapeId="0" xr:uid="{00000000-0006-0000-0200-000035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8" authorId="0" shapeId="0" xr:uid="{00000000-0006-0000-0200-000036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8" authorId="0" shapeId="0" xr:uid="{00000000-0006-0000-0200-000037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8" authorId="0" shapeId="0" xr:uid="{00000000-0006-0000-0200-000038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8" authorId="0" shapeId="0" xr:uid="{00000000-0006-0000-0200-000039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8" authorId="0" shapeId="0" xr:uid="{00000000-0006-0000-0200-00003A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8" authorId="0" shapeId="0" xr:uid="{00000000-0006-0000-0200-00003B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8" authorId="0" shapeId="0" xr:uid="{00000000-0006-0000-0200-00003C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88" authorId="0" shapeId="0" xr:uid="{00000000-0006-0000-0200-00003D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88" authorId="0" shapeId="0" xr:uid="{00000000-0006-0000-0200-00003E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88" authorId="0" shapeId="0" xr:uid="{00000000-0006-0000-0200-00003F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8" authorId="0" shapeId="0" xr:uid="{00000000-0006-0000-0200-000040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8" authorId="0" shapeId="0" xr:uid="{00000000-0006-0000-0200-000041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8" authorId="0" shapeId="0" xr:uid="{00000000-0006-0000-0200-000042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8" authorId="0" shapeId="0" xr:uid="{00000000-0006-0000-0200-000043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8" authorId="0" shapeId="0" xr:uid="{00000000-0006-0000-0200-000044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8" authorId="0" shapeId="0" xr:uid="{00000000-0006-0000-0200-000045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8" authorId="0" shapeId="0" xr:uid="{00000000-0006-0000-0200-000046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8" authorId="0" shapeId="0" xr:uid="{00000000-0006-0000-0200-000047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8" authorId="0" shapeId="0" xr:uid="{00000000-0006-0000-0200-000048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8" authorId="0" shapeId="0" xr:uid="{00000000-0006-0000-0200-000049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8" authorId="0" shapeId="0" xr:uid="{00000000-0006-0000-0200-00004A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8" authorId="0" shapeId="0" xr:uid="{00000000-0006-0000-0200-00004B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8" authorId="0" shapeId="0" xr:uid="{00000000-0006-0000-0200-00004C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8" authorId="0" shapeId="0" xr:uid="{00000000-0006-0000-0200-00004D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8" authorId="0" shapeId="0" xr:uid="{00000000-0006-0000-0200-00004E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8" authorId="0" shapeId="0" xr:uid="{00000000-0006-0000-0200-00004F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8" authorId="0" shapeId="0" xr:uid="{00000000-0006-0000-0200-000050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8" authorId="0" shapeId="0" xr:uid="{00000000-0006-0000-0200-000051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8" authorId="0" shapeId="0" xr:uid="{00000000-0006-0000-0200-000052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8" authorId="0" shapeId="0" xr:uid="{00000000-0006-0000-0200-000053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8" authorId="0" shapeId="0" xr:uid="{00000000-0006-0000-0200-000054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8" authorId="0" shapeId="0" xr:uid="{00000000-0006-0000-0200-000055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8" authorId="0" shapeId="0" xr:uid="{00000000-0006-0000-0200-000056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8" authorId="0" shapeId="0" xr:uid="{00000000-0006-0000-0200-000057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8" authorId="0" shapeId="0" xr:uid="{00000000-0006-0000-0200-000058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89" authorId="0" shapeId="0" xr:uid="{00000000-0006-0000-0200-000059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89" authorId="0" shapeId="0" xr:uid="{00000000-0006-0000-0200-00005A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89" authorId="0" shapeId="0" xr:uid="{00000000-0006-0000-0200-00005B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89" authorId="0" shapeId="0" xr:uid="{00000000-0006-0000-0200-00005C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89" authorId="0" shapeId="0" xr:uid="{00000000-0006-0000-0200-00005D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89" authorId="0" shapeId="0" xr:uid="{00000000-0006-0000-0200-00005E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89" authorId="0" shapeId="0" xr:uid="{00000000-0006-0000-0200-00005F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89" authorId="0" shapeId="0" xr:uid="{00000000-0006-0000-0200-000060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89" authorId="0" shapeId="0" xr:uid="{00000000-0006-0000-0200-000061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89" authorId="0" shapeId="0" xr:uid="{00000000-0006-0000-0200-000062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R89" authorId="0" shapeId="0" xr:uid="{00000000-0006-0000-0200-000063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89" authorId="0" shapeId="0" xr:uid="{00000000-0006-0000-0200-000064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89" authorId="0" shapeId="0" xr:uid="{00000000-0006-0000-0200-000065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89" authorId="0" shapeId="0" xr:uid="{00000000-0006-0000-0200-000066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89" authorId="0" shapeId="0" xr:uid="{00000000-0006-0000-0200-000067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89" authorId="0" shapeId="0" xr:uid="{00000000-0006-0000-0200-000068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89" authorId="0" shapeId="0" xr:uid="{00000000-0006-0000-0200-000069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89" authorId="0" shapeId="0" xr:uid="{00000000-0006-0000-0200-00006A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89" authorId="0" shapeId="0" xr:uid="{00000000-0006-0000-0200-00006B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89" authorId="0" shapeId="0" xr:uid="{00000000-0006-0000-0200-00006C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89" authorId="0" shapeId="0" xr:uid="{00000000-0006-0000-0200-00006D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89" authorId="0" shapeId="0" xr:uid="{00000000-0006-0000-0200-00006E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89" authorId="0" shapeId="0" xr:uid="{00000000-0006-0000-0200-00006F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89" authorId="0" shapeId="0" xr:uid="{00000000-0006-0000-0200-000070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89" authorId="0" shapeId="0" xr:uid="{00000000-0006-0000-0200-000071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89" authorId="0" shapeId="0" xr:uid="{00000000-0006-0000-0200-000072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89" authorId="0" shapeId="0" xr:uid="{00000000-0006-0000-0200-000073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89" authorId="0" shapeId="0" xr:uid="{00000000-0006-0000-0200-000074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89" authorId="0" shapeId="0" xr:uid="{00000000-0006-0000-0200-000075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89" authorId="0" shapeId="0" xr:uid="{00000000-0006-0000-0200-000076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89" authorId="0" shapeId="0" xr:uid="{00000000-0006-0000-0200-000077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89" authorId="0" shapeId="0" xr:uid="{00000000-0006-0000-0200-000078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89" authorId="0" shapeId="0" xr:uid="{00000000-0006-0000-0200-000079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89" authorId="0" shapeId="0" xr:uid="{00000000-0006-0000-0200-00007A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89" authorId="0" shapeId="0" xr:uid="{00000000-0006-0000-0200-00007B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89" authorId="0" shapeId="0" xr:uid="{00000000-0006-0000-0200-00007C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89" authorId="0" shapeId="0" xr:uid="{00000000-0006-0000-0200-00007D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0" authorId="0" shapeId="0" xr:uid="{00000000-0006-0000-0200-00007E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0" authorId="0" shapeId="0" xr:uid="{00000000-0006-0000-0200-00007F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0" authorId="0" shapeId="0" xr:uid="{00000000-0006-0000-0200-000080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0" authorId="0" shapeId="0" xr:uid="{00000000-0006-0000-0200-000081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0" authorId="0" shapeId="0" xr:uid="{00000000-0006-0000-0200-000082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0" authorId="0" shapeId="0" xr:uid="{00000000-0006-0000-0200-000083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0" authorId="0" shapeId="0" xr:uid="{00000000-0006-0000-0200-000084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0" authorId="0" shapeId="0" xr:uid="{00000000-0006-0000-0200-000085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0" authorId="0" shapeId="0" xr:uid="{00000000-0006-0000-0200-000086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0" authorId="0" shapeId="0" xr:uid="{00000000-0006-0000-0200-000087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0" authorId="0" shapeId="0" xr:uid="{00000000-0006-0000-0200-000088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0" authorId="0" shapeId="0" xr:uid="{00000000-0006-0000-0200-000089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0" authorId="0" shapeId="0" xr:uid="{00000000-0006-0000-0200-00008A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0" authorId="0" shapeId="0" xr:uid="{00000000-0006-0000-0200-00008B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0" authorId="0" shapeId="0" xr:uid="{00000000-0006-0000-0200-00008C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0" authorId="0" shapeId="0" xr:uid="{00000000-0006-0000-0200-00008D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0" authorId="0" shapeId="0" xr:uid="{00000000-0006-0000-0200-00008E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0" authorId="0" shapeId="0" xr:uid="{00000000-0006-0000-0200-00008F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0" authorId="0" shapeId="0" xr:uid="{00000000-0006-0000-0200-000090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0" authorId="0" shapeId="0" xr:uid="{00000000-0006-0000-0200-000091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0" authorId="0" shapeId="0" xr:uid="{00000000-0006-0000-0200-000092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0" authorId="0" shapeId="0" xr:uid="{00000000-0006-0000-0200-000093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0" authorId="0" shapeId="0" xr:uid="{00000000-0006-0000-0200-000094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90" authorId="0" shapeId="0" xr:uid="{00000000-0006-0000-0200-000095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90" authorId="0" shapeId="0" xr:uid="{00000000-0006-0000-0200-000096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0" authorId="0" shapeId="0" xr:uid="{00000000-0006-0000-0200-000097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0" authorId="0" shapeId="0" xr:uid="{00000000-0006-0000-0200-000098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0" authorId="0" shapeId="0" xr:uid="{00000000-0006-0000-0200-000099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0" authorId="0" shapeId="0" xr:uid="{00000000-0006-0000-0200-00009A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0" authorId="0" shapeId="0" xr:uid="{00000000-0006-0000-0200-00009B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0" authorId="0" shapeId="0" xr:uid="{00000000-0006-0000-0200-00009C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0" authorId="0" shapeId="0" xr:uid="{00000000-0006-0000-0200-00009D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0" authorId="0" shapeId="0" xr:uid="{00000000-0006-0000-0200-00009E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0" authorId="0" shapeId="0" xr:uid="{00000000-0006-0000-0200-00009F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0" authorId="0" shapeId="0" xr:uid="{00000000-0006-0000-0200-0000A0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1" authorId="0" shapeId="0" xr:uid="{00000000-0006-0000-0200-0000A1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1" authorId="0" shapeId="0" xr:uid="{00000000-0006-0000-0200-0000A2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1" authorId="0" shapeId="0" xr:uid="{00000000-0006-0000-0200-0000A3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1" authorId="0" shapeId="0" xr:uid="{00000000-0006-0000-0200-0000A4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1" authorId="0" shapeId="0" xr:uid="{00000000-0006-0000-0200-0000A5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1" authorId="0" shapeId="0" xr:uid="{00000000-0006-0000-0200-0000A6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1" authorId="0" shapeId="0" xr:uid="{00000000-0006-0000-0200-0000A7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1" authorId="0" shapeId="0" xr:uid="{00000000-0006-0000-0200-0000A8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1" authorId="0" shapeId="0" xr:uid="{00000000-0006-0000-0200-0000A9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1" authorId="0" shapeId="0" xr:uid="{00000000-0006-0000-0200-0000AA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1" authorId="0" shapeId="0" xr:uid="{00000000-0006-0000-0200-0000AB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1" authorId="0" shapeId="0" xr:uid="{00000000-0006-0000-0200-0000AC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1" authorId="0" shapeId="0" xr:uid="{00000000-0006-0000-0200-0000AD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1" authorId="0" shapeId="0" xr:uid="{00000000-0006-0000-0200-0000AE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1" authorId="0" shapeId="0" xr:uid="{00000000-0006-0000-0200-0000AF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1" authorId="0" shapeId="0" xr:uid="{00000000-0006-0000-0200-0000B0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1" authorId="0" shapeId="0" xr:uid="{00000000-0006-0000-0200-0000B1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1" authorId="0" shapeId="0" xr:uid="{00000000-0006-0000-0200-0000B2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1" authorId="0" shapeId="0" xr:uid="{00000000-0006-0000-0200-0000B3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1" authorId="0" shapeId="0" xr:uid="{00000000-0006-0000-0200-0000B4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1" authorId="0" shapeId="0" xr:uid="{00000000-0006-0000-0200-0000B5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1" authorId="0" shapeId="0" xr:uid="{00000000-0006-0000-0200-0000B6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1" authorId="0" shapeId="0" xr:uid="{00000000-0006-0000-0200-0000B7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91" authorId="0" shapeId="0" xr:uid="{00000000-0006-0000-0200-0000B8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91" authorId="0" shapeId="0" xr:uid="{00000000-0006-0000-0200-0000B9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1" authorId="0" shapeId="0" xr:uid="{00000000-0006-0000-0200-0000BA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1" authorId="0" shapeId="0" xr:uid="{00000000-0006-0000-0200-0000BB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1" authorId="0" shapeId="0" xr:uid="{00000000-0006-0000-0200-0000BC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1" authorId="0" shapeId="0" xr:uid="{00000000-0006-0000-0200-0000BD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1" authorId="0" shapeId="0" xr:uid="{00000000-0006-0000-0200-0000BE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1" authorId="0" shapeId="0" xr:uid="{00000000-0006-0000-0200-0000BF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1" authorId="0" shapeId="0" xr:uid="{00000000-0006-0000-0200-0000C0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1" authorId="0" shapeId="0" xr:uid="{00000000-0006-0000-0200-0000C1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1" authorId="0" shapeId="0" xr:uid="{00000000-0006-0000-0200-0000C2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1" authorId="0" shapeId="0" xr:uid="{00000000-0006-0000-0200-0000C3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2" authorId="0" shapeId="0" xr:uid="{00000000-0006-0000-0200-0000C4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2" authorId="0" shapeId="0" xr:uid="{00000000-0006-0000-0200-0000C5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2" authorId="0" shapeId="0" xr:uid="{00000000-0006-0000-0200-0000C6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2" authorId="0" shapeId="0" xr:uid="{00000000-0006-0000-0200-0000C7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2" authorId="0" shapeId="0" xr:uid="{00000000-0006-0000-0200-0000C8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2" authorId="0" shapeId="0" xr:uid="{00000000-0006-0000-0200-0000C9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2" authorId="0" shapeId="0" xr:uid="{00000000-0006-0000-0200-0000CA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2" authorId="0" shapeId="0" xr:uid="{00000000-0006-0000-0200-0000CB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2" authorId="0" shapeId="0" xr:uid="{00000000-0006-0000-0200-0000CC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2" authorId="0" shapeId="0" xr:uid="{00000000-0006-0000-0200-0000CD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2" authorId="0" shapeId="0" xr:uid="{00000000-0006-0000-0200-0000CE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2" authorId="0" shapeId="0" xr:uid="{00000000-0006-0000-0200-0000CF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2" authorId="0" shapeId="0" xr:uid="{00000000-0006-0000-0200-0000D0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2" authorId="0" shapeId="0" xr:uid="{00000000-0006-0000-0200-0000D1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2" authorId="0" shapeId="0" xr:uid="{00000000-0006-0000-0200-0000D2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2" authorId="0" shapeId="0" xr:uid="{00000000-0006-0000-0200-0000D3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2" authorId="0" shapeId="0" xr:uid="{00000000-0006-0000-0200-0000D4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2" authorId="0" shapeId="0" xr:uid="{00000000-0006-0000-0200-0000D5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2" authorId="0" shapeId="0" xr:uid="{00000000-0006-0000-0200-0000D6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2" authorId="0" shapeId="0" xr:uid="{00000000-0006-0000-0200-0000D7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2" authorId="0" shapeId="0" xr:uid="{00000000-0006-0000-0200-0000D8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2" authorId="0" shapeId="0" xr:uid="{00000000-0006-0000-0200-0000D9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2" authorId="0" shapeId="0" xr:uid="{00000000-0006-0000-0200-0000DA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92" authorId="0" shapeId="0" xr:uid="{00000000-0006-0000-0200-0000DB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92" authorId="0" shapeId="0" xr:uid="{00000000-0006-0000-0200-0000DC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2" authorId="0" shapeId="0" xr:uid="{00000000-0006-0000-0200-0000DD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2" authorId="0" shapeId="0" xr:uid="{00000000-0006-0000-0200-0000DE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2" authorId="0" shapeId="0" xr:uid="{00000000-0006-0000-0200-0000DF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2" authorId="0" shapeId="0" xr:uid="{00000000-0006-0000-0200-0000E0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2" authorId="0" shapeId="0" xr:uid="{00000000-0006-0000-0200-0000E1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2" authorId="0" shapeId="0" xr:uid="{00000000-0006-0000-0200-0000E20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2" authorId="0" shapeId="0" xr:uid="{00000000-0006-0000-0200-0000E30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2" authorId="0" shapeId="0" xr:uid="{00000000-0006-0000-0200-0000E40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2" authorId="0" shapeId="0" xr:uid="{00000000-0006-0000-0200-0000E50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2" authorId="0" shapeId="0" xr:uid="{00000000-0006-0000-0200-0000E60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3" authorId="0" shapeId="0" xr:uid="{00000000-0006-0000-0200-0000E70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3" authorId="0" shapeId="0" xr:uid="{00000000-0006-0000-0200-0000E80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3" authorId="0" shapeId="0" xr:uid="{00000000-0006-0000-0200-0000E90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3" authorId="0" shapeId="0" xr:uid="{00000000-0006-0000-0200-0000EA0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3" authorId="0" shapeId="0" xr:uid="{00000000-0006-0000-0200-0000EB0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3" authorId="0" shapeId="0" xr:uid="{00000000-0006-0000-0200-0000EC0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3" authorId="0" shapeId="0" xr:uid="{00000000-0006-0000-0200-0000ED0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3" authorId="0" shapeId="0" xr:uid="{00000000-0006-0000-0200-0000EE0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3" authorId="0" shapeId="0" xr:uid="{00000000-0006-0000-0200-0000EF0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3" authorId="0" shapeId="0" xr:uid="{00000000-0006-0000-0200-0000F00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3" authorId="0" shapeId="0" xr:uid="{00000000-0006-0000-0200-0000F1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3" authorId="0" shapeId="0" xr:uid="{00000000-0006-0000-0200-0000F2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3" authorId="0" shapeId="0" xr:uid="{00000000-0006-0000-0200-0000F3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3" authorId="0" shapeId="0" xr:uid="{00000000-0006-0000-0200-0000F40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3" authorId="0" shapeId="0" xr:uid="{00000000-0006-0000-0200-0000F50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3" authorId="0" shapeId="0" xr:uid="{00000000-0006-0000-0200-0000F60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3" authorId="0" shapeId="0" xr:uid="{00000000-0006-0000-0200-0000F70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3" authorId="0" shapeId="0" xr:uid="{00000000-0006-0000-0200-0000F80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3" authorId="0" shapeId="0" xr:uid="{00000000-0006-0000-0200-0000F90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3" authorId="0" shapeId="0" xr:uid="{00000000-0006-0000-0200-0000FA0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3" authorId="0" shapeId="0" xr:uid="{00000000-0006-0000-0200-0000FB0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3" authorId="0" shapeId="0" xr:uid="{00000000-0006-0000-0200-0000FC0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3" authorId="0" shapeId="0" xr:uid="{00000000-0006-0000-0200-0000FD0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93" authorId="0" shapeId="0" xr:uid="{00000000-0006-0000-0200-0000FE0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93" authorId="0" shapeId="0" xr:uid="{00000000-0006-0000-0200-0000FF0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3" authorId="0" shapeId="0" xr:uid="{00000000-0006-0000-0200-000000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3" authorId="0" shapeId="0" xr:uid="{00000000-0006-0000-0200-000001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3" authorId="0" shapeId="0" xr:uid="{00000000-0006-0000-0200-000002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3" authorId="0" shapeId="0" xr:uid="{00000000-0006-0000-0200-000003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3" authorId="0" shapeId="0" xr:uid="{00000000-0006-0000-0200-000004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3" authorId="0" shapeId="0" xr:uid="{00000000-0006-0000-0200-000005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3" authorId="0" shapeId="0" xr:uid="{00000000-0006-0000-0200-000006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3" authorId="0" shapeId="0" xr:uid="{00000000-0006-0000-0200-000007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3" authorId="0" shapeId="0" xr:uid="{00000000-0006-0000-0200-000008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3" authorId="0" shapeId="0" xr:uid="{00000000-0006-0000-0200-000009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4" authorId="0" shapeId="0" xr:uid="{00000000-0006-0000-0200-00000A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4" authorId="0" shapeId="0" xr:uid="{00000000-0006-0000-0200-00000B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4" authorId="0" shapeId="0" xr:uid="{00000000-0006-0000-0200-00000C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4" authorId="0" shapeId="0" xr:uid="{00000000-0006-0000-0200-00000D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4" authorId="0" shapeId="0" xr:uid="{00000000-0006-0000-0200-00000E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4" authorId="0" shapeId="0" xr:uid="{00000000-0006-0000-0200-00000F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4" authorId="0" shapeId="0" xr:uid="{00000000-0006-0000-0200-000010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4" authorId="0" shapeId="0" xr:uid="{00000000-0006-0000-0200-000011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4" authorId="0" shapeId="0" xr:uid="{00000000-0006-0000-0200-000012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4" authorId="0" shapeId="0" xr:uid="{00000000-0006-0000-0200-000013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4" authorId="0" shapeId="0" xr:uid="{00000000-0006-0000-0200-000014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4" authorId="0" shapeId="0" xr:uid="{00000000-0006-0000-0200-000015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4" authorId="0" shapeId="0" xr:uid="{00000000-0006-0000-0200-000016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4" authorId="0" shapeId="0" xr:uid="{00000000-0006-0000-0200-000017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4" authorId="0" shapeId="0" xr:uid="{00000000-0006-0000-0200-000018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4" authorId="0" shapeId="0" xr:uid="{00000000-0006-0000-0200-000019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4" authorId="0" shapeId="0" xr:uid="{00000000-0006-0000-0200-00001A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4" authorId="0" shapeId="0" xr:uid="{00000000-0006-0000-0200-00001B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4" authorId="0" shapeId="0" xr:uid="{00000000-0006-0000-0200-00001C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4" authorId="0" shapeId="0" xr:uid="{00000000-0006-0000-0200-00001D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4" authorId="0" shapeId="0" xr:uid="{00000000-0006-0000-0200-00001E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4" authorId="0" shapeId="0" xr:uid="{00000000-0006-0000-0200-00001F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4" authorId="0" shapeId="0" xr:uid="{00000000-0006-0000-0200-000020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4" authorId="0" shapeId="0" xr:uid="{00000000-0006-0000-0200-000021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4" authorId="0" shapeId="0" xr:uid="{00000000-0006-0000-0200-000022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4" authorId="0" shapeId="0" xr:uid="{00000000-0006-0000-0200-000023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4" authorId="0" shapeId="0" xr:uid="{00000000-0006-0000-0200-000024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4" authorId="0" shapeId="0" xr:uid="{00000000-0006-0000-0200-000025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4" authorId="0" shapeId="0" xr:uid="{00000000-0006-0000-0200-000026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4" authorId="0" shapeId="0" xr:uid="{00000000-0006-0000-0200-000027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4" authorId="0" shapeId="0" xr:uid="{00000000-0006-0000-0200-000028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4" authorId="0" shapeId="0" xr:uid="{00000000-0006-0000-0200-000029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4" authorId="0" shapeId="0" xr:uid="{00000000-0006-0000-0200-00002A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4" authorId="0" shapeId="0" xr:uid="{00000000-0006-0000-0200-00002B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5" authorId="0" shapeId="0" xr:uid="{00000000-0006-0000-0200-00002C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5" authorId="0" shapeId="0" xr:uid="{00000000-0006-0000-0200-00002D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5" authorId="0" shapeId="0" xr:uid="{00000000-0006-0000-0200-00002E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5" authorId="0" shapeId="0" xr:uid="{00000000-0006-0000-0200-00002F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5" authorId="0" shapeId="0" xr:uid="{00000000-0006-0000-0200-000030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5" authorId="0" shapeId="0" xr:uid="{00000000-0006-0000-0200-000031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5" authorId="0" shapeId="0" xr:uid="{00000000-0006-0000-0200-000032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5" authorId="0" shapeId="0" xr:uid="{00000000-0006-0000-0200-000033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5" authorId="0" shapeId="0" xr:uid="{00000000-0006-0000-0200-000034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5" authorId="0" shapeId="0" xr:uid="{00000000-0006-0000-0200-000035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5" authorId="0" shapeId="0" xr:uid="{00000000-0006-0000-0200-000036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5" authorId="0" shapeId="0" xr:uid="{00000000-0006-0000-0200-000037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5" authorId="0" shapeId="0" xr:uid="{00000000-0006-0000-0200-000038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5" authorId="0" shapeId="0" xr:uid="{00000000-0006-0000-0200-000039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5" authorId="0" shapeId="0" xr:uid="{00000000-0006-0000-0200-00003A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5" authorId="0" shapeId="0" xr:uid="{00000000-0006-0000-0200-00003B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5" authorId="0" shapeId="0" xr:uid="{00000000-0006-0000-0200-00003C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5" authorId="0" shapeId="0" xr:uid="{00000000-0006-0000-0200-00003D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5" authorId="0" shapeId="0" xr:uid="{00000000-0006-0000-0200-00003E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5" authorId="0" shapeId="0" xr:uid="{00000000-0006-0000-0200-00003F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5" authorId="0" shapeId="0" xr:uid="{00000000-0006-0000-0200-000040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5" authorId="0" shapeId="0" xr:uid="{00000000-0006-0000-0200-000041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5" authorId="0" shapeId="0" xr:uid="{00000000-0006-0000-0200-000042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5" authorId="0" shapeId="0" xr:uid="{00000000-0006-0000-0200-000043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5" authorId="0" shapeId="0" xr:uid="{00000000-0006-0000-0200-000044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5" authorId="0" shapeId="0" xr:uid="{00000000-0006-0000-0200-000045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5" authorId="0" shapeId="0" xr:uid="{00000000-0006-0000-0200-000046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5" authorId="0" shapeId="0" xr:uid="{00000000-0006-0000-0200-000047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5" authorId="0" shapeId="0" xr:uid="{00000000-0006-0000-0200-000048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5" authorId="0" shapeId="0" xr:uid="{00000000-0006-0000-0200-000049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5" authorId="0" shapeId="0" xr:uid="{00000000-0006-0000-0200-00004A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5" authorId="0" shapeId="0" xr:uid="{00000000-0006-0000-0200-00004B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5" authorId="0" shapeId="0" xr:uid="{00000000-0006-0000-0200-00004C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5" authorId="0" shapeId="0" xr:uid="{00000000-0006-0000-0200-00004D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6" authorId="0" shapeId="0" xr:uid="{00000000-0006-0000-0200-00004E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6" authorId="0" shapeId="0" xr:uid="{00000000-0006-0000-0200-00004F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6" authorId="0" shapeId="0" xr:uid="{00000000-0006-0000-0200-000050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6" authorId="0" shapeId="0" xr:uid="{00000000-0006-0000-0200-000051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6" authorId="0" shapeId="0" xr:uid="{00000000-0006-0000-0200-000052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6" authorId="0" shapeId="0" xr:uid="{00000000-0006-0000-0200-000053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6" authorId="0" shapeId="0" xr:uid="{00000000-0006-0000-0200-000054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6" authorId="0" shapeId="0" xr:uid="{00000000-0006-0000-0200-000055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6" authorId="0" shapeId="0" xr:uid="{00000000-0006-0000-0200-000056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6" authorId="0" shapeId="0" xr:uid="{00000000-0006-0000-0200-000057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6" authorId="0" shapeId="0" xr:uid="{00000000-0006-0000-0200-000058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6" authorId="0" shapeId="0" xr:uid="{00000000-0006-0000-0200-000059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6" authorId="0" shapeId="0" xr:uid="{00000000-0006-0000-0200-00005A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6" authorId="0" shapeId="0" xr:uid="{00000000-0006-0000-0200-00005B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6" authorId="0" shapeId="0" xr:uid="{00000000-0006-0000-0200-00005C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6" authorId="0" shapeId="0" xr:uid="{00000000-0006-0000-0200-00005D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6" authorId="0" shapeId="0" xr:uid="{00000000-0006-0000-0200-00005E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6" authorId="0" shapeId="0" xr:uid="{00000000-0006-0000-0200-00005F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6" authorId="0" shapeId="0" xr:uid="{00000000-0006-0000-0200-000060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6" authorId="0" shapeId="0" xr:uid="{00000000-0006-0000-0200-000061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6" authorId="0" shapeId="0" xr:uid="{00000000-0006-0000-0200-000062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6" authorId="0" shapeId="0" xr:uid="{00000000-0006-0000-0200-000063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6" authorId="0" shapeId="0" xr:uid="{00000000-0006-0000-0200-000064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6" authorId="0" shapeId="0" xr:uid="{00000000-0006-0000-0200-000065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6" authorId="0" shapeId="0" xr:uid="{00000000-0006-0000-0200-000066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6" authorId="0" shapeId="0" xr:uid="{00000000-0006-0000-0200-000067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6" authorId="0" shapeId="0" xr:uid="{00000000-0006-0000-0200-000068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6" authorId="0" shapeId="0" xr:uid="{00000000-0006-0000-0200-000069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6" authorId="0" shapeId="0" xr:uid="{00000000-0006-0000-0200-00006A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6" authorId="0" shapeId="0" xr:uid="{00000000-0006-0000-0200-00006B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6" authorId="0" shapeId="0" xr:uid="{00000000-0006-0000-0200-00006C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6" authorId="0" shapeId="0" xr:uid="{00000000-0006-0000-0200-00006D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6" authorId="0" shapeId="0" xr:uid="{00000000-0006-0000-0200-00006E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6" authorId="0" shapeId="0" xr:uid="{00000000-0006-0000-0200-00006F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7" authorId="0" shapeId="0" xr:uid="{00000000-0006-0000-0200-000070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7" authorId="0" shapeId="0" xr:uid="{00000000-0006-0000-0200-000071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7" authorId="0" shapeId="0" xr:uid="{00000000-0006-0000-0200-000072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7" authorId="0" shapeId="0" xr:uid="{00000000-0006-0000-0200-000073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7" authorId="0" shapeId="0" xr:uid="{00000000-0006-0000-0200-000074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7" authorId="0" shapeId="0" xr:uid="{00000000-0006-0000-0200-000075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7" authorId="0" shapeId="0" xr:uid="{00000000-0006-0000-0200-000076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7" authorId="0" shapeId="0" xr:uid="{00000000-0006-0000-0200-000077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7" authorId="0" shapeId="0" xr:uid="{00000000-0006-0000-0200-000078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7" authorId="0" shapeId="0" xr:uid="{00000000-0006-0000-0200-000079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7" authorId="0" shapeId="0" xr:uid="{00000000-0006-0000-0200-00007A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7" authorId="0" shapeId="0" xr:uid="{00000000-0006-0000-0200-00007B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7" authorId="0" shapeId="0" xr:uid="{00000000-0006-0000-0200-00007C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7" authorId="0" shapeId="0" xr:uid="{00000000-0006-0000-0200-00007D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7" authorId="0" shapeId="0" xr:uid="{00000000-0006-0000-0200-00007E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7" authorId="0" shapeId="0" xr:uid="{00000000-0006-0000-0200-00007F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7" authorId="0" shapeId="0" xr:uid="{00000000-0006-0000-0200-000080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7" authorId="0" shapeId="0" xr:uid="{00000000-0006-0000-0200-000081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7" authorId="0" shapeId="0" xr:uid="{00000000-0006-0000-0200-000082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7" authorId="0" shapeId="0" xr:uid="{00000000-0006-0000-0200-000083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7" authorId="0" shapeId="0" xr:uid="{00000000-0006-0000-0200-000084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7" authorId="0" shapeId="0" xr:uid="{00000000-0006-0000-0200-000085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7" authorId="0" shapeId="0" xr:uid="{00000000-0006-0000-0200-000086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7" authorId="0" shapeId="0" xr:uid="{00000000-0006-0000-0200-000087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7" authorId="0" shapeId="0" xr:uid="{00000000-0006-0000-0200-000088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7" authorId="0" shapeId="0" xr:uid="{00000000-0006-0000-0200-000089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7" authorId="0" shapeId="0" xr:uid="{00000000-0006-0000-0200-00008A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7" authorId="0" shapeId="0" xr:uid="{00000000-0006-0000-0200-00008B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7" authorId="0" shapeId="0" xr:uid="{00000000-0006-0000-0200-00008C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7" authorId="0" shapeId="0" xr:uid="{00000000-0006-0000-0200-00008D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7" authorId="0" shapeId="0" xr:uid="{00000000-0006-0000-0200-00008E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7" authorId="0" shapeId="0" xr:uid="{00000000-0006-0000-0200-00008F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7" authorId="0" shapeId="0" xr:uid="{00000000-0006-0000-0200-000090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7" authorId="0" shapeId="0" xr:uid="{00000000-0006-0000-0200-000091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8" authorId="0" shapeId="0" xr:uid="{00000000-0006-0000-0200-000092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8" authorId="0" shapeId="0" xr:uid="{00000000-0006-0000-0200-000093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8" authorId="0" shapeId="0" xr:uid="{00000000-0006-0000-0200-000094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8" authorId="0" shapeId="0" xr:uid="{00000000-0006-0000-0200-000095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8" authorId="0" shapeId="0" xr:uid="{00000000-0006-0000-0200-000096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8" authorId="0" shapeId="0" xr:uid="{00000000-0006-0000-0200-000097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8" authorId="0" shapeId="0" xr:uid="{00000000-0006-0000-0200-000098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8" authorId="0" shapeId="0" xr:uid="{00000000-0006-0000-0200-000099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8" authorId="0" shapeId="0" xr:uid="{00000000-0006-0000-0200-00009A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8" authorId="0" shapeId="0" xr:uid="{00000000-0006-0000-0200-00009B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8" authorId="0" shapeId="0" xr:uid="{00000000-0006-0000-0200-00009C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8" authorId="0" shapeId="0" xr:uid="{00000000-0006-0000-0200-00009D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8" authorId="0" shapeId="0" xr:uid="{00000000-0006-0000-0200-00009E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8" authorId="0" shapeId="0" xr:uid="{00000000-0006-0000-0200-00009F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8" authorId="0" shapeId="0" xr:uid="{00000000-0006-0000-0200-0000A0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8" authorId="0" shapeId="0" xr:uid="{00000000-0006-0000-0200-0000A1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8" authorId="0" shapeId="0" xr:uid="{00000000-0006-0000-0200-0000A2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8" authorId="0" shapeId="0" xr:uid="{00000000-0006-0000-0200-0000A3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8" authorId="0" shapeId="0" xr:uid="{00000000-0006-0000-0200-0000A4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8" authorId="0" shapeId="0" xr:uid="{00000000-0006-0000-0200-0000A5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8" authorId="0" shapeId="0" xr:uid="{00000000-0006-0000-0200-0000A6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8" authorId="0" shapeId="0" xr:uid="{00000000-0006-0000-0200-0000A7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8" authorId="0" shapeId="0" xr:uid="{00000000-0006-0000-0200-0000A8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8" authorId="0" shapeId="0" xr:uid="{00000000-0006-0000-0200-0000A9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8" authorId="0" shapeId="0" xr:uid="{00000000-0006-0000-0200-0000AA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8" authorId="0" shapeId="0" xr:uid="{00000000-0006-0000-0200-0000AB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8" authorId="0" shapeId="0" xr:uid="{00000000-0006-0000-0200-0000AC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8" authorId="0" shapeId="0" xr:uid="{00000000-0006-0000-0200-0000AD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8" authorId="0" shapeId="0" xr:uid="{00000000-0006-0000-0200-0000AE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8" authorId="0" shapeId="0" xr:uid="{00000000-0006-0000-0200-0000AF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8" authorId="0" shapeId="0" xr:uid="{00000000-0006-0000-0200-0000B0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8" authorId="0" shapeId="0" xr:uid="{00000000-0006-0000-0200-0000B1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8" authorId="0" shapeId="0" xr:uid="{00000000-0006-0000-0200-0000B2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8" authorId="0" shapeId="0" xr:uid="{00000000-0006-0000-0200-0000B3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99" authorId="0" shapeId="0" xr:uid="{00000000-0006-0000-0200-0000B4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99" authorId="0" shapeId="0" xr:uid="{00000000-0006-0000-0200-0000B5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99" authorId="0" shapeId="0" xr:uid="{00000000-0006-0000-0200-0000B6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99" authorId="0" shapeId="0" xr:uid="{00000000-0006-0000-0200-0000B7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99" authorId="0" shapeId="0" xr:uid="{00000000-0006-0000-0200-0000B8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99" authorId="0" shapeId="0" xr:uid="{00000000-0006-0000-0200-0000B9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99" authorId="0" shapeId="0" xr:uid="{00000000-0006-0000-0200-0000BA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99" authorId="0" shapeId="0" xr:uid="{00000000-0006-0000-0200-0000BB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99" authorId="0" shapeId="0" xr:uid="{00000000-0006-0000-0200-0000BC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99" authorId="0" shapeId="0" xr:uid="{00000000-0006-0000-0200-0000BD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99" authorId="0" shapeId="0" xr:uid="{00000000-0006-0000-0200-0000BE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99" authorId="0" shapeId="0" xr:uid="{00000000-0006-0000-0200-0000BF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99" authorId="0" shapeId="0" xr:uid="{00000000-0006-0000-0200-0000C0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99" authorId="0" shapeId="0" xr:uid="{00000000-0006-0000-0200-0000C1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99" authorId="0" shapeId="0" xr:uid="{00000000-0006-0000-0200-0000C2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99" authorId="0" shapeId="0" xr:uid="{00000000-0006-0000-0200-0000C3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99" authorId="0" shapeId="0" xr:uid="{00000000-0006-0000-0200-0000C4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99" authorId="0" shapeId="0" xr:uid="{00000000-0006-0000-0200-0000C5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99" authorId="0" shapeId="0" xr:uid="{00000000-0006-0000-0200-0000C6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99" authorId="0" shapeId="0" xr:uid="{00000000-0006-0000-0200-0000C7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99" authorId="0" shapeId="0" xr:uid="{00000000-0006-0000-0200-0000C8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99" authorId="0" shapeId="0" xr:uid="{00000000-0006-0000-0200-0000C9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99" authorId="0" shapeId="0" xr:uid="{00000000-0006-0000-0200-0000CA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99" authorId="0" shapeId="0" xr:uid="{00000000-0006-0000-0200-0000CB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99" authorId="0" shapeId="0" xr:uid="{00000000-0006-0000-0200-0000CC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99" authorId="0" shapeId="0" xr:uid="{00000000-0006-0000-0200-0000CD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99" authorId="0" shapeId="0" xr:uid="{00000000-0006-0000-0200-0000CE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99" authorId="0" shapeId="0" xr:uid="{00000000-0006-0000-0200-0000CF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99" authorId="0" shapeId="0" xr:uid="{00000000-0006-0000-0200-0000D0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99" authorId="0" shapeId="0" xr:uid="{00000000-0006-0000-0200-0000D1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99" authorId="0" shapeId="0" xr:uid="{00000000-0006-0000-0200-0000D2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99" authorId="0" shapeId="0" xr:uid="{00000000-0006-0000-0200-0000D3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99" authorId="0" shapeId="0" xr:uid="{00000000-0006-0000-0200-0000D4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99" authorId="0" shapeId="0" xr:uid="{00000000-0006-0000-0200-0000D5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0" authorId="0" shapeId="0" xr:uid="{00000000-0006-0000-0200-0000D6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0" authorId="0" shapeId="0" xr:uid="{00000000-0006-0000-0200-0000D7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0" authorId="0" shapeId="0" xr:uid="{00000000-0006-0000-0200-0000D8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0" authorId="0" shapeId="0" xr:uid="{00000000-0006-0000-0200-0000D9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0" authorId="0" shapeId="0" xr:uid="{00000000-0006-0000-0200-0000DA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0" authorId="0" shapeId="0" xr:uid="{00000000-0006-0000-0200-0000DB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0" authorId="0" shapeId="0" xr:uid="{00000000-0006-0000-0200-0000DC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0" authorId="0" shapeId="0" xr:uid="{00000000-0006-0000-0200-0000DD0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0" authorId="0" shapeId="0" xr:uid="{00000000-0006-0000-0200-0000DE0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0" authorId="0" shapeId="0" xr:uid="{00000000-0006-0000-0200-0000DF0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S100" authorId="0" shapeId="0" xr:uid="{00000000-0006-0000-0200-0000E0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0" authorId="0" shapeId="0" xr:uid="{00000000-0006-0000-0200-0000E1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0" authorId="0" shapeId="0" xr:uid="{00000000-0006-0000-0200-0000E2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0" authorId="0" shapeId="0" xr:uid="{00000000-0006-0000-0200-0000E3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0" authorId="0" shapeId="0" xr:uid="{00000000-0006-0000-0200-0000E4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0" authorId="0" shapeId="0" xr:uid="{00000000-0006-0000-0200-0000E5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0" authorId="0" shapeId="0" xr:uid="{00000000-0006-0000-0200-0000E6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0" authorId="0" shapeId="0" xr:uid="{00000000-0006-0000-0200-0000E7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0" authorId="0" shapeId="0" xr:uid="{00000000-0006-0000-0200-0000E80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0" authorId="0" shapeId="0" xr:uid="{00000000-0006-0000-0200-0000E90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0" authorId="0" shapeId="0" xr:uid="{00000000-0006-0000-0200-0000EA0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0" authorId="0" shapeId="0" xr:uid="{00000000-0006-0000-0200-0000EB0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0" authorId="0" shapeId="0" xr:uid="{00000000-0006-0000-0200-0000EC0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0" authorId="0" shapeId="0" xr:uid="{00000000-0006-0000-0200-0000ED0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0" authorId="0" shapeId="0" xr:uid="{00000000-0006-0000-0200-0000EE0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0" authorId="0" shapeId="0" xr:uid="{00000000-0006-0000-0200-0000EF0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0" authorId="0" shapeId="0" xr:uid="{00000000-0006-0000-0200-0000F00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0" authorId="0" shapeId="0" xr:uid="{00000000-0006-0000-0200-0000F10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0" authorId="0" shapeId="0" xr:uid="{00000000-0006-0000-0200-0000F20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0" authorId="0" shapeId="0" xr:uid="{00000000-0006-0000-0200-0000F30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0" authorId="0" shapeId="0" xr:uid="{00000000-0006-0000-0200-0000F40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0" authorId="0" shapeId="0" xr:uid="{00000000-0006-0000-0200-0000F50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0" authorId="0" shapeId="0" xr:uid="{00000000-0006-0000-0200-0000F60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0" authorId="0" shapeId="0" xr:uid="{00000000-0006-0000-0200-0000F70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1" authorId="0" shapeId="0" xr:uid="{00000000-0006-0000-0200-0000F80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1" authorId="0" shapeId="0" xr:uid="{00000000-0006-0000-0200-0000F90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01" authorId="0" shapeId="0" xr:uid="{00000000-0006-0000-0200-0000FA0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01" authorId="0" shapeId="0" xr:uid="{00000000-0006-0000-0200-0000FB0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1" authorId="0" shapeId="0" xr:uid="{00000000-0006-0000-0200-0000FC0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1" authorId="0" shapeId="0" xr:uid="{00000000-0006-0000-0200-0000FD0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1" authorId="0" shapeId="0" xr:uid="{00000000-0006-0000-0200-0000FE0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1" authorId="0" shapeId="0" xr:uid="{00000000-0006-0000-0200-0000FF0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1" authorId="0" shapeId="0" xr:uid="{00000000-0006-0000-0200-000000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1" authorId="0" shapeId="0" xr:uid="{00000000-0006-0000-0200-000001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01" authorId="0" shapeId="0" xr:uid="{00000000-0006-0000-0200-0000020E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01" authorId="0" shapeId="0" xr:uid="{00000000-0006-0000-0200-0000030E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01" authorId="0" shapeId="0" xr:uid="{00000000-0006-0000-0200-0000040E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01" authorId="0" shapeId="0" xr:uid="{00000000-0006-0000-0200-0000050E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01" authorId="0" shapeId="0" xr:uid="{00000000-0006-0000-0200-0000060E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01" authorId="0" shapeId="0" xr:uid="{00000000-0006-0000-0200-000007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01" authorId="0" shapeId="0" xr:uid="{00000000-0006-0000-0200-000008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1" authorId="0" shapeId="0" xr:uid="{00000000-0006-0000-0200-000009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1" authorId="0" shapeId="0" xr:uid="{00000000-0006-0000-0200-00000A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01" authorId="0" shapeId="0" xr:uid="{00000000-0006-0000-0200-00000B0E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01" authorId="0" shapeId="0" xr:uid="{00000000-0006-0000-0200-00000C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1" authorId="0" shapeId="0" xr:uid="{00000000-0006-0000-0200-00000D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1" authorId="0" shapeId="0" xr:uid="{00000000-0006-0000-0200-00000E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1" authorId="0" shapeId="0" xr:uid="{00000000-0006-0000-0200-00000F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1" authorId="0" shapeId="0" xr:uid="{00000000-0006-0000-0200-000010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1" authorId="0" shapeId="0" xr:uid="{00000000-0006-0000-0200-000011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1" authorId="0" shapeId="0" xr:uid="{00000000-0006-0000-0200-000012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1" authorId="0" shapeId="0" xr:uid="{00000000-0006-0000-0200-000013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1" authorId="0" shapeId="0" xr:uid="{00000000-0006-0000-0200-000014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1" authorId="0" shapeId="0" xr:uid="{00000000-0006-0000-0200-000015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01" authorId="0" shapeId="0" xr:uid="{00000000-0006-0000-0200-0000160E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01" authorId="0" shapeId="0" xr:uid="{00000000-0006-0000-0200-000017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1" authorId="0" shapeId="0" xr:uid="{00000000-0006-0000-0200-000018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1" authorId="0" shapeId="0" xr:uid="{00000000-0006-0000-0200-000019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1" authorId="0" shapeId="0" xr:uid="{00000000-0006-0000-0200-00001A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1" authorId="0" shapeId="0" xr:uid="{00000000-0006-0000-0200-00001B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1" authorId="0" shapeId="0" xr:uid="{00000000-0006-0000-0200-00001C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1" authorId="0" shapeId="0" xr:uid="{00000000-0006-0000-0200-00001D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1" authorId="0" shapeId="0" xr:uid="{00000000-0006-0000-0200-00001E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01" authorId="0" shapeId="0" xr:uid="{00000000-0006-0000-0200-00001F0E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01" authorId="0" shapeId="0" xr:uid="{00000000-0006-0000-0200-000020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1" authorId="0" shapeId="0" xr:uid="{00000000-0006-0000-0200-000021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1" authorId="0" shapeId="0" xr:uid="{00000000-0006-0000-0200-000022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2" authorId="0" shapeId="0" xr:uid="{00000000-0006-0000-0200-000023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2" authorId="0" shapeId="0" xr:uid="{00000000-0006-0000-0200-000024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2" authorId="0" shapeId="0" xr:uid="{00000000-0006-0000-0200-000025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2" authorId="0" shapeId="0" xr:uid="{00000000-0006-0000-0200-000026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2" authorId="0" shapeId="0" xr:uid="{00000000-0006-0000-0200-000027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2" authorId="0" shapeId="0" xr:uid="{00000000-0006-0000-0200-000028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2" authorId="0" shapeId="0" xr:uid="{00000000-0006-0000-0200-000029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2" authorId="0" shapeId="0" xr:uid="{00000000-0006-0000-0200-00002A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2" authorId="0" shapeId="0" xr:uid="{00000000-0006-0000-0200-00002B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2" authorId="0" shapeId="0" xr:uid="{00000000-0006-0000-0200-00002C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2" authorId="0" shapeId="0" xr:uid="{00000000-0006-0000-0200-00002D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2" authorId="0" shapeId="0" xr:uid="{00000000-0006-0000-0200-00002E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2" authorId="0" shapeId="0" xr:uid="{00000000-0006-0000-0200-00002F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2" authorId="0" shapeId="0" xr:uid="{00000000-0006-0000-0200-000030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2" authorId="0" shapeId="0" xr:uid="{00000000-0006-0000-0200-000031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2" authorId="0" shapeId="0" xr:uid="{00000000-0006-0000-0200-000032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2" authorId="0" shapeId="0" xr:uid="{00000000-0006-0000-0200-000033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2" authorId="0" shapeId="0" xr:uid="{00000000-0006-0000-0200-000034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2" authorId="0" shapeId="0" xr:uid="{00000000-0006-0000-0200-000035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2" authorId="0" shapeId="0" xr:uid="{00000000-0006-0000-0200-000036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2" authorId="0" shapeId="0" xr:uid="{00000000-0006-0000-0200-000037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2" authorId="0" shapeId="0" xr:uid="{00000000-0006-0000-0200-000038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2" authorId="0" shapeId="0" xr:uid="{00000000-0006-0000-0200-000039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2" authorId="0" shapeId="0" xr:uid="{00000000-0006-0000-0200-00003A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2" authorId="0" shapeId="0" xr:uid="{00000000-0006-0000-0200-00003B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2" authorId="0" shapeId="0" xr:uid="{00000000-0006-0000-0200-00003C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2" authorId="0" shapeId="0" xr:uid="{00000000-0006-0000-0200-00003D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2" authorId="0" shapeId="0" xr:uid="{00000000-0006-0000-0200-00003E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2" authorId="0" shapeId="0" xr:uid="{00000000-0006-0000-0200-00003F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2" authorId="0" shapeId="0" xr:uid="{00000000-0006-0000-0200-000040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2" authorId="0" shapeId="0" xr:uid="{00000000-0006-0000-0200-000041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2" authorId="0" shapeId="0" xr:uid="{00000000-0006-0000-0200-000042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2" authorId="0" shapeId="0" xr:uid="{00000000-0006-0000-0200-000043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2" authorId="0" shapeId="0" xr:uid="{00000000-0006-0000-0200-000044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3" authorId="0" shapeId="0" xr:uid="{00000000-0006-0000-0200-000045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3" authorId="0" shapeId="0" xr:uid="{00000000-0006-0000-0200-000046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3" authorId="0" shapeId="0" xr:uid="{00000000-0006-0000-0200-000047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3" authorId="0" shapeId="0" xr:uid="{00000000-0006-0000-0200-000048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3" authorId="0" shapeId="0" xr:uid="{00000000-0006-0000-0200-000049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3" authorId="0" shapeId="0" xr:uid="{00000000-0006-0000-0200-00004A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3" authorId="0" shapeId="0" xr:uid="{00000000-0006-0000-0200-00004B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3" authorId="0" shapeId="0" xr:uid="{00000000-0006-0000-0200-00004C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3" authorId="0" shapeId="0" xr:uid="{00000000-0006-0000-0200-00004D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3" authorId="0" shapeId="0" xr:uid="{00000000-0006-0000-0200-00004E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3" authorId="0" shapeId="0" xr:uid="{00000000-0006-0000-0200-00004F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3" authorId="0" shapeId="0" xr:uid="{00000000-0006-0000-0200-000050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3" authorId="0" shapeId="0" xr:uid="{00000000-0006-0000-0200-000051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3" authorId="0" shapeId="0" xr:uid="{00000000-0006-0000-0200-000052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3" authorId="0" shapeId="0" xr:uid="{00000000-0006-0000-0200-000053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3" authorId="0" shapeId="0" xr:uid="{00000000-0006-0000-0200-000054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3" authorId="0" shapeId="0" xr:uid="{00000000-0006-0000-0200-000055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3" authorId="0" shapeId="0" xr:uid="{00000000-0006-0000-0200-000056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3" authorId="0" shapeId="0" xr:uid="{00000000-0006-0000-0200-000057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3" authorId="0" shapeId="0" xr:uid="{00000000-0006-0000-0200-000058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3" authorId="0" shapeId="0" xr:uid="{00000000-0006-0000-0200-000059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3" authorId="0" shapeId="0" xr:uid="{00000000-0006-0000-0200-00005A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3" authorId="0" shapeId="0" xr:uid="{00000000-0006-0000-0200-00005B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3" authorId="0" shapeId="0" xr:uid="{00000000-0006-0000-0200-00005C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3" authorId="0" shapeId="0" xr:uid="{00000000-0006-0000-0200-00005D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3" authorId="0" shapeId="0" xr:uid="{00000000-0006-0000-0200-00005E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3" authorId="0" shapeId="0" xr:uid="{00000000-0006-0000-0200-00005F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3" authorId="0" shapeId="0" xr:uid="{00000000-0006-0000-0200-000060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3" authorId="0" shapeId="0" xr:uid="{00000000-0006-0000-0200-000061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3" authorId="0" shapeId="0" xr:uid="{00000000-0006-0000-0200-000062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3" authorId="0" shapeId="0" xr:uid="{00000000-0006-0000-0200-000063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3" authorId="0" shapeId="0" xr:uid="{00000000-0006-0000-0200-000064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3" authorId="0" shapeId="0" xr:uid="{00000000-0006-0000-0200-000065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3" authorId="0" shapeId="0" xr:uid="{00000000-0006-0000-0200-000066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4" authorId="0" shapeId="0" xr:uid="{00000000-0006-0000-0200-000067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4" authorId="0" shapeId="0" xr:uid="{00000000-0006-0000-0200-000068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4" authorId="0" shapeId="0" xr:uid="{00000000-0006-0000-0200-000069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4" authorId="0" shapeId="0" xr:uid="{00000000-0006-0000-0200-00006A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4" authorId="0" shapeId="0" xr:uid="{00000000-0006-0000-0200-00006B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4" authorId="0" shapeId="0" xr:uid="{00000000-0006-0000-0200-00006C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4" authorId="0" shapeId="0" xr:uid="{00000000-0006-0000-0200-00006D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4" authorId="0" shapeId="0" xr:uid="{00000000-0006-0000-0200-00006E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4" authorId="0" shapeId="0" xr:uid="{00000000-0006-0000-0200-00006F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4" authorId="0" shapeId="0" xr:uid="{00000000-0006-0000-0200-000070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4" authorId="0" shapeId="0" xr:uid="{00000000-0006-0000-0200-000071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4" authorId="0" shapeId="0" xr:uid="{00000000-0006-0000-0200-000072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4" authorId="0" shapeId="0" xr:uid="{00000000-0006-0000-0200-000073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4" authorId="0" shapeId="0" xr:uid="{00000000-0006-0000-0200-000074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4" authorId="0" shapeId="0" xr:uid="{00000000-0006-0000-0200-000075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4" authorId="0" shapeId="0" xr:uid="{00000000-0006-0000-0200-000076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4" authorId="0" shapeId="0" xr:uid="{00000000-0006-0000-0200-000077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4" authorId="0" shapeId="0" xr:uid="{00000000-0006-0000-0200-000078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4" authorId="0" shapeId="0" xr:uid="{00000000-0006-0000-0200-000079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4" authorId="0" shapeId="0" xr:uid="{00000000-0006-0000-0200-00007A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4" authorId="0" shapeId="0" xr:uid="{00000000-0006-0000-0200-00007B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4" authorId="0" shapeId="0" xr:uid="{00000000-0006-0000-0200-00007C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4" authorId="0" shapeId="0" xr:uid="{00000000-0006-0000-0200-00007D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4" authorId="0" shapeId="0" xr:uid="{00000000-0006-0000-0200-00007E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4" authorId="0" shapeId="0" xr:uid="{00000000-0006-0000-0200-00007F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4" authorId="0" shapeId="0" xr:uid="{00000000-0006-0000-0200-000080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4" authorId="0" shapeId="0" xr:uid="{00000000-0006-0000-0200-000081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4" authorId="0" shapeId="0" xr:uid="{00000000-0006-0000-0200-000082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4" authorId="0" shapeId="0" xr:uid="{00000000-0006-0000-0200-000083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4" authorId="0" shapeId="0" xr:uid="{00000000-0006-0000-0200-000084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4" authorId="0" shapeId="0" xr:uid="{00000000-0006-0000-0200-000085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4" authorId="0" shapeId="0" xr:uid="{00000000-0006-0000-0200-000086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4" authorId="0" shapeId="0" xr:uid="{00000000-0006-0000-0200-000087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4" authorId="0" shapeId="0" xr:uid="{00000000-0006-0000-0200-000088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5" authorId="0" shapeId="0" xr:uid="{00000000-0006-0000-0200-000089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5" authorId="0" shapeId="0" xr:uid="{00000000-0006-0000-0200-00008A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5" authorId="0" shapeId="0" xr:uid="{00000000-0006-0000-0200-00008B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5" authorId="0" shapeId="0" xr:uid="{00000000-0006-0000-0200-00008C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5" authorId="0" shapeId="0" xr:uid="{00000000-0006-0000-0200-00008D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5" authorId="0" shapeId="0" xr:uid="{00000000-0006-0000-0200-00008E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5" authorId="0" shapeId="0" xr:uid="{00000000-0006-0000-0200-00008F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5" authorId="0" shapeId="0" xr:uid="{00000000-0006-0000-0200-000090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5" authorId="0" shapeId="0" xr:uid="{00000000-0006-0000-0200-000091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5" authorId="0" shapeId="0" xr:uid="{00000000-0006-0000-0200-000092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5" authorId="0" shapeId="0" xr:uid="{00000000-0006-0000-0200-000093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5" authorId="0" shapeId="0" xr:uid="{00000000-0006-0000-0200-000094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5" authorId="0" shapeId="0" xr:uid="{00000000-0006-0000-0200-000095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5" authorId="0" shapeId="0" xr:uid="{00000000-0006-0000-0200-000096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5" authorId="0" shapeId="0" xr:uid="{00000000-0006-0000-0200-000097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5" authorId="0" shapeId="0" xr:uid="{00000000-0006-0000-0200-000098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5" authorId="0" shapeId="0" xr:uid="{00000000-0006-0000-0200-000099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5" authorId="0" shapeId="0" xr:uid="{00000000-0006-0000-0200-00009A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5" authorId="0" shapeId="0" xr:uid="{00000000-0006-0000-0200-00009B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5" authorId="0" shapeId="0" xr:uid="{00000000-0006-0000-0200-00009C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5" authorId="0" shapeId="0" xr:uid="{00000000-0006-0000-0200-00009D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5" authorId="0" shapeId="0" xr:uid="{00000000-0006-0000-0200-00009E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5" authorId="0" shapeId="0" xr:uid="{00000000-0006-0000-0200-00009F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5" authorId="0" shapeId="0" xr:uid="{00000000-0006-0000-0200-0000A0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5" authorId="0" shapeId="0" xr:uid="{00000000-0006-0000-0200-0000A1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5" authorId="0" shapeId="0" xr:uid="{00000000-0006-0000-0200-0000A2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5" authorId="0" shapeId="0" xr:uid="{00000000-0006-0000-0200-0000A3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5" authorId="0" shapeId="0" xr:uid="{00000000-0006-0000-0200-0000A4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5" authorId="0" shapeId="0" xr:uid="{00000000-0006-0000-0200-0000A5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5" authorId="0" shapeId="0" xr:uid="{00000000-0006-0000-0200-0000A6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5" authorId="0" shapeId="0" xr:uid="{00000000-0006-0000-0200-0000A7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5" authorId="0" shapeId="0" xr:uid="{00000000-0006-0000-0200-0000A8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5" authorId="0" shapeId="0" xr:uid="{00000000-0006-0000-0200-0000A9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5" authorId="0" shapeId="0" xr:uid="{00000000-0006-0000-0200-0000AA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6" authorId="0" shapeId="0" xr:uid="{00000000-0006-0000-0200-0000AB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6" authorId="0" shapeId="0" xr:uid="{00000000-0006-0000-0200-0000AC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6" authorId="0" shapeId="0" xr:uid="{00000000-0006-0000-0200-0000AD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6" authorId="0" shapeId="0" xr:uid="{00000000-0006-0000-0200-0000AE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6" authorId="0" shapeId="0" xr:uid="{00000000-0006-0000-0200-0000AF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6" authorId="0" shapeId="0" xr:uid="{00000000-0006-0000-0200-0000B0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6" authorId="0" shapeId="0" xr:uid="{00000000-0006-0000-0200-0000B1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6" authorId="0" shapeId="0" xr:uid="{00000000-0006-0000-0200-0000B2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6" authorId="0" shapeId="0" xr:uid="{00000000-0006-0000-0200-0000B3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6" authorId="0" shapeId="0" xr:uid="{00000000-0006-0000-0200-0000B4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6" authorId="0" shapeId="0" xr:uid="{00000000-0006-0000-0200-0000B5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6" authorId="0" shapeId="0" xr:uid="{00000000-0006-0000-0200-0000B6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6" authorId="0" shapeId="0" xr:uid="{00000000-0006-0000-0200-0000B7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6" authorId="0" shapeId="0" xr:uid="{00000000-0006-0000-0200-0000B8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6" authorId="0" shapeId="0" xr:uid="{00000000-0006-0000-0200-0000B9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6" authorId="0" shapeId="0" xr:uid="{00000000-0006-0000-0200-0000BA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6" authorId="0" shapeId="0" xr:uid="{00000000-0006-0000-0200-0000BB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6" authorId="0" shapeId="0" xr:uid="{00000000-0006-0000-0200-0000BC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6" authorId="0" shapeId="0" xr:uid="{00000000-0006-0000-0200-0000BD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6" authorId="0" shapeId="0" xr:uid="{00000000-0006-0000-0200-0000BE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6" authorId="0" shapeId="0" xr:uid="{00000000-0006-0000-0200-0000BF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6" authorId="0" shapeId="0" xr:uid="{00000000-0006-0000-0200-0000C0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6" authorId="0" shapeId="0" xr:uid="{00000000-0006-0000-0200-0000C1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6" authorId="0" shapeId="0" xr:uid="{00000000-0006-0000-0200-0000C2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6" authorId="0" shapeId="0" xr:uid="{00000000-0006-0000-0200-0000C3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6" authorId="0" shapeId="0" xr:uid="{00000000-0006-0000-0200-0000C4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6" authorId="0" shapeId="0" xr:uid="{00000000-0006-0000-0200-0000C5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6" authorId="0" shapeId="0" xr:uid="{00000000-0006-0000-0200-0000C6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6" authorId="0" shapeId="0" xr:uid="{00000000-0006-0000-0200-0000C7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6" authorId="0" shapeId="0" xr:uid="{00000000-0006-0000-0200-0000C8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6" authorId="0" shapeId="0" xr:uid="{00000000-0006-0000-0200-0000C9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6" authorId="0" shapeId="0" xr:uid="{00000000-0006-0000-0200-0000CA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6" authorId="0" shapeId="0" xr:uid="{00000000-0006-0000-0200-0000CB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6" authorId="0" shapeId="0" xr:uid="{00000000-0006-0000-0200-0000CC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7" authorId="0" shapeId="0" xr:uid="{00000000-0006-0000-0200-0000CD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7" authorId="0" shapeId="0" xr:uid="{00000000-0006-0000-0200-0000CE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7" authorId="0" shapeId="0" xr:uid="{00000000-0006-0000-0200-0000CF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7" authorId="0" shapeId="0" xr:uid="{00000000-0006-0000-0200-0000D0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7" authorId="0" shapeId="0" xr:uid="{00000000-0006-0000-0200-0000D1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7" authorId="0" shapeId="0" xr:uid="{00000000-0006-0000-0200-0000D2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7" authorId="0" shapeId="0" xr:uid="{00000000-0006-0000-0200-0000D3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7" authorId="0" shapeId="0" xr:uid="{00000000-0006-0000-0200-0000D4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7" authorId="0" shapeId="0" xr:uid="{00000000-0006-0000-0200-0000D5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7" authorId="0" shapeId="0" xr:uid="{00000000-0006-0000-0200-0000D6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7" authorId="0" shapeId="0" xr:uid="{00000000-0006-0000-0200-0000D7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7" authorId="0" shapeId="0" xr:uid="{00000000-0006-0000-0200-0000D8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7" authorId="0" shapeId="0" xr:uid="{00000000-0006-0000-0200-0000D9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7" authorId="0" shapeId="0" xr:uid="{00000000-0006-0000-0200-0000DA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7" authorId="0" shapeId="0" xr:uid="{00000000-0006-0000-0200-0000DB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7" authorId="0" shapeId="0" xr:uid="{00000000-0006-0000-0200-0000DC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7" authorId="0" shapeId="0" xr:uid="{00000000-0006-0000-0200-0000DD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7" authorId="0" shapeId="0" xr:uid="{00000000-0006-0000-0200-0000DE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7" authorId="0" shapeId="0" xr:uid="{00000000-0006-0000-0200-0000DF0E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7" authorId="0" shapeId="0" xr:uid="{00000000-0006-0000-0200-0000E00E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7" authorId="0" shapeId="0" xr:uid="{00000000-0006-0000-0200-0000E1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7" authorId="0" shapeId="0" xr:uid="{00000000-0006-0000-0200-0000E2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7" authorId="0" shapeId="0" xr:uid="{00000000-0006-0000-0200-0000E3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7" authorId="0" shapeId="0" xr:uid="{00000000-0006-0000-0200-0000E40E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7" authorId="0" shapeId="0" xr:uid="{00000000-0006-0000-0200-0000E5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7" authorId="0" shapeId="0" xr:uid="{00000000-0006-0000-0200-0000E6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7" authorId="0" shapeId="0" xr:uid="{00000000-0006-0000-0200-0000E7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7" authorId="0" shapeId="0" xr:uid="{00000000-0006-0000-0200-0000E8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7" authorId="0" shapeId="0" xr:uid="{00000000-0006-0000-0200-0000E90E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7" authorId="0" shapeId="0" xr:uid="{00000000-0006-0000-0200-0000EA0E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7" authorId="0" shapeId="0" xr:uid="{00000000-0006-0000-0200-0000EB0E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7" authorId="0" shapeId="0" xr:uid="{00000000-0006-0000-0200-0000EC0E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7" authorId="0" shapeId="0" xr:uid="{00000000-0006-0000-0200-0000ED0E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7" authorId="0" shapeId="0" xr:uid="{00000000-0006-0000-0200-0000EE0E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8" authorId="0" shapeId="0" xr:uid="{00000000-0006-0000-0200-0000EF0E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8" authorId="0" shapeId="0" xr:uid="{00000000-0006-0000-0200-0000F00E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8" authorId="0" shapeId="0" xr:uid="{00000000-0006-0000-0200-0000F10E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8" authorId="0" shapeId="0" xr:uid="{00000000-0006-0000-0200-0000F20E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8" authorId="0" shapeId="0" xr:uid="{00000000-0006-0000-0200-0000F30E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8" authorId="0" shapeId="0" xr:uid="{00000000-0006-0000-0200-0000F40E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8" authorId="0" shapeId="0" xr:uid="{00000000-0006-0000-0200-0000F50E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8" authorId="0" shapeId="0" xr:uid="{00000000-0006-0000-0200-0000F60E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8" authorId="0" shapeId="0" xr:uid="{00000000-0006-0000-0200-0000F70E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8" authorId="0" shapeId="0" xr:uid="{00000000-0006-0000-0200-0000F8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8" authorId="0" shapeId="0" xr:uid="{00000000-0006-0000-0200-0000F90E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8" authorId="0" shapeId="0" xr:uid="{00000000-0006-0000-0200-0000FA0E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8" authorId="0" shapeId="0" xr:uid="{00000000-0006-0000-0200-0000FB0E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8" authorId="0" shapeId="0" xr:uid="{00000000-0006-0000-0200-0000FC0E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8" authorId="0" shapeId="0" xr:uid="{00000000-0006-0000-0200-0000FD0E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8" authorId="0" shapeId="0" xr:uid="{00000000-0006-0000-0200-0000FE0E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8" authorId="0" shapeId="0" xr:uid="{00000000-0006-0000-0200-0000FF0E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8" authorId="0" shapeId="0" xr:uid="{00000000-0006-0000-0200-000000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8" authorId="0" shapeId="0" xr:uid="{00000000-0006-0000-0200-000001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8" authorId="0" shapeId="0" xr:uid="{00000000-0006-0000-0200-000002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8" authorId="0" shapeId="0" xr:uid="{00000000-0006-0000-0200-000003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8" authorId="0" shapeId="0" xr:uid="{00000000-0006-0000-0200-000004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8" authorId="0" shapeId="0" xr:uid="{00000000-0006-0000-0200-000005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8" authorId="0" shapeId="0" xr:uid="{00000000-0006-0000-0200-000006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8" authorId="0" shapeId="0" xr:uid="{00000000-0006-0000-0200-000007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8" authorId="0" shapeId="0" xr:uid="{00000000-0006-0000-0200-000008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8" authorId="0" shapeId="0" xr:uid="{00000000-0006-0000-0200-000009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8" authorId="0" shapeId="0" xr:uid="{00000000-0006-0000-0200-00000A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8" authorId="0" shapeId="0" xr:uid="{00000000-0006-0000-0200-00000B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8" authorId="0" shapeId="0" xr:uid="{00000000-0006-0000-0200-00000C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8" authorId="0" shapeId="0" xr:uid="{00000000-0006-0000-0200-00000D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8" authorId="0" shapeId="0" xr:uid="{00000000-0006-0000-0200-00000E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8" authorId="0" shapeId="0" xr:uid="{00000000-0006-0000-0200-00000F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8" authorId="0" shapeId="0" xr:uid="{00000000-0006-0000-0200-000010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09" authorId="0" shapeId="0" xr:uid="{00000000-0006-0000-0200-000011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09" authorId="0" shapeId="0" xr:uid="{00000000-0006-0000-0200-000012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09" authorId="0" shapeId="0" xr:uid="{00000000-0006-0000-0200-000013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09" authorId="0" shapeId="0" xr:uid="{00000000-0006-0000-0200-000014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09" authorId="0" shapeId="0" xr:uid="{00000000-0006-0000-0200-000015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09" authorId="0" shapeId="0" xr:uid="{00000000-0006-0000-0200-000016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09" authorId="0" shapeId="0" xr:uid="{00000000-0006-0000-0200-000017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09" authorId="0" shapeId="0" xr:uid="{00000000-0006-0000-0200-000018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09" authorId="0" shapeId="0" xr:uid="{00000000-0006-0000-0200-000019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09" authorId="0" shapeId="0" xr:uid="{00000000-0006-0000-0200-00001A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09" authorId="0" shapeId="0" xr:uid="{00000000-0006-0000-0200-00001B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09" authorId="0" shapeId="0" xr:uid="{00000000-0006-0000-0200-00001C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09" authorId="0" shapeId="0" xr:uid="{00000000-0006-0000-0200-00001D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09" authorId="0" shapeId="0" xr:uid="{00000000-0006-0000-0200-00001E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09" authorId="0" shapeId="0" xr:uid="{00000000-0006-0000-0200-00001F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09" authorId="0" shapeId="0" xr:uid="{00000000-0006-0000-0200-000020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09" authorId="0" shapeId="0" xr:uid="{00000000-0006-0000-0200-000021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09" authorId="0" shapeId="0" xr:uid="{00000000-0006-0000-0200-000022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09" authorId="0" shapeId="0" xr:uid="{00000000-0006-0000-0200-000023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09" authorId="0" shapeId="0" xr:uid="{00000000-0006-0000-0200-000024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09" authorId="0" shapeId="0" xr:uid="{00000000-0006-0000-0200-000025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09" authorId="0" shapeId="0" xr:uid="{00000000-0006-0000-0200-000026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09" authorId="0" shapeId="0" xr:uid="{00000000-0006-0000-0200-000027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09" authorId="0" shapeId="0" xr:uid="{00000000-0006-0000-0200-000028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09" authorId="0" shapeId="0" xr:uid="{00000000-0006-0000-0200-000029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09" authorId="0" shapeId="0" xr:uid="{00000000-0006-0000-0200-00002A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09" authorId="0" shapeId="0" xr:uid="{00000000-0006-0000-0200-00002B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09" authorId="0" shapeId="0" xr:uid="{00000000-0006-0000-0200-00002C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09" authorId="0" shapeId="0" xr:uid="{00000000-0006-0000-0200-00002D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09" authorId="0" shapeId="0" xr:uid="{00000000-0006-0000-0200-00002E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09" authorId="0" shapeId="0" xr:uid="{00000000-0006-0000-0200-00002F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09" authorId="0" shapeId="0" xr:uid="{00000000-0006-0000-0200-000030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09" authorId="0" shapeId="0" xr:uid="{00000000-0006-0000-0200-000031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09" authorId="0" shapeId="0" xr:uid="{00000000-0006-0000-0200-000032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0" authorId="0" shapeId="0" xr:uid="{00000000-0006-0000-0200-000033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0" authorId="0" shapeId="0" xr:uid="{00000000-0006-0000-0200-000034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0" authorId="0" shapeId="0" xr:uid="{00000000-0006-0000-0200-000035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0" authorId="0" shapeId="0" xr:uid="{00000000-0006-0000-0200-000036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0" authorId="0" shapeId="0" xr:uid="{00000000-0006-0000-0200-000037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0" authorId="0" shapeId="0" xr:uid="{00000000-0006-0000-0200-000038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0" authorId="0" shapeId="0" xr:uid="{00000000-0006-0000-0200-000039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0" authorId="0" shapeId="0" xr:uid="{00000000-0006-0000-0200-00003A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0" authorId="0" shapeId="0" xr:uid="{00000000-0006-0000-0200-00003B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0" authorId="0" shapeId="0" xr:uid="{00000000-0006-0000-0200-00003C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0" authorId="0" shapeId="0" xr:uid="{00000000-0006-0000-0200-00003D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0" authorId="0" shapeId="0" xr:uid="{00000000-0006-0000-0200-00003E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0" authorId="0" shapeId="0" xr:uid="{00000000-0006-0000-0200-00003F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0" authorId="0" shapeId="0" xr:uid="{00000000-0006-0000-0200-000040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0" authorId="0" shapeId="0" xr:uid="{00000000-0006-0000-0200-000041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0" authorId="0" shapeId="0" xr:uid="{00000000-0006-0000-0200-000042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0" authorId="0" shapeId="0" xr:uid="{00000000-0006-0000-0200-000043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0" authorId="0" shapeId="0" xr:uid="{00000000-0006-0000-0200-000044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0" authorId="0" shapeId="0" xr:uid="{00000000-0006-0000-0200-000045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0" authorId="0" shapeId="0" xr:uid="{00000000-0006-0000-0200-000046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0" authorId="0" shapeId="0" xr:uid="{00000000-0006-0000-0200-000047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0" authorId="0" shapeId="0" xr:uid="{00000000-0006-0000-0200-000048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0" authorId="0" shapeId="0" xr:uid="{00000000-0006-0000-0200-000049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0" authorId="0" shapeId="0" xr:uid="{00000000-0006-0000-0200-00004A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0" authorId="0" shapeId="0" xr:uid="{00000000-0006-0000-0200-00004B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0" authorId="0" shapeId="0" xr:uid="{00000000-0006-0000-0200-00004C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0" authorId="0" shapeId="0" xr:uid="{00000000-0006-0000-0200-00004D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0" authorId="0" shapeId="0" xr:uid="{00000000-0006-0000-0200-00004E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0" authorId="0" shapeId="0" xr:uid="{00000000-0006-0000-0200-00004F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0" authorId="0" shapeId="0" xr:uid="{00000000-0006-0000-0200-000050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0" authorId="0" shapeId="0" xr:uid="{00000000-0006-0000-0200-000051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0" authorId="0" shapeId="0" xr:uid="{00000000-0006-0000-0200-000052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0" authorId="0" shapeId="0" xr:uid="{00000000-0006-0000-0200-000053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0" authorId="0" shapeId="0" xr:uid="{00000000-0006-0000-0200-000054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1" authorId="0" shapeId="0" xr:uid="{00000000-0006-0000-0200-000055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1" authorId="0" shapeId="0" xr:uid="{00000000-0006-0000-0200-000056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1" authorId="0" shapeId="0" xr:uid="{00000000-0006-0000-0200-000057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1" authorId="0" shapeId="0" xr:uid="{00000000-0006-0000-0200-000058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1" authorId="0" shapeId="0" xr:uid="{00000000-0006-0000-0200-000059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1" authorId="0" shapeId="0" xr:uid="{00000000-0006-0000-0200-00005A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1" authorId="0" shapeId="0" xr:uid="{00000000-0006-0000-0200-00005B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1" authorId="0" shapeId="0" xr:uid="{00000000-0006-0000-0200-00005C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1" authorId="0" shapeId="0" xr:uid="{00000000-0006-0000-0200-00005D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1" authorId="0" shapeId="0" xr:uid="{00000000-0006-0000-0200-00005E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1" authorId="0" shapeId="0" xr:uid="{00000000-0006-0000-0200-00005F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1" authorId="0" shapeId="0" xr:uid="{00000000-0006-0000-0200-000060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1" authorId="0" shapeId="0" xr:uid="{00000000-0006-0000-0200-000061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1" authorId="0" shapeId="0" xr:uid="{00000000-0006-0000-0200-000062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1" authorId="0" shapeId="0" xr:uid="{00000000-0006-0000-0200-000063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1" authorId="0" shapeId="0" xr:uid="{00000000-0006-0000-0200-000064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1" authorId="0" shapeId="0" xr:uid="{00000000-0006-0000-0200-000065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1" authorId="0" shapeId="0" xr:uid="{00000000-0006-0000-0200-000066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1" authorId="0" shapeId="0" xr:uid="{00000000-0006-0000-0200-000067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1" authorId="0" shapeId="0" xr:uid="{00000000-0006-0000-0200-000068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1" authorId="0" shapeId="0" xr:uid="{00000000-0006-0000-0200-000069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1" authorId="0" shapeId="0" xr:uid="{00000000-0006-0000-0200-00006A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1" authorId="0" shapeId="0" xr:uid="{00000000-0006-0000-0200-00006B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1" authorId="0" shapeId="0" xr:uid="{00000000-0006-0000-0200-00006C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1" authorId="0" shapeId="0" xr:uid="{00000000-0006-0000-0200-00006D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1" authorId="0" shapeId="0" xr:uid="{00000000-0006-0000-0200-00006E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1" authorId="0" shapeId="0" xr:uid="{00000000-0006-0000-0200-00006F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1" authorId="0" shapeId="0" xr:uid="{00000000-0006-0000-0200-000070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1" authorId="0" shapeId="0" xr:uid="{00000000-0006-0000-0200-000071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1" authorId="0" shapeId="0" xr:uid="{00000000-0006-0000-0200-000072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1" authorId="0" shapeId="0" xr:uid="{00000000-0006-0000-0200-000073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1" authorId="0" shapeId="0" xr:uid="{00000000-0006-0000-0200-000074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1" authorId="0" shapeId="0" xr:uid="{00000000-0006-0000-0200-000075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1" authorId="0" shapeId="0" xr:uid="{00000000-0006-0000-0200-000076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2" authorId="0" shapeId="0" xr:uid="{00000000-0006-0000-0200-000077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2" authorId="0" shapeId="0" xr:uid="{00000000-0006-0000-0200-000078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2" authorId="0" shapeId="0" xr:uid="{00000000-0006-0000-0200-000079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2" authorId="0" shapeId="0" xr:uid="{00000000-0006-0000-0200-00007A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2" authorId="0" shapeId="0" xr:uid="{00000000-0006-0000-0200-00007B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2" authorId="0" shapeId="0" xr:uid="{00000000-0006-0000-0200-00007C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2" authorId="0" shapeId="0" xr:uid="{00000000-0006-0000-0200-00007D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2" authorId="0" shapeId="0" xr:uid="{00000000-0006-0000-0200-00007E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2" authorId="0" shapeId="0" xr:uid="{00000000-0006-0000-0200-00007F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2" authorId="0" shapeId="0" xr:uid="{00000000-0006-0000-0200-000080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2" authorId="0" shapeId="0" xr:uid="{00000000-0006-0000-0200-000081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2" authorId="0" shapeId="0" xr:uid="{00000000-0006-0000-0200-000082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2" authorId="0" shapeId="0" xr:uid="{00000000-0006-0000-0200-000083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2" authorId="0" shapeId="0" xr:uid="{00000000-0006-0000-0200-000084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2" authorId="0" shapeId="0" xr:uid="{00000000-0006-0000-0200-000085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2" authorId="0" shapeId="0" xr:uid="{00000000-0006-0000-0200-000086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2" authorId="0" shapeId="0" xr:uid="{00000000-0006-0000-0200-000087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2" authorId="0" shapeId="0" xr:uid="{00000000-0006-0000-0200-000088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2" authorId="0" shapeId="0" xr:uid="{00000000-0006-0000-0200-000089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2" authorId="0" shapeId="0" xr:uid="{00000000-0006-0000-0200-00008A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2" authorId="0" shapeId="0" xr:uid="{00000000-0006-0000-0200-00008B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2" authorId="0" shapeId="0" xr:uid="{00000000-0006-0000-0200-00008C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2" authorId="0" shapeId="0" xr:uid="{00000000-0006-0000-0200-00008D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2" authorId="0" shapeId="0" xr:uid="{00000000-0006-0000-0200-00008E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2" authorId="0" shapeId="0" xr:uid="{00000000-0006-0000-0200-00008F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2" authorId="0" shapeId="0" xr:uid="{00000000-0006-0000-0200-000090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2" authorId="0" shapeId="0" xr:uid="{00000000-0006-0000-0200-000091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2" authorId="0" shapeId="0" xr:uid="{00000000-0006-0000-0200-000092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2" authorId="0" shapeId="0" xr:uid="{00000000-0006-0000-0200-000093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2" authorId="0" shapeId="0" xr:uid="{00000000-0006-0000-0200-000094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2" authorId="0" shapeId="0" xr:uid="{00000000-0006-0000-0200-000095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2" authorId="0" shapeId="0" xr:uid="{00000000-0006-0000-0200-000096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2" authorId="0" shapeId="0" xr:uid="{00000000-0006-0000-0200-000097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2" authorId="0" shapeId="0" xr:uid="{00000000-0006-0000-0200-000098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3" authorId="0" shapeId="0" xr:uid="{00000000-0006-0000-0200-000099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3" authorId="0" shapeId="0" xr:uid="{00000000-0006-0000-0200-00009A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3" authorId="0" shapeId="0" xr:uid="{00000000-0006-0000-0200-00009B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3" authorId="0" shapeId="0" xr:uid="{00000000-0006-0000-0200-00009C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3" authorId="0" shapeId="0" xr:uid="{00000000-0006-0000-0200-00009D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3" authorId="0" shapeId="0" xr:uid="{00000000-0006-0000-0200-00009E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3" authorId="0" shapeId="0" xr:uid="{00000000-0006-0000-0200-00009F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3" authorId="0" shapeId="0" xr:uid="{00000000-0006-0000-0200-0000A0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3" authorId="0" shapeId="0" xr:uid="{00000000-0006-0000-0200-0000A1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3" authorId="0" shapeId="0" xr:uid="{00000000-0006-0000-0200-0000A2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3" authorId="0" shapeId="0" xr:uid="{00000000-0006-0000-0200-0000A3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3" authorId="0" shapeId="0" xr:uid="{00000000-0006-0000-0200-0000A4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3" authorId="0" shapeId="0" xr:uid="{00000000-0006-0000-0200-0000A5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3" authorId="0" shapeId="0" xr:uid="{00000000-0006-0000-0200-0000A6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3" authorId="0" shapeId="0" xr:uid="{00000000-0006-0000-0200-0000A7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3" authorId="0" shapeId="0" xr:uid="{00000000-0006-0000-0200-0000A8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3" authorId="0" shapeId="0" xr:uid="{00000000-0006-0000-0200-0000A9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3" authorId="0" shapeId="0" xr:uid="{00000000-0006-0000-0200-0000AA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3" authorId="0" shapeId="0" xr:uid="{00000000-0006-0000-0200-0000AB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3" authorId="0" shapeId="0" xr:uid="{00000000-0006-0000-0200-0000AC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3" authorId="0" shapeId="0" xr:uid="{00000000-0006-0000-0200-0000AD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3" authorId="0" shapeId="0" xr:uid="{00000000-0006-0000-0200-0000AE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3" authorId="0" shapeId="0" xr:uid="{00000000-0006-0000-0200-0000AF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3" authorId="0" shapeId="0" xr:uid="{00000000-0006-0000-0200-0000B0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3" authorId="0" shapeId="0" xr:uid="{00000000-0006-0000-0200-0000B1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3" authorId="0" shapeId="0" xr:uid="{00000000-0006-0000-0200-0000B2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3" authorId="0" shapeId="0" xr:uid="{00000000-0006-0000-0200-0000B3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3" authorId="0" shapeId="0" xr:uid="{00000000-0006-0000-0200-0000B4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3" authorId="0" shapeId="0" xr:uid="{00000000-0006-0000-0200-0000B5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3" authorId="0" shapeId="0" xr:uid="{00000000-0006-0000-0200-0000B6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3" authorId="0" shapeId="0" xr:uid="{00000000-0006-0000-0200-0000B7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3" authorId="0" shapeId="0" xr:uid="{00000000-0006-0000-0200-0000B8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3" authorId="0" shapeId="0" xr:uid="{00000000-0006-0000-0200-0000B9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3" authorId="0" shapeId="0" xr:uid="{00000000-0006-0000-0200-0000BA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4" authorId="0" shapeId="0" xr:uid="{00000000-0006-0000-0200-0000BB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4" authorId="0" shapeId="0" xr:uid="{00000000-0006-0000-0200-0000BC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4" authorId="0" shapeId="0" xr:uid="{00000000-0006-0000-0200-0000BD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4" authorId="0" shapeId="0" xr:uid="{00000000-0006-0000-0200-0000BE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4" authorId="0" shapeId="0" xr:uid="{00000000-0006-0000-0200-0000BF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4" authorId="0" shapeId="0" xr:uid="{00000000-0006-0000-0200-0000C0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4" authorId="0" shapeId="0" xr:uid="{00000000-0006-0000-0200-0000C1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4" authorId="0" shapeId="0" xr:uid="{00000000-0006-0000-0200-0000C2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4" authorId="0" shapeId="0" xr:uid="{00000000-0006-0000-0200-0000C3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4" authorId="0" shapeId="0" xr:uid="{00000000-0006-0000-0200-0000C4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4" authorId="0" shapeId="0" xr:uid="{00000000-0006-0000-0200-0000C5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4" authorId="0" shapeId="0" xr:uid="{00000000-0006-0000-0200-0000C6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4" authorId="0" shapeId="0" xr:uid="{00000000-0006-0000-0200-0000C7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4" authorId="0" shapeId="0" xr:uid="{00000000-0006-0000-0200-0000C8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4" authorId="0" shapeId="0" xr:uid="{00000000-0006-0000-0200-0000C9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4" authorId="0" shapeId="0" xr:uid="{00000000-0006-0000-0200-0000CA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4" authorId="0" shapeId="0" xr:uid="{00000000-0006-0000-0200-0000CB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4" authorId="0" shapeId="0" xr:uid="{00000000-0006-0000-0200-0000CC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4" authorId="0" shapeId="0" xr:uid="{00000000-0006-0000-0200-0000CD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4" authorId="0" shapeId="0" xr:uid="{00000000-0006-0000-0200-0000CE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4" authorId="0" shapeId="0" xr:uid="{00000000-0006-0000-0200-0000CF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4" authorId="0" shapeId="0" xr:uid="{00000000-0006-0000-0200-0000D0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4" authorId="0" shapeId="0" xr:uid="{00000000-0006-0000-0200-0000D1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4" authorId="0" shapeId="0" xr:uid="{00000000-0006-0000-0200-0000D2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4" authorId="0" shapeId="0" xr:uid="{00000000-0006-0000-0200-0000D3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4" authorId="0" shapeId="0" xr:uid="{00000000-0006-0000-0200-0000D4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4" authorId="0" shapeId="0" xr:uid="{00000000-0006-0000-0200-0000D5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4" authorId="0" shapeId="0" xr:uid="{00000000-0006-0000-0200-0000D6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4" authorId="0" shapeId="0" xr:uid="{00000000-0006-0000-0200-0000D7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4" authorId="0" shapeId="0" xr:uid="{00000000-0006-0000-0200-0000D8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4" authorId="0" shapeId="0" xr:uid="{00000000-0006-0000-0200-0000D9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4" authorId="0" shapeId="0" xr:uid="{00000000-0006-0000-0200-0000DA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4" authorId="0" shapeId="0" xr:uid="{00000000-0006-0000-0200-0000DB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4" authorId="0" shapeId="0" xr:uid="{00000000-0006-0000-0200-0000DC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5" authorId="0" shapeId="0" xr:uid="{00000000-0006-0000-0200-0000DD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5" authorId="0" shapeId="0" xr:uid="{00000000-0006-0000-0200-0000DE0F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5" authorId="0" shapeId="0" xr:uid="{00000000-0006-0000-0200-0000DF0F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5" authorId="0" shapeId="0" xr:uid="{00000000-0006-0000-0200-0000E00F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5" authorId="0" shapeId="0" xr:uid="{00000000-0006-0000-0200-0000E10F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5" authorId="0" shapeId="0" xr:uid="{00000000-0006-0000-0200-0000E20F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5" authorId="0" shapeId="0" xr:uid="{00000000-0006-0000-0200-0000E30F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5" authorId="0" shapeId="0" xr:uid="{00000000-0006-0000-0200-0000E40F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5" authorId="0" shapeId="0" xr:uid="{00000000-0006-0000-0200-0000E50F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5" authorId="0" shapeId="0" xr:uid="{00000000-0006-0000-0200-0000E6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5" authorId="0" shapeId="0" xr:uid="{00000000-0006-0000-0200-0000E7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5" authorId="0" shapeId="0" xr:uid="{00000000-0006-0000-0200-0000E8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5" authorId="0" shapeId="0" xr:uid="{00000000-0006-0000-0200-0000E9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5" authorId="0" shapeId="0" xr:uid="{00000000-0006-0000-0200-0000EA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5" authorId="0" shapeId="0" xr:uid="{00000000-0006-0000-0200-0000EB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5" authorId="0" shapeId="0" xr:uid="{00000000-0006-0000-0200-0000EC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5" authorId="0" shapeId="0" xr:uid="{00000000-0006-0000-0200-0000ED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5" authorId="0" shapeId="0" xr:uid="{00000000-0006-0000-0200-0000EE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5" authorId="0" shapeId="0" xr:uid="{00000000-0006-0000-0200-0000EF0F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5" authorId="0" shapeId="0" xr:uid="{00000000-0006-0000-0200-0000F00F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5" authorId="0" shapeId="0" xr:uid="{00000000-0006-0000-0200-0000F10F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5" authorId="0" shapeId="0" xr:uid="{00000000-0006-0000-0200-0000F20F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5" authorId="0" shapeId="0" xr:uid="{00000000-0006-0000-0200-0000F30F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5" authorId="0" shapeId="0" xr:uid="{00000000-0006-0000-0200-0000F40F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5" authorId="0" shapeId="0" xr:uid="{00000000-0006-0000-0200-0000F50F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5" authorId="0" shapeId="0" xr:uid="{00000000-0006-0000-0200-0000F60F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5" authorId="0" shapeId="0" xr:uid="{00000000-0006-0000-0200-0000F70F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5" authorId="0" shapeId="0" xr:uid="{00000000-0006-0000-0200-0000F80F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5" authorId="0" shapeId="0" xr:uid="{00000000-0006-0000-0200-0000F90F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5" authorId="0" shapeId="0" xr:uid="{00000000-0006-0000-0200-0000FA0F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5" authorId="0" shapeId="0" xr:uid="{00000000-0006-0000-0200-0000FB0F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5" authorId="0" shapeId="0" xr:uid="{00000000-0006-0000-0200-0000FC0F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5" authorId="0" shapeId="0" xr:uid="{00000000-0006-0000-0200-0000FD0F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5" authorId="0" shapeId="0" xr:uid="{00000000-0006-0000-0200-0000FE0F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6" authorId="0" shapeId="0" xr:uid="{00000000-0006-0000-0200-0000FF0F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6" authorId="0" shapeId="0" xr:uid="{00000000-0006-0000-0200-000000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6" authorId="0" shapeId="0" xr:uid="{00000000-0006-0000-0200-000001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6" authorId="0" shapeId="0" xr:uid="{00000000-0006-0000-0200-000002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6" authorId="0" shapeId="0" xr:uid="{00000000-0006-0000-0200-000003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6" authorId="0" shapeId="0" xr:uid="{00000000-0006-0000-0200-000004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6" authorId="0" shapeId="0" xr:uid="{00000000-0006-0000-0200-000005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6" authorId="0" shapeId="0" xr:uid="{00000000-0006-0000-0200-000006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6" authorId="0" shapeId="0" xr:uid="{00000000-0006-0000-0200-000007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6" authorId="0" shapeId="0" xr:uid="{00000000-0006-0000-0200-000008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6" authorId="0" shapeId="0" xr:uid="{00000000-0006-0000-0200-000009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6" authorId="0" shapeId="0" xr:uid="{00000000-0006-0000-0200-00000A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6" authorId="0" shapeId="0" xr:uid="{00000000-0006-0000-0200-00000B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6" authorId="0" shapeId="0" xr:uid="{00000000-0006-0000-0200-00000C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6" authorId="0" shapeId="0" xr:uid="{00000000-0006-0000-0200-00000D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6" authorId="0" shapeId="0" xr:uid="{00000000-0006-0000-0200-00000E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6" authorId="0" shapeId="0" xr:uid="{00000000-0006-0000-0200-00000F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6" authorId="0" shapeId="0" xr:uid="{00000000-0006-0000-0200-000010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6" authorId="0" shapeId="0" xr:uid="{00000000-0006-0000-0200-000011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6" authorId="0" shapeId="0" xr:uid="{00000000-0006-0000-0200-000012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6" authorId="0" shapeId="0" xr:uid="{00000000-0006-0000-0200-000013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6" authorId="0" shapeId="0" xr:uid="{00000000-0006-0000-0200-000014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6" authorId="0" shapeId="0" xr:uid="{00000000-0006-0000-0200-000015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6" authorId="0" shapeId="0" xr:uid="{00000000-0006-0000-0200-000016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6" authorId="0" shapeId="0" xr:uid="{00000000-0006-0000-0200-000017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6" authorId="0" shapeId="0" xr:uid="{00000000-0006-0000-0200-000018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6" authorId="0" shapeId="0" xr:uid="{00000000-0006-0000-0200-000019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6" authorId="0" shapeId="0" xr:uid="{00000000-0006-0000-0200-00001A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6" authorId="0" shapeId="0" xr:uid="{00000000-0006-0000-0200-00001B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6" authorId="0" shapeId="0" xr:uid="{00000000-0006-0000-0200-00001C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6" authorId="0" shapeId="0" xr:uid="{00000000-0006-0000-0200-00001D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6" authorId="0" shapeId="0" xr:uid="{00000000-0006-0000-0200-00001E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6" authorId="0" shapeId="0" xr:uid="{00000000-0006-0000-0200-00001F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6" authorId="0" shapeId="0" xr:uid="{00000000-0006-0000-0200-000020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7" authorId="0" shapeId="0" xr:uid="{00000000-0006-0000-0200-000021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7" authorId="0" shapeId="0" xr:uid="{00000000-0006-0000-0200-000022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7" authorId="0" shapeId="0" xr:uid="{00000000-0006-0000-0200-000023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7" authorId="0" shapeId="0" xr:uid="{00000000-0006-0000-0200-000024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7" authorId="0" shapeId="0" xr:uid="{00000000-0006-0000-0200-000025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7" authorId="0" shapeId="0" xr:uid="{00000000-0006-0000-0200-000026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7" authorId="0" shapeId="0" xr:uid="{00000000-0006-0000-0200-000027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7" authorId="0" shapeId="0" xr:uid="{00000000-0006-0000-0200-000028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7" authorId="0" shapeId="0" xr:uid="{00000000-0006-0000-0200-000029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7" authorId="0" shapeId="0" xr:uid="{00000000-0006-0000-0200-00002A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7" authorId="0" shapeId="0" xr:uid="{00000000-0006-0000-0200-00002B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7" authorId="0" shapeId="0" xr:uid="{00000000-0006-0000-0200-00002C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7" authorId="0" shapeId="0" xr:uid="{00000000-0006-0000-0200-00002D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7" authorId="0" shapeId="0" xr:uid="{00000000-0006-0000-0200-00002E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7" authorId="0" shapeId="0" xr:uid="{00000000-0006-0000-0200-00002F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7" authorId="0" shapeId="0" xr:uid="{00000000-0006-0000-0200-000030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7" authorId="0" shapeId="0" xr:uid="{00000000-0006-0000-0200-000031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7" authorId="0" shapeId="0" xr:uid="{00000000-0006-0000-0200-000032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7" authorId="0" shapeId="0" xr:uid="{00000000-0006-0000-0200-000033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7" authorId="0" shapeId="0" xr:uid="{00000000-0006-0000-0200-000034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7" authorId="0" shapeId="0" xr:uid="{00000000-0006-0000-0200-000035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7" authorId="0" shapeId="0" xr:uid="{00000000-0006-0000-0200-000036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7" authorId="0" shapeId="0" xr:uid="{00000000-0006-0000-0200-000037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7" authorId="0" shapeId="0" xr:uid="{00000000-0006-0000-0200-000038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7" authorId="0" shapeId="0" xr:uid="{00000000-0006-0000-0200-000039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7" authorId="0" shapeId="0" xr:uid="{00000000-0006-0000-0200-00003A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7" authorId="0" shapeId="0" xr:uid="{00000000-0006-0000-0200-00003B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7" authorId="0" shapeId="0" xr:uid="{00000000-0006-0000-0200-00003C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7" authorId="0" shapeId="0" xr:uid="{00000000-0006-0000-0200-00003D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7" authorId="0" shapeId="0" xr:uid="{00000000-0006-0000-0200-00003E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7" authorId="0" shapeId="0" xr:uid="{00000000-0006-0000-0200-00003F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7" authorId="0" shapeId="0" xr:uid="{00000000-0006-0000-0200-000040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7" authorId="0" shapeId="0" xr:uid="{00000000-0006-0000-0200-000041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7" authorId="0" shapeId="0" xr:uid="{00000000-0006-0000-0200-000042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8" authorId="0" shapeId="0" xr:uid="{00000000-0006-0000-0200-000043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8" authorId="0" shapeId="0" xr:uid="{00000000-0006-0000-0200-000044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8" authorId="0" shapeId="0" xr:uid="{00000000-0006-0000-0200-000045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8" authorId="0" shapeId="0" xr:uid="{00000000-0006-0000-0200-000046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8" authorId="0" shapeId="0" xr:uid="{00000000-0006-0000-0200-000047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8" authorId="0" shapeId="0" xr:uid="{00000000-0006-0000-0200-000048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8" authorId="0" shapeId="0" xr:uid="{00000000-0006-0000-0200-000049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8" authorId="0" shapeId="0" xr:uid="{00000000-0006-0000-0200-00004A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8" authorId="0" shapeId="0" xr:uid="{00000000-0006-0000-0200-00004B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8" authorId="0" shapeId="0" xr:uid="{00000000-0006-0000-0200-00004C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8" authorId="0" shapeId="0" xr:uid="{00000000-0006-0000-0200-00004D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8" authorId="0" shapeId="0" xr:uid="{00000000-0006-0000-0200-00004E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8" authorId="0" shapeId="0" xr:uid="{00000000-0006-0000-0200-00004F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8" authorId="0" shapeId="0" xr:uid="{00000000-0006-0000-0200-000050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8" authorId="0" shapeId="0" xr:uid="{00000000-0006-0000-0200-000051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8" authorId="0" shapeId="0" xr:uid="{00000000-0006-0000-0200-000052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8" authorId="0" shapeId="0" xr:uid="{00000000-0006-0000-0200-000053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8" authorId="0" shapeId="0" xr:uid="{00000000-0006-0000-0200-000054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8" authorId="0" shapeId="0" xr:uid="{00000000-0006-0000-0200-000055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8" authorId="0" shapeId="0" xr:uid="{00000000-0006-0000-0200-000056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8" authorId="0" shapeId="0" xr:uid="{00000000-0006-0000-0200-000057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8" authorId="0" shapeId="0" xr:uid="{00000000-0006-0000-0200-000058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8" authorId="0" shapeId="0" xr:uid="{00000000-0006-0000-0200-000059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8" authorId="0" shapeId="0" xr:uid="{00000000-0006-0000-0200-00005A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8" authorId="0" shapeId="0" xr:uid="{00000000-0006-0000-0200-00005B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8" authorId="0" shapeId="0" xr:uid="{00000000-0006-0000-0200-00005C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8" authorId="0" shapeId="0" xr:uid="{00000000-0006-0000-0200-00005D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8" authorId="0" shapeId="0" xr:uid="{00000000-0006-0000-0200-00005E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8" authorId="0" shapeId="0" xr:uid="{00000000-0006-0000-0200-00005F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8" authorId="0" shapeId="0" xr:uid="{00000000-0006-0000-0200-000060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8" authorId="0" shapeId="0" xr:uid="{00000000-0006-0000-0200-000061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8" authorId="0" shapeId="0" xr:uid="{00000000-0006-0000-0200-000062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8" authorId="0" shapeId="0" xr:uid="{00000000-0006-0000-0200-000063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8" authorId="0" shapeId="0" xr:uid="{00000000-0006-0000-0200-000064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19" authorId="0" shapeId="0" xr:uid="{00000000-0006-0000-0200-000065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19" authorId="0" shapeId="0" xr:uid="{00000000-0006-0000-0200-000066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19" authorId="0" shapeId="0" xr:uid="{00000000-0006-0000-0200-000067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19" authorId="0" shapeId="0" xr:uid="{00000000-0006-0000-0200-000068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19" authorId="0" shapeId="0" xr:uid="{00000000-0006-0000-0200-000069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19" authorId="0" shapeId="0" xr:uid="{00000000-0006-0000-0200-00006A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19" authorId="0" shapeId="0" xr:uid="{00000000-0006-0000-0200-00006B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19" authorId="0" shapeId="0" xr:uid="{00000000-0006-0000-0200-00006C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19" authorId="0" shapeId="0" xr:uid="{00000000-0006-0000-0200-00006D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19" authorId="0" shapeId="0" xr:uid="{00000000-0006-0000-0200-00006E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19" authorId="0" shapeId="0" xr:uid="{00000000-0006-0000-0200-00006F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19" authorId="0" shapeId="0" xr:uid="{00000000-0006-0000-0200-000070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19" authorId="0" shapeId="0" xr:uid="{00000000-0006-0000-0200-000071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19" authorId="0" shapeId="0" xr:uid="{00000000-0006-0000-0200-000072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19" authorId="0" shapeId="0" xr:uid="{00000000-0006-0000-0200-000073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19" authorId="0" shapeId="0" xr:uid="{00000000-0006-0000-0200-000074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19" authorId="0" shapeId="0" xr:uid="{00000000-0006-0000-0200-000075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19" authorId="0" shapeId="0" xr:uid="{00000000-0006-0000-0200-000076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19" authorId="0" shapeId="0" xr:uid="{00000000-0006-0000-0200-000077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19" authorId="0" shapeId="0" xr:uid="{00000000-0006-0000-0200-000078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19" authorId="0" shapeId="0" xr:uid="{00000000-0006-0000-0200-000079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19" authorId="0" shapeId="0" xr:uid="{00000000-0006-0000-0200-00007A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19" authorId="0" shapeId="0" xr:uid="{00000000-0006-0000-0200-00007B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19" authorId="0" shapeId="0" xr:uid="{00000000-0006-0000-0200-00007C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19" authorId="0" shapeId="0" xr:uid="{00000000-0006-0000-0200-00007D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19" authorId="0" shapeId="0" xr:uid="{00000000-0006-0000-0200-00007E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19" authorId="0" shapeId="0" xr:uid="{00000000-0006-0000-0200-00007F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19" authorId="0" shapeId="0" xr:uid="{00000000-0006-0000-0200-000080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19" authorId="0" shapeId="0" xr:uid="{00000000-0006-0000-0200-000081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19" authorId="0" shapeId="0" xr:uid="{00000000-0006-0000-0200-000082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19" authorId="0" shapeId="0" xr:uid="{00000000-0006-0000-0200-000083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19" authorId="0" shapeId="0" xr:uid="{00000000-0006-0000-0200-000084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19" authorId="0" shapeId="0" xr:uid="{00000000-0006-0000-0200-000085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19" authorId="0" shapeId="0" xr:uid="{00000000-0006-0000-0200-000086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0" authorId="0" shapeId="0" xr:uid="{00000000-0006-0000-0200-000087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0" authorId="0" shapeId="0" xr:uid="{00000000-0006-0000-0200-000088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0" authorId="0" shapeId="0" xr:uid="{00000000-0006-0000-0200-000089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0" authorId="0" shapeId="0" xr:uid="{00000000-0006-0000-0200-00008A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0" authorId="0" shapeId="0" xr:uid="{00000000-0006-0000-0200-00008B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0" authorId="0" shapeId="0" xr:uid="{00000000-0006-0000-0200-00008C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0" authorId="0" shapeId="0" xr:uid="{00000000-0006-0000-0200-00008D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0" authorId="0" shapeId="0" xr:uid="{00000000-0006-0000-0200-00008E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0" authorId="0" shapeId="0" xr:uid="{00000000-0006-0000-0200-00008F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20" authorId="0" shapeId="0" xr:uid="{00000000-0006-0000-0200-000090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20" authorId="0" shapeId="0" xr:uid="{00000000-0006-0000-0200-000091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0" authorId="0" shapeId="0" xr:uid="{00000000-0006-0000-0200-000092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0" authorId="0" shapeId="0" xr:uid="{00000000-0006-0000-0200-000093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20" authorId="0" shapeId="0" xr:uid="{00000000-0006-0000-0200-000094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0" authorId="0" shapeId="0" xr:uid="{00000000-0006-0000-0200-000095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0" authorId="0" shapeId="0" xr:uid="{00000000-0006-0000-0200-000096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0" authorId="0" shapeId="0" xr:uid="{00000000-0006-0000-0200-000097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0" authorId="0" shapeId="0" xr:uid="{00000000-0006-0000-0200-000098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0" authorId="0" shapeId="0" xr:uid="{00000000-0006-0000-0200-000099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0" authorId="0" shapeId="0" xr:uid="{00000000-0006-0000-0200-00009A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0" authorId="0" shapeId="0" xr:uid="{00000000-0006-0000-0200-00009B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0" authorId="0" shapeId="0" xr:uid="{00000000-0006-0000-0200-00009C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0" authorId="0" shapeId="0" xr:uid="{00000000-0006-0000-0200-00009D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20" authorId="0" shapeId="0" xr:uid="{00000000-0006-0000-0200-00009E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0" authorId="0" shapeId="0" xr:uid="{00000000-0006-0000-0200-00009F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0" authorId="0" shapeId="0" xr:uid="{00000000-0006-0000-0200-0000A0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0" authorId="0" shapeId="0" xr:uid="{00000000-0006-0000-0200-0000A1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0" authorId="0" shapeId="0" xr:uid="{00000000-0006-0000-0200-0000A2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0" authorId="0" shapeId="0" xr:uid="{00000000-0006-0000-0200-0000A3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0" authorId="0" shapeId="0" xr:uid="{00000000-0006-0000-0200-0000A4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0" authorId="0" shapeId="0" xr:uid="{00000000-0006-0000-0200-0000A5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20" authorId="0" shapeId="0" xr:uid="{00000000-0006-0000-0200-0000A6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0" authorId="0" shapeId="0" xr:uid="{00000000-0006-0000-0200-0000A7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0" authorId="0" shapeId="0" xr:uid="{00000000-0006-0000-0200-0000A8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1" authorId="0" shapeId="0" xr:uid="{00000000-0006-0000-0200-0000A9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1" authorId="0" shapeId="0" xr:uid="{00000000-0006-0000-0200-0000AA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1" authorId="0" shapeId="0" xr:uid="{00000000-0006-0000-0200-0000AB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1" authorId="0" shapeId="0" xr:uid="{00000000-0006-0000-0200-0000AC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1" authorId="0" shapeId="0" xr:uid="{00000000-0006-0000-0200-0000AD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1" authorId="0" shapeId="0" xr:uid="{00000000-0006-0000-0200-0000AE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1" authorId="0" shapeId="0" xr:uid="{00000000-0006-0000-0200-0000AF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1" authorId="0" shapeId="0" xr:uid="{00000000-0006-0000-0200-0000B0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1" authorId="0" shapeId="0" xr:uid="{00000000-0006-0000-0200-0000B1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R121" authorId="0" shapeId="0" xr:uid="{00000000-0006-0000-0200-0000B2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S121" authorId="0" shapeId="0" xr:uid="{00000000-0006-0000-0200-0000B3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1" authorId="0" shapeId="0" xr:uid="{00000000-0006-0000-0200-0000B4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1" authorId="0" shapeId="0" xr:uid="{00000000-0006-0000-0200-0000B5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X121" authorId="0" shapeId="0" xr:uid="{00000000-0006-0000-0200-0000B6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1" authorId="0" shapeId="0" xr:uid="{00000000-0006-0000-0200-0000B7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1" authorId="0" shapeId="0" xr:uid="{00000000-0006-0000-0200-0000B8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1" authorId="0" shapeId="0" xr:uid="{00000000-0006-0000-0200-0000B9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1" authorId="0" shapeId="0" xr:uid="{00000000-0006-0000-0200-0000BA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1" authorId="0" shapeId="0" xr:uid="{00000000-0006-0000-0200-0000BB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1" authorId="0" shapeId="0" xr:uid="{00000000-0006-0000-0200-0000BC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1" authorId="0" shapeId="0" xr:uid="{00000000-0006-0000-0200-0000BD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1" authorId="0" shapeId="0" xr:uid="{00000000-0006-0000-0200-0000BE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1" authorId="0" shapeId="0" xr:uid="{00000000-0006-0000-0200-0000BF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K121" authorId="0" shapeId="0" xr:uid="{00000000-0006-0000-0200-0000C0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1" authorId="0" shapeId="0" xr:uid="{00000000-0006-0000-0200-0000C1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1" authorId="0" shapeId="0" xr:uid="{00000000-0006-0000-0200-0000C2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1" authorId="0" shapeId="0" xr:uid="{00000000-0006-0000-0200-0000C3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1" authorId="0" shapeId="0" xr:uid="{00000000-0006-0000-0200-0000C4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1" authorId="0" shapeId="0" xr:uid="{00000000-0006-0000-0200-0000C5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1" authorId="0" shapeId="0" xr:uid="{00000000-0006-0000-0200-0000C6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1" authorId="0" shapeId="0" xr:uid="{00000000-0006-0000-0200-0000C7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V121" authorId="0" shapeId="0" xr:uid="{00000000-0006-0000-0200-0000C8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1" authorId="0" shapeId="0" xr:uid="{00000000-0006-0000-0200-0000C9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1" authorId="0" shapeId="0" xr:uid="{00000000-0006-0000-0200-0000CA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2" authorId="0" shapeId="0" xr:uid="{00000000-0006-0000-0200-0000CB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2" authorId="0" shapeId="0" xr:uid="{00000000-0006-0000-0200-0000CC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22" authorId="0" shapeId="0" xr:uid="{00000000-0006-0000-0200-0000CD10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22" authorId="0" shapeId="0" xr:uid="{00000000-0006-0000-0200-0000CE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2" authorId="0" shapeId="0" xr:uid="{00000000-0006-0000-0200-0000CF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2" authorId="0" shapeId="0" xr:uid="{00000000-0006-0000-0200-0000D0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2" authorId="0" shapeId="0" xr:uid="{00000000-0006-0000-0200-0000D1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2" authorId="0" shapeId="0" xr:uid="{00000000-0006-0000-0200-0000D2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2" authorId="0" shapeId="0" xr:uid="{00000000-0006-0000-0200-0000D3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2" authorId="0" shapeId="0" xr:uid="{00000000-0006-0000-0200-0000D4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22" authorId="0" shapeId="0" xr:uid="{00000000-0006-0000-0200-0000D510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22" authorId="0" shapeId="0" xr:uid="{00000000-0006-0000-0200-0000D610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22" authorId="0" shapeId="0" xr:uid="{00000000-0006-0000-0200-0000D710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22" authorId="0" shapeId="0" xr:uid="{00000000-0006-0000-0200-0000D810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22" authorId="0" shapeId="0" xr:uid="{00000000-0006-0000-0200-0000D910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2" authorId="0" shapeId="0" xr:uid="{00000000-0006-0000-0200-0000DA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2" authorId="0" shapeId="0" xr:uid="{00000000-0006-0000-0200-0000DB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2" authorId="0" shapeId="0" xr:uid="{00000000-0006-0000-0200-0000DC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2" authorId="0" shapeId="0" xr:uid="{00000000-0006-0000-0200-0000DD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2" authorId="0" shapeId="0" xr:uid="{00000000-0006-0000-0200-0000DE1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2" authorId="0" shapeId="0" xr:uid="{00000000-0006-0000-0200-0000DF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2" authorId="0" shapeId="0" xr:uid="{00000000-0006-0000-0200-0000E0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2" authorId="0" shapeId="0" xr:uid="{00000000-0006-0000-0200-0000E1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2" authorId="0" shapeId="0" xr:uid="{00000000-0006-0000-0200-0000E2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2" authorId="0" shapeId="0" xr:uid="{00000000-0006-0000-0200-0000E3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2" authorId="0" shapeId="0" xr:uid="{00000000-0006-0000-0200-0000E410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2" authorId="0" shapeId="0" xr:uid="{00000000-0006-0000-0200-0000E510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2" authorId="0" shapeId="0" xr:uid="{00000000-0006-0000-0200-0000E610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2" authorId="0" shapeId="0" xr:uid="{00000000-0006-0000-0200-0000E710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2" authorId="0" shapeId="0" xr:uid="{00000000-0006-0000-0200-0000E810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2" authorId="0" shapeId="0" xr:uid="{00000000-0006-0000-0200-0000E910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2" authorId="0" shapeId="0" xr:uid="{00000000-0006-0000-0200-0000EA10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2" authorId="0" shapeId="0" xr:uid="{00000000-0006-0000-0200-0000EB10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2" authorId="0" shapeId="0" xr:uid="{00000000-0006-0000-0200-0000EC10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2" authorId="0" shapeId="0" xr:uid="{00000000-0006-0000-0200-0000ED10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2" authorId="0" shapeId="0" xr:uid="{00000000-0006-0000-0200-0000EE10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2" authorId="0" shapeId="0" xr:uid="{00000000-0006-0000-0200-0000EF10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2" authorId="0" shapeId="0" xr:uid="{00000000-0006-0000-0200-0000F010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2" authorId="0" shapeId="0" xr:uid="{00000000-0006-0000-0200-0000F110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2" authorId="0" shapeId="0" xr:uid="{00000000-0006-0000-0200-0000F210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2" authorId="0" shapeId="0" xr:uid="{00000000-0006-0000-0200-0000F310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2" authorId="0" shapeId="0" xr:uid="{00000000-0006-0000-0200-0000F410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2" authorId="0" shapeId="0" xr:uid="{00000000-0006-0000-0200-0000F510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3" authorId="0" shapeId="0" xr:uid="{E9BF1BD9-B7DD-4347-BBE9-E16A099314CD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3" authorId="0" shapeId="0" xr:uid="{14E967BA-3255-4046-A515-BEA44AB76CA1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23" authorId="0" shapeId="0" xr:uid="{FEF7C708-4B6F-4D5B-8B4B-BB782F6A8074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23" authorId="0" shapeId="0" xr:uid="{FE010C47-BE2C-451A-954D-63CBF132B01E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3" authorId="0" shapeId="0" xr:uid="{F6D7BD80-92D2-46DF-8BCC-01474742F7F6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3" authorId="0" shapeId="0" xr:uid="{1A1BAC4F-807D-44B8-BFD4-845022CD066D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3" authorId="0" shapeId="0" xr:uid="{26FDEA9A-A389-4C48-B680-D0F200D97C09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3" authorId="0" shapeId="0" xr:uid="{09C1D4AD-176C-47EC-9713-87D814735F68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3" authorId="0" shapeId="0" xr:uid="{41E7E43E-35DB-4FDB-A284-39B2D14E2D27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3" authorId="0" shapeId="0" xr:uid="{2AD560F5-FA64-4EA0-A8D4-07D78011DE33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23" authorId="0" shapeId="0" xr:uid="{140AFB19-4C49-417D-A408-E81E1AB4CDE3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23" authorId="0" shapeId="0" xr:uid="{F668A90D-447C-44F3-8835-A1D28E85E065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23" authorId="0" shapeId="0" xr:uid="{02C874B5-6FDD-4767-9343-126603B08E46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23" authorId="0" shapeId="0" xr:uid="{55491AC3-1017-46C6-A1EE-EF0457CC7F81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23" authorId="0" shapeId="0" xr:uid="{5918FBE1-6C78-4336-BAA5-82E3072BA84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3" authorId="0" shapeId="0" xr:uid="{ED3C4469-BFD1-4F29-BC67-DBC7D4A9D17D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3" authorId="0" shapeId="0" xr:uid="{8BC1EC0B-00C6-4861-89CB-7D6A5E81C8E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3" authorId="0" shapeId="0" xr:uid="{609B3786-7D7E-452D-873B-B1AA25A0EBD2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3" authorId="0" shapeId="0" xr:uid="{D7946ABA-C9B9-437B-B984-B090FAA84DB1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3" authorId="0" shapeId="0" xr:uid="{3B064871-8852-4DD2-B54E-15FE2A92240A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3" authorId="0" shapeId="0" xr:uid="{EF4E28FE-3DF7-4F20-AAB2-442272AF0D16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3" authorId="0" shapeId="0" xr:uid="{ED13B2F1-C47A-4B99-9F5D-5135ED0B09CD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3" authorId="0" shapeId="0" xr:uid="{64A3173A-82BE-49AB-B51B-D94F58E3D69D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3" authorId="0" shapeId="0" xr:uid="{7B965F54-410C-4420-AE21-7045C727ADF7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3" authorId="0" shapeId="0" xr:uid="{EB4F9373-CCF0-426B-B086-B03A210E4BAC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3" authorId="0" shapeId="0" xr:uid="{818E249B-9E24-4AC4-94C6-2871492E9FCF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3" authorId="0" shapeId="0" xr:uid="{992710E6-7D1D-4492-8038-F5C3CA7ACE66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3" authorId="0" shapeId="0" xr:uid="{B3388884-4235-41EF-AEC2-5643CBB37B8A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3" authorId="0" shapeId="0" xr:uid="{0A717986-CF06-47CC-A0BC-DAA0429EDF31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3" authorId="0" shapeId="0" xr:uid="{0CF2278D-235B-466C-B605-7E52CFF4C467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3" authorId="0" shapeId="0" xr:uid="{EE77B375-0C84-4616-A476-9751C1A5B8BF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3" authorId="0" shapeId="0" xr:uid="{0FA5C65F-44AC-49E0-B432-9B40D17B509F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3" authorId="0" shapeId="0" xr:uid="{E43E39B0-D49D-4AB6-AC19-046961A658A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3" authorId="0" shapeId="0" xr:uid="{879D5EE7-21D3-4985-B5A6-21DEA612AF3C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3" authorId="0" shapeId="0" xr:uid="{80B05D9A-F376-4FF1-BA98-A758144A0E6C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3" authorId="0" shapeId="0" xr:uid="{F0D3C69B-24C5-494F-A082-381B6BA17377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3" authorId="0" shapeId="0" xr:uid="{5A3FCA9E-8310-4A6A-AC5A-E7FFC6DC06BF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3" authorId="0" shapeId="0" xr:uid="{BFA34964-8300-4446-8166-AF153CBE4C88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3" authorId="0" shapeId="0" xr:uid="{418F42B3-5BA9-4226-A858-78A1CD06A1A2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3" authorId="0" shapeId="0" xr:uid="{B605228C-AFF8-4A7F-BDA6-50AF8D00E72B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3" authorId="0" shapeId="0" xr:uid="{7FAF5122-7441-4D33-AFB9-B6B6748EE282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3" authorId="0" shapeId="0" xr:uid="{E316C845-589D-4060-A8C6-B9AC1ACCFBD1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3" authorId="0" shapeId="0" xr:uid="{817D01BF-3039-4ABA-A99C-A2A590643DD3}">
      <text>
        <r>
          <rPr>
            <sz val="11"/>
            <rFont val="Calibri"/>
            <family val="2"/>
            <charset val="238"/>
          </rPr>
          <t>SZV_F:ISA</t>
        </r>
      </text>
    </comment>
    <comment ref="B124" authorId="0" shapeId="0" xr:uid="{00000000-0006-0000-0200-0000F610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4" authorId="0" shapeId="0" xr:uid="{00000000-0006-0000-0200-0000F710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4" authorId="0" shapeId="0" xr:uid="{00000000-0006-0000-0200-0000F810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4" authorId="0" shapeId="0" xr:uid="{00000000-0006-0000-0200-0000F910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4" authorId="0" shapeId="0" xr:uid="{00000000-0006-0000-0200-0000FA10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4" authorId="0" shapeId="0" xr:uid="{00000000-0006-0000-0200-0000FB10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4" authorId="0" shapeId="0" xr:uid="{00000000-0006-0000-0200-0000FC10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4" authorId="0" shapeId="0" xr:uid="{00000000-0006-0000-0200-0000FD10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4" authorId="0" shapeId="0" xr:uid="{00000000-0006-0000-0200-0000FE10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N124" authorId="0" shapeId="0" xr:uid="{00000000-0006-0000-0200-0000FF10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24" authorId="0" shapeId="0" xr:uid="{00000000-0006-0000-0200-0000001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24" authorId="0" shapeId="0" xr:uid="{00000000-0006-0000-0200-000001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4" authorId="0" shapeId="0" xr:uid="{00000000-0006-0000-0200-000002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4" authorId="0" shapeId="0" xr:uid="{00000000-0006-0000-0200-000003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4" authorId="0" shapeId="0" xr:uid="{00000000-0006-0000-0200-000004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4" authorId="0" shapeId="0" xr:uid="{00000000-0006-0000-0200-000005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4" authorId="0" shapeId="0" xr:uid="{00000000-0006-0000-0200-000006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4" authorId="0" shapeId="0" xr:uid="{00000000-0006-0000-0200-000007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4" authorId="0" shapeId="0" xr:uid="{00000000-0006-0000-0200-000008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4" authorId="0" shapeId="0" xr:uid="{00000000-0006-0000-0200-000009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4" authorId="0" shapeId="0" xr:uid="{00000000-0006-0000-0200-00000A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4" authorId="0" shapeId="0" xr:uid="{00000000-0006-0000-0200-00000B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4" authorId="0" shapeId="0" xr:uid="{00000000-0006-0000-0200-00000C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4" authorId="0" shapeId="0" xr:uid="{00000000-0006-0000-0200-00000D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4" authorId="0" shapeId="0" xr:uid="{00000000-0006-0000-0200-00000E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4" authorId="0" shapeId="0" xr:uid="{00000000-0006-0000-0200-00000F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4" authorId="0" shapeId="0" xr:uid="{00000000-0006-0000-0200-000010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4" authorId="0" shapeId="0" xr:uid="{00000000-0006-0000-0200-000011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4" authorId="0" shapeId="0" xr:uid="{00000000-0006-0000-0200-000012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4" authorId="0" shapeId="0" xr:uid="{00000000-0006-0000-0200-000013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4" authorId="0" shapeId="0" xr:uid="{00000000-0006-0000-0200-000014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4" authorId="0" shapeId="0" xr:uid="{00000000-0006-0000-0200-000015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4" authorId="0" shapeId="0" xr:uid="{00000000-0006-0000-0200-000016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4" authorId="0" shapeId="0" xr:uid="{00000000-0006-0000-0200-000017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4" authorId="0" shapeId="0" xr:uid="{00000000-0006-0000-0200-000018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4" authorId="0" shapeId="0" xr:uid="{00000000-0006-0000-0200-000019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4" authorId="0" shapeId="0" xr:uid="{00000000-0006-0000-0200-00001A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4" authorId="0" shapeId="0" xr:uid="{00000000-0006-0000-0200-00001B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4" authorId="0" shapeId="0" xr:uid="{00000000-0006-0000-0200-00001C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4" authorId="0" shapeId="0" xr:uid="{00000000-0006-0000-0200-00001D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5" authorId="0" shapeId="0" xr:uid="{00000000-0006-0000-0200-00001E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5" authorId="0" shapeId="0" xr:uid="{00000000-0006-0000-0200-00001F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5" authorId="0" shapeId="0" xr:uid="{00000000-0006-0000-0200-000020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5" authorId="0" shapeId="0" xr:uid="{00000000-0006-0000-0200-000021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5" authorId="0" shapeId="0" xr:uid="{00000000-0006-0000-0200-000022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5" authorId="0" shapeId="0" xr:uid="{00000000-0006-0000-0200-000023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5" authorId="0" shapeId="0" xr:uid="{00000000-0006-0000-0200-000024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5" authorId="0" shapeId="0" xr:uid="{00000000-0006-0000-0200-000025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5" authorId="0" shapeId="0" xr:uid="{00000000-0006-0000-0200-000026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N125" authorId="0" shapeId="0" xr:uid="{00000000-0006-0000-0200-000027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25" authorId="0" shapeId="0" xr:uid="{00000000-0006-0000-0200-0000281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25" authorId="0" shapeId="0" xr:uid="{00000000-0006-0000-0200-000029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5" authorId="0" shapeId="0" xr:uid="{00000000-0006-0000-0200-00002A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5" authorId="0" shapeId="0" xr:uid="{00000000-0006-0000-0200-00002B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5" authorId="0" shapeId="0" xr:uid="{00000000-0006-0000-0200-00002C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5" authorId="0" shapeId="0" xr:uid="{00000000-0006-0000-0200-00002D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5" authorId="0" shapeId="0" xr:uid="{00000000-0006-0000-0200-00002E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5" authorId="0" shapeId="0" xr:uid="{00000000-0006-0000-0200-00002F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5" authorId="0" shapeId="0" xr:uid="{00000000-0006-0000-0200-000030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5" authorId="0" shapeId="0" xr:uid="{00000000-0006-0000-0200-000031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5" authorId="0" shapeId="0" xr:uid="{00000000-0006-0000-0200-000032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5" authorId="0" shapeId="0" xr:uid="{00000000-0006-0000-0200-000033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5" authorId="0" shapeId="0" xr:uid="{00000000-0006-0000-0200-000034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5" authorId="0" shapeId="0" xr:uid="{00000000-0006-0000-0200-000035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5" authorId="0" shapeId="0" xr:uid="{00000000-0006-0000-0200-000036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5" authorId="0" shapeId="0" xr:uid="{00000000-0006-0000-0200-000037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5" authorId="0" shapeId="0" xr:uid="{00000000-0006-0000-0200-000038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5" authorId="0" shapeId="0" xr:uid="{00000000-0006-0000-0200-000039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5" authorId="0" shapeId="0" xr:uid="{00000000-0006-0000-0200-00003A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5" authorId="0" shapeId="0" xr:uid="{00000000-0006-0000-0200-00003B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5" authorId="0" shapeId="0" xr:uid="{00000000-0006-0000-0200-00003C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5" authorId="0" shapeId="0" xr:uid="{00000000-0006-0000-0200-00003D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5" authorId="0" shapeId="0" xr:uid="{00000000-0006-0000-0200-00003E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5" authorId="0" shapeId="0" xr:uid="{00000000-0006-0000-0200-00003F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5" authorId="0" shapeId="0" xr:uid="{00000000-0006-0000-0200-000040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5" authorId="0" shapeId="0" xr:uid="{00000000-0006-0000-0200-000041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5" authorId="0" shapeId="0" xr:uid="{00000000-0006-0000-0200-000042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5" authorId="0" shapeId="0" xr:uid="{00000000-0006-0000-0200-000043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5" authorId="0" shapeId="0" xr:uid="{00000000-0006-0000-0200-000044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5" authorId="0" shapeId="0" xr:uid="{00000000-0006-0000-0200-000045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6" authorId="0" shapeId="0" xr:uid="{00000000-0006-0000-0200-000046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6" authorId="0" shapeId="0" xr:uid="{00000000-0006-0000-0200-000047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26" authorId="0" shapeId="0" xr:uid="{00000000-0006-0000-0200-00004811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26" authorId="0" shapeId="0" xr:uid="{00000000-0006-0000-0200-000049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6" authorId="0" shapeId="0" xr:uid="{00000000-0006-0000-0200-00004A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6" authorId="0" shapeId="0" xr:uid="{00000000-0006-0000-0200-00004B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6" authorId="0" shapeId="0" xr:uid="{00000000-0006-0000-0200-00004C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6" authorId="0" shapeId="0" xr:uid="{00000000-0006-0000-0200-00004D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6" authorId="0" shapeId="0" xr:uid="{00000000-0006-0000-0200-00004E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6" authorId="0" shapeId="0" xr:uid="{00000000-0006-0000-0200-00004F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26" authorId="0" shapeId="0" xr:uid="{00000000-0006-0000-0200-0000501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26" authorId="0" shapeId="0" xr:uid="{00000000-0006-0000-0200-0000511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26" authorId="0" shapeId="0" xr:uid="{00000000-0006-0000-0200-000052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26" authorId="0" shapeId="0" xr:uid="{00000000-0006-0000-0200-0000531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26" authorId="0" shapeId="0" xr:uid="{00000000-0006-0000-0200-000054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6" authorId="0" shapeId="0" xr:uid="{00000000-0006-0000-0200-000055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6" authorId="0" shapeId="0" xr:uid="{00000000-0006-0000-0200-000056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6" authorId="0" shapeId="0" xr:uid="{00000000-0006-0000-0200-000057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6" authorId="0" shapeId="0" xr:uid="{00000000-0006-0000-0200-000058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6" authorId="0" shapeId="0" xr:uid="{00000000-0006-0000-0200-000059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6" authorId="0" shapeId="0" xr:uid="{00000000-0006-0000-0200-00005A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6" authorId="0" shapeId="0" xr:uid="{00000000-0006-0000-0200-00005B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6" authorId="0" shapeId="0" xr:uid="{00000000-0006-0000-0200-00005C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6" authorId="0" shapeId="0" xr:uid="{00000000-0006-0000-0200-00005D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6" authorId="0" shapeId="0" xr:uid="{00000000-0006-0000-0200-00005E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6" authorId="0" shapeId="0" xr:uid="{00000000-0006-0000-0200-00005F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6" authorId="0" shapeId="0" xr:uid="{00000000-0006-0000-0200-000060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6" authorId="0" shapeId="0" xr:uid="{00000000-0006-0000-0200-000061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6" authorId="0" shapeId="0" xr:uid="{00000000-0006-0000-0200-000062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6" authorId="0" shapeId="0" xr:uid="{00000000-0006-0000-0200-000063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6" authorId="0" shapeId="0" xr:uid="{00000000-0006-0000-0200-000064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6" authorId="0" shapeId="0" xr:uid="{00000000-0006-0000-0200-000065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6" authorId="0" shapeId="0" xr:uid="{00000000-0006-0000-0200-000066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6" authorId="0" shapeId="0" xr:uid="{00000000-0006-0000-0200-000067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6" authorId="0" shapeId="0" xr:uid="{00000000-0006-0000-0200-000068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6" authorId="0" shapeId="0" xr:uid="{00000000-0006-0000-0200-000069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6" authorId="0" shapeId="0" xr:uid="{00000000-0006-0000-0200-00006A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6" authorId="0" shapeId="0" xr:uid="{00000000-0006-0000-0200-00006B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6" authorId="0" shapeId="0" xr:uid="{00000000-0006-0000-0200-00006C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6" authorId="0" shapeId="0" xr:uid="{00000000-0006-0000-0200-00006D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6" authorId="0" shapeId="0" xr:uid="{00000000-0006-0000-0200-00006E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6" authorId="0" shapeId="0" xr:uid="{00000000-0006-0000-0200-00006F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6" authorId="0" shapeId="0" xr:uid="{00000000-0006-0000-0200-000070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7" authorId="0" shapeId="0" xr:uid="{00000000-0006-0000-0200-000071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7" authorId="0" shapeId="0" xr:uid="{00000000-0006-0000-0200-000072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7" authorId="0" shapeId="0" xr:uid="{00000000-0006-0000-0200-000073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7" authorId="0" shapeId="0" xr:uid="{00000000-0006-0000-0200-000074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7" authorId="0" shapeId="0" xr:uid="{00000000-0006-0000-0200-000075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7" authorId="0" shapeId="0" xr:uid="{00000000-0006-0000-0200-000076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7" authorId="0" shapeId="0" xr:uid="{00000000-0006-0000-0200-000077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7" authorId="0" shapeId="0" xr:uid="{00000000-0006-0000-0200-000078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7" authorId="0" shapeId="0" xr:uid="{00000000-0006-0000-0200-000079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127" authorId="0" shapeId="0" xr:uid="{00000000-0006-0000-0200-00007A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7" authorId="0" shapeId="0" xr:uid="{00000000-0006-0000-0200-00007B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7" authorId="0" shapeId="0" xr:uid="{00000000-0006-0000-0200-00007C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7" authorId="0" shapeId="0" xr:uid="{00000000-0006-0000-0200-00007D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7" authorId="0" shapeId="0" xr:uid="{00000000-0006-0000-0200-00007E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7" authorId="0" shapeId="0" xr:uid="{00000000-0006-0000-0200-00007F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7" authorId="0" shapeId="0" xr:uid="{00000000-0006-0000-0200-000080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7" authorId="0" shapeId="0" xr:uid="{00000000-0006-0000-0200-000081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7" authorId="0" shapeId="0" xr:uid="{00000000-0006-0000-0200-000082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7" authorId="0" shapeId="0" xr:uid="{00000000-0006-0000-0200-000083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7" authorId="0" shapeId="0" xr:uid="{00000000-0006-0000-0200-000084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7" authorId="0" shapeId="0" xr:uid="{00000000-0006-0000-0200-000085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7" authorId="0" shapeId="0" xr:uid="{00000000-0006-0000-0200-000086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7" authorId="0" shapeId="0" xr:uid="{00000000-0006-0000-0200-000087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7" authorId="0" shapeId="0" xr:uid="{00000000-0006-0000-0200-000088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7" authorId="0" shapeId="0" xr:uid="{00000000-0006-0000-0200-000089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7" authorId="0" shapeId="0" xr:uid="{00000000-0006-0000-0200-00008A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7" authorId="0" shapeId="0" xr:uid="{00000000-0006-0000-0200-00008B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7" authorId="0" shapeId="0" xr:uid="{00000000-0006-0000-0200-00008C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7" authorId="0" shapeId="0" xr:uid="{00000000-0006-0000-0200-00008D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7" authorId="0" shapeId="0" xr:uid="{00000000-0006-0000-0200-00008E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7" authorId="0" shapeId="0" xr:uid="{00000000-0006-0000-0200-00008F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7" authorId="0" shapeId="0" xr:uid="{00000000-0006-0000-0200-000090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7" authorId="0" shapeId="0" xr:uid="{00000000-0006-0000-0200-000091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7" authorId="0" shapeId="0" xr:uid="{00000000-0006-0000-0200-000092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7" authorId="0" shapeId="0" xr:uid="{00000000-0006-0000-0200-000093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7" authorId="0" shapeId="0" xr:uid="{00000000-0006-0000-0200-000094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7" authorId="0" shapeId="0" xr:uid="{00000000-0006-0000-0200-000095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7" authorId="0" shapeId="0" xr:uid="{00000000-0006-0000-0200-000096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8" authorId="0" shapeId="0" xr:uid="{00000000-0006-0000-0200-000097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8" authorId="0" shapeId="0" xr:uid="{00000000-0006-0000-0200-000098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8" authorId="0" shapeId="0" xr:uid="{00000000-0006-0000-0200-000099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8" authorId="0" shapeId="0" xr:uid="{00000000-0006-0000-0200-00009A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8" authorId="0" shapeId="0" xr:uid="{00000000-0006-0000-0200-00009B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8" authorId="0" shapeId="0" xr:uid="{00000000-0006-0000-0200-00009C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8" authorId="0" shapeId="0" xr:uid="{00000000-0006-0000-0200-00009D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8" authorId="0" shapeId="0" xr:uid="{00000000-0006-0000-0200-00009E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8" authorId="0" shapeId="0" xr:uid="{00000000-0006-0000-0200-00009F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128" authorId="0" shapeId="0" xr:uid="{00000000-0006-0000-0200-0000A0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8" authorId="0" shapeId="0" xr:uid="{00000000-0006-0000-0200-0000A1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8" authorId="0" shapeId="0" xr:uid="{00000000-0006-0000-0200-0000A2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8" authorId="0" shapeId="0" xr:uid="{00000000-0006-0000-0200-0000A3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8" authorId="0" shapeId="0" xr:uid="{00000000-0006-0000-0200-0000A4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8" authorId="0" shapeId="0" xr:uid="{00000000-0006-0000-0200-0000A5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8" authorId="0" shapeId="0" xr:uid="{00000000-0006-0000-0200-0000A6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8" authorId="0" shapeId="0" xr:uid="{00000000-0006-0000-0200-0000A7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8" authorId="0" shapeId="0" xr:uid="{00000000-0006-0000-0200-0000A8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8" authorId="0" shapeId="0" xr:uid="{00000000-0006-0000-0200-0000A9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8" authorId="0" shapeId="0" xr:uid="{00000000-0006-0000-0200-0000AA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8" authorId="0" shapeId="0" xr:uid="{00000000-0006-0000-0200-0000AB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8" authorId="0" shapeId="0" xr:uid="{00000000-0006-0000-0200-0000AC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8" authorId="0" shapeId="0" xr:uid="{00000000-0006-0000-0200-0000AD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8" authorId="0" shapeId="0" xr:uid="{00000000-0006-0000-0200-0000AE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8" authorId="0" shapeId="0" xr:uid="{00000000-0006-0000-0200-0000AF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8" authorId="0" shapeId="0" xr:uid="{00000000-0006-0000-0200-0000B0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8" authorId="0" shapeId="0" xr:uid="{00000000-0006-0000-0200-0000B1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8" authorId="0" shapeId="0" xr:uid="{00000000-0006-0000-0200-0000B2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8" authorId="0" shapeId="0" xr:uid="{00000000-0006-0000-0200-0000B3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8" authorId="0" shapeId="0" xr:uid="{00000000-0006-0000-0200-0000B4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8" authorId="0" shapeId="0" xr:uid="{00000000-0006-0000-0200-0000B5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8" authorId="0" shapeId="0" xr:uid="{00000000-0006-0000-0200-0000B6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8" authorId="0" shapeId="0" xr:uid="{00000000-0006-0000-0200-0000B7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8" authorId="0" shapeId="0" xr:uid="{00000000-0006-0000-0200-0000B8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8" authorId="0" shapeId="0" xr:uid="{00000000-0006-0000-0200-0000B9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8" authorId="0" shapeId="0" xr:uid="{00000000-0006-0000-0200-0000BA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8" authorId="0" shapeId="0" xr:uid="{00000000-0006-0000-0200-0000BB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8" authorId="0" shapeId="0" xr:uid="{00000000-0006-0000-0200-0000BC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29" authorId="0" shapeId="0" xr:uid="{00000000-0006-0000-0200-0000BD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29" authorId="0" shapeId="0" xr:uid="{00000000-0006-0000-0200-0000BE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E129" authorId="0" shapeId="0" xr:uid="{00000000-0006-0000-0200-0000BF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29" authorId="0" shapeId="0" xr:uid="{00000000-0006-0000-0200-0000C0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29" authorId="0" shapeId="0" xr:uid="{00000000-0006-0000-0200-0000C1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29" authorId="0" shapeId="0" xr:uid="{00000000-0006-0000-0200-0000C2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29" authorId="0" shapeId="0" xr:uid="{00000000-0006-0000-0200-0000C3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29" authorId="0" shapeId="0" xr:uid="{00000000-0006-0000-0200-0000C4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29" authorId="0" shapeId="0" xr:uid="{00000000-0006-0000-0200-0000C5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P129" authorId="0" shapeId="0" xr:uid="{00000000-0006-0000-0200-0000C6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29" authorId="0" shapeId="0" xr:uid="{00000000-0006-0000-0200-0000C7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29" authorId="0" shapeId="0" xr:uid="{00000000-0006-0000-0200-0000C8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29" authorId="0" shapeId="0" xr:uid="{00000000-0006-0000-0200-0000C9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29" authorId="0" shapeId="0" xr:uid="{00000000-0006-0000-0200-0000CA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29" authorId="0" shapeId="0" xr:uid="{00000000-0006-0000-0200-0000CB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29" authorId="0" shapeId="0" xr:uid="{00000000-0006-0000-0200-0000CC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29" authorId="0" shapeId="0" xr:uid="{00000000-0006-0000-0200-0000CD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29" authorId="0" shapeId="0" xr:uid="{00000000-0006-0000-0200-0000CE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29" authorId="0" shapeId="0" xr:uid="{00000000-0006-0000-0200-0000CF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29" authorId="0" shapeId="0" xr:uid="{00000000-0006-0000-0200-0000D0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29" authorId="0" shapeId="0" xr:uid="{00000000-0006-0000-0200-0000D1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29" authorId="0" shapeId="0" xr:uid="{00000000-0006-0000-0200-0000D2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29" authorId="0" shapeId="0" xr:uid="{00000000-0006-0000-0200-0000D3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29" authorId="0" shapeId="0" xr:uid="{00000000-0006-0000-0200-0000D4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29" authorId="0" shapeId="0" xr:uid="{00000000-0006-0000-0200-0000D5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29" authorId="0" shapeId="0" xr:uid="{00000000-0006-0000-0200-0000D6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29" authorId="0" shapeId="0" xr:uid="{00000000-0006-0000-0200-0000D711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29" authorId="0" shapeId="0" xr:uid="{00000000-0006-0000-0200-0000D8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29" authorId="0" shapeId="0" xr:uid="{00000000-0006-0000-0200-0000D9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29" authorId="0" shapeId="0" xr:uid="{00000000-0006-0000-0200-0000DA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29" authorId="0" shapeId="0" xr:uid="{00000000-0006-0000-0200-0000DB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29" authorId="0" shapeId="0" xr:uid="{00000000-0006-0000-0200-0000DC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29" authorId="0" shapeId="0" xr:uid="{00000000-0006-0000-0200-0000DD11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29" authorId="0" shapeId="0" xr:uid="{00000000-0006-0000-0200-0000DE11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29" authorId="0" shapeId="0" xr:uid="{00000000-0006-0000-0200-0000DF11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29" authorId="0" shapeId="0" xr:uid="{00000000-0006-0000-0200-0000E011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29" authorId="0" shapeId="0" xr:uid="{00000000-0006-0000-0200-0000E111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29" authorId="0" shapeId="0" xr:uid="{00000000-0006-0000-0200-0000E211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0" authorId="0" shapeId="0" xr:uid="{00000000-0006-0000-0200-0000E311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0" authorId="0" shapeId="0" xr:uid="{00000000-0006-0000-0200-0000E411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0" authorId="0" shapeId="0" xr:uid="{00000000-0006-0000-0200-0000E511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0" authorId="0" shapeId="0" xr:uid="{00000000-0006-0000-0200-0000E611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0" authorId="0" shapeId="0" xr:uid="{00000000-0006-0000-0200-0000E711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0" authorId="0" shapeId="0" xr:uid="{00000000-0006-0000-0200-0000E811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0" authorId="0" shapeId="0" xr:uid="{00000000-0006-0000-0200-0000E911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0" authorId="0" shapeId="0" xr:uid="{00000000-0006-0000-0200-0000EA11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0" authorId="0" shapeId="0" xr:uid="{00000000-0006-0000-0200-0000EB11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0" authorId="0" shapeId="0" xr:uid="{00000000-0006-0000-0200-0000EC11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0" authorId="0" shapeId="0" xr:uid="{00000000-0006-0000-0200-0000ED11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0" authorId="0" shapeId="0" xr:uid="{00000000-0006-0000-0200-0000EE11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0" authorId="0" shapeId="0" xr:uid="{00000000-0006-0000-0200-0000EF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0" authorId="0" shapeId="0" xr:uid="{00000000-0006-0000-0200-0000F011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0" authorId="0" shapeId="0" xr:uid="{00000000-0006-0000-0200-0000F111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0" authorId="0" shapeId="0" xr:uid="{00000000-0006-0000-0200-0000F2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0" authorId="0" shapeId="0" xr:uid="{00000000-0006-0000-0200-0000F3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0" authorId="0" shapeId="0" xr:uid="{00000000-0006-0000-0200-0000F4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0" authorId="0" shapeId="0" xr:uid="{00000000-0006-0000-0200-0000F511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0" authorId="0" shapeId="0" xr:uid="{00000000-0006-0000-0200-0000F611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0" authorId="0" shapeId="0" xr:uid="{00000000-0006-0000-0200-0000F711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0" authorId="0" shapeId="0" xr:uid="{00000000-0006-0000-0200-0000F811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0" authorId="0" shapeId="0" xr:uid="{00000000-0006-0000-0200-0000F911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0" authorId="0" shapeId="0" xr:uid="{00000000-0006-0000-0200-0000FA11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0" authorId="0" shapeId="0" xr:uid="{00000000-0006-0000-0200-0000FB11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0" authorId="0" shapeId="0" xr:uid="{00000000-0006-0000-0200-0000FC11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0" authorId="0" shapeId="0" xr:uid="{00000000-0006-0000-0200-0000FD11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0" authorId="0" shapeId="0" xr:uid="{00000000-0006-0000-0200-0000FE11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0" authorId="0" shapeId="0" xr:uid="{00000000-0006-0000-0200-0000FF11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0" authorId="0" shapeId="0" xr:uid="{00000000-0006-0000-0200-000000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0" authorId="0" shapeId="0" xr:uid="{00000000-0006-0000-0200-000001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0" authorId="0" shapeId="0" xr:uid="{00000000-0006-0000-0200-000002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0" authorId="0" shapeId="0" xr:uid="{00000000-0006-0000-0200-000003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0" authorId="0" shapeId="0" xr:uid="{00000000-0006-0000-0200-000004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0" authorId="0" shapeId="0" xr:uid="{00000000-0006-0000-0200-000005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0" authorId="0" shapeId="0" xr:uid="{00000000-0006-0000-0200-000006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0" authorId="0" shapeId="0" xr:uid="{00000000-0006-0000-0200-000007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0" authorId="0" shapeId="0" xr:uid="{00000000-0006-0000-0200-000008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0" authorId="0" shapeId="0" xr:uid="{00000000-0006-0000-0200-000009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0" authorId="0" shapeId="0" xr:uid="{00000000-0006-0000-0200-00000A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0" authorId="0" shapeId="0" xr:uid="{00000000-0006-0000-0200-00000B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0" authorId="0" shapeId="0" xr:uid="{00000000-0006-0000-0200-00000C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0" authorId="0" shapeId="0" xr:uid="{00000000-0006-0000-0200-00000D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1" authorId="0" shapeId="0" xr:uid="{00000000-0006-0000-0200-00000E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1" authorId="0" shapeId="0" xr:uid="{00000000-0006-0000-0200-00000F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1" authorId="0" shapeId="0" xr:uid="{00000000-0006-0000-0200-000010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1" authorId="0" shapeId="0" xr:uid="{00000000-0006-0000-0200-000011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1" authorId="0" shapeId="0" xr:uid="{00000000-0006-0000-0200-000012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1" authorId="0" shapeId="0" xr:uid="{00000000-0006-0000-0200-000013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1" authorId="0" shapeId="0" xr:uid="{00000000-0006-0000-0200-000014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1" authorId="0" shapeId="0" xr:uid="{00000000-0006-0000-0200-000015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1" authorId="0" shapeId="0" xr:uid="{00000000-0006-0000-0200-000016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1" authorId="0" shapeId="0" xr:uid="{00000000-0006-0000-0200-000017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1" authorId="0" shapeId="0" xr:uid="{00000000-0006-0000-0200-000018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1" authorId="0" shapeId="0" xr:uid="{00000000-0006-0000-0200-000019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1" authorId="0" shapeId="0" xr:uid="{00000000-0006-0000-0200-00001A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1" authorId="0" shapeId="0" xr:uid="{00000000-0006-0000-0200-00001B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1" authorId="0" shapeId="0" xr:uid="{00000000-0006-0000-0200-00001C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1" authorId="0" shapeId="0" xr:uid="{00000000-0006-0000-0200-00001D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1" authorId="0" shapeId="0" xr:uid="{00000000-0006-0000-0200-00001E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1" authorId="0" shapeId="0" xr:uid="{00000000-0006-0000-0200-00001F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1" authorId="0" shapeId="0" xr:uid="{00000000-0006-0000-0200-000020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1" authorId="0" shapeId="0" xr:uid="{00000000-0006-0000-0200-000021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1" authorId="0" shapeId="0" xr:uid="{00000000-0006-0000-0200-000022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1" authorId="0" shapeId="0" xr:uid="{00000000-0006-0000-0200-000023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1" authorId="0" shapeId="0" xr:uid="{00000000-0006-0000-0200-000024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1" authorId="0" shapeId="0" xr:uid="{00000000-0006-0000-0200-000025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1" authorId="0" shapeId="0" xr:uid="{00000000-0006-0000-0200-000026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1" authorId="0" shapeId="0" xr:uid="{00000000-0006-0000-0200-000027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1" authorId="0" shapeId="0" xr:uid="{00000000-0006-0000-0200-000028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1" authorId="0" shapeId="0" xr:uid="{00000000-0006-0000-0200-000029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1" authorId="0" shapeId="0" xr:uid="{00000000-0006-0000-0200-00002A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1" authorId="0" shapeId="0" xr:uid="{00000000-0006-0000-0200-00002B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1" authorId="0" shapeId="0" xr:uid="{00000000-0006-0000-0200-00002C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1" authorId="0" shapeId="0" xr:uid="{00000000-0006-0000-0200-00002D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1" authorId="0" shapeId="0" xr:uid="{00000000-0006-0000-0200-00002E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1" authorId="0" shapeId="0" xr:uid="{00000000-0006-0000-0200-00002F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1" authorId="0" shapeId="0" xr:uid="{00000000-0006-0000-0200-000030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1" authorId="0" shapeId="0" xr:uid="{00000000-0006-0000-0200-000031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1" authorId="0" shapeId="0" xr:uid="{00000000-0006-0000-0200-000032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1" authorId="0" shapeId="0" xr:uid="{00000000-0006-0000-0200-000033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1" authorId="0" shapeId="0" xr:uid="{00000000-0006-0000-0200-000034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1" authorId="0" shapeId="0" xr:uid="{00000000-0006-0000-0200-000035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1" authorId="0" shapeId="0" xr:uid="{00000000-0006-0000-0200-000036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1" authorId="0" shapeId="0" xr:uid="{00000000-0006-0000-0200-000037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1" authorId="0" shapeId="0" xr:uid="{00000000-0006-0000-0200-000038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2" authorId="0" shapeId="0" xr:uid="{00000000-0006-0000-0200-000039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2" authorId="0" shapeId="0" xr:uid="{00000000-0006-0000-0200-00003A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2" authorId="0" shapeId="0" xr:uid="{00000000-0006-0000-0200-00003B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2" authorId="0" shapeId="0" xr:uid="{00000000-0006-0000-0200-00003C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2" authorId="0" shapeId="0" xr:uid="{00000000-0006-0000-0200-00003D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2" authorId="0" shapeId="0" xr:uid="{00000000-0006-0000-0200-00003E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2" authorId="0" shapeId="0" xr:uid="{00000000-0006-0000-0200-00003F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2" authorId="0" shapeId="0" xr:uid="{00000000-0006-0000-0200-000040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2" authorId="0" shapeId="0" xr:uid="{00000000-0006-0000-0200-000041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2" authorId="0" shapeId="0" xr:uid="{00000000-0006-0000-0200-000042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2" authorId="0" shapeId="0" xr:uid="{00000000-0006-0000-0200-000043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2" authorId="0" shapeId="0" xr:uid="{00000000-0006-0000-0200-000044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2" authorId="0" shapeId="0" xr:uid="{00000000-0006-0000-0200-000045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2" authorId="0" shapeId="0" xr:uid="{00000000-0006-0000-0200-000046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2" authorId="0" shapeId="0" xr:uid="{00000000-0006-0000-0200-000047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2" authorId="0" shapeId="0" xr:uid="{00000000-0006-0000-0200-000048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2" authorId="0" shapeId="0" xr:uid="{00000000-0006-0000-0200-000049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2" authorId="0" shapeId="0" xr:uid="{00000000-0006-0000-0200-00004A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2" authorId="0" shapeId="0" xr:uid="{00000000-0006-0000-0200-00004B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2" authorId="0" shapeId="0" xr:uid="{00000000-0006-0000-0200-00004C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2" authorId="0" shapeId="0" xr:uid="{00000000-0006-0000-0200-00004D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2" authorId="0" shapeId="0" xr:uid="{00000000-0006-0000-0200-00004E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2" authorId="0" shapeId="0" xr:uid="{00000000-0006-0000-0200-00004F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2" authorId="0" shapeId="0" xr:uid="{00000000-0006-0000-0200-000050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2" authorId="0" shapeId="0" xr:uid="{00000000-0006-0000-0200-000051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2" authorId="0" shapeId="0" xr:uid="{00000000-0006-0000-0200-000052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2" authorId="0" shapeId="0" xr:uid="{00000000-0006-0000-0200-000053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2" authorId="0" shapeId="0" xr:uid="{00000000-0006-0000-0200-000054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2" authorId="0" shapeId="0" xr:uid="{00000000-0006-0000-0200-000055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2" authorId="0" shapeId="0" xr:uid="{00000000-0006-0000-0200-000056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2" authorId="0" shapeId="0" xr:uid="{00000000-0006-0000-0200-000057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2" authorId="0" shapeId="0" xr:uid="{00000000-0006-0000-0200-000058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2" authorId="0" shapeId="0" xr:uid="{00000000-0006-0000-0200-000059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2" authorId="0" shapeId="0" xr:uid="{00000000-0006-0000-0200-00005A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2" authorId="0" shapeId="0" xr:uid="{00000000-0006-0000-0200-00005B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2" authorId="0" shapeId="0" xr:uid="{00000000-0006-0000-0200-00005C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2" authorId="0" shapeId="0" xr:uid="{00000000-0006-0000-0200-00005D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2" authorId="0" shapeId="0" xr:uid="{00000000-0006-0000-0200-00005E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2" authorId="0" shapeId="0" xr:uid="{00000000-0006-0000-0200-00005F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2" authorId="0" shapeId="0" xr:uid="{00000000-0006-0000-0200-000060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2" authorId="0" shapeId="0" xr:uid="{00000000-0006-0000-0200-000061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2" authorId="0" shapeId="0" xr:uid="{00000000-0006-0000-0200-000062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2" authorId="0" shapeId="0" xr:uid="{00000000-0006-0000-0200-000063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3" authorId="0" shapeId="0" xr:uid="{00000000-0006-0000-0200-000064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3" authorId="0" shapeId="0" xr:uid="{00000000-0006-0000-0200-000065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3" authorId="0" shapeId="0" xr:uid="{00000000-0006-0000-0200-000066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3" authorId="0" shapeId="0" xr:uid="{00000000-0006-0000-0200-000067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3" authorId="0" shapeId="0" xr:uid="{00000000-0006-0000-0200-000068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3" authorId="0" shapeId="0" xr:uid="{00000000-0006-0000-0200-000069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3" authorId="0" shapeId="0" xr:uid="{00000000-0006-0000-0200-00006A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3" authorId="0" shapeId="0" xr:uid="{00000000-0006-0000-0200-00006B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3" authorId="0" shapeId="0" xr:uid="{00000000-0006-0000-0200-00006C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3" authorId="0" shapeId="0" xr:uid="{00000000-0006-0000-0200-00006D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3" authorId="0" shapeId="0" xr:uid="{00000000-0006-0000-0200-00006E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3" authorId="0" shapeId="0" xr:uid="{00000000-0006-0000-0200-00006F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3" authorId="0" shapeId="0" xr:uid="{00000000-0006-0000-0200-000070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3" authorId="0" shapeId="0" xr:uid="{00000000-0006-0000-0200-000071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3" authorId="0" shapeId="0" xr:uid="{00000000-0006-0000-0200-000072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3" authorId="0" shapeId="0" xr:uid="{00000000-0006-0000-0200-000073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3" authorId="0" shapeId="0" xr:uid="{00000000-0006-0000-0200-000074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3" authorId="0" shapeId="0" xr:uid="{00000000-0006-0000-0200-000075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3" authorId="0" shapeId="0" xr:uid="{00000000-0006-0000-0200-000076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3" authorId="0" shapeId="0" xr:uid="{00000000-0006-0000-0200-000077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3" authorId="0" shapeId="0" xr:uid="{00000000-0006-0000-0200-000078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3" authorId="0" shapeId="0" xr:uid="{00000000-0006-0000-0200-000079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3" authorId="0" shapeId="0" xr:uid="{00000000-0006-0000-0200-00007A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3" authorId="0" shapeId="0" xr:uid="{00000000-0006-0000-0200-00007B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3" authorId="0" shapeId="0" xr:uid="{00000000-0006-0000-0200-00007C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3" authorId="0" shapeId="0" xr:uid="{00000000-0006-0000-0200-00007D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3" authorId="0" shapeId="0" xr:uid="{00000000-0006-0000-0200-00007E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3" authorId="0" shapeId="0" xr:uid="{00000000-0006-0000-0200-00007F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3" authorId="0" shapeId="0" xr:uid="{00000000-0006-0000-0200-000080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3" authorId="0" shapeId="0" xr:uid="{00000000-0006-0000-0200-000081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3" authorId="0" shapeId="0" xr:uid="{00000000-0006-0000-0200-000082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3" authorId="0" shapeId="0" xr:uid="{00000000-0006-0000-0200-000083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3" authorId="0" shapeId="0" xr:uid="{00000000-0006-0000-0200-000084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3" authorId="0" shapeId="0" xr:uid="{00000000-0006-0000-0200-000085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3" authorId="0" shapeId="0" xr:uid="{00000000-0006-0000-0200-000086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3" authorId="0" shapeId="0" xr:uid="{00000000-0006-0000-0200-000087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3" authorId="0" shapeId="0" xr:uid="{00000000-0006-0000-0200-000088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3" authorId="0" shapeId="0" xr:uid="{00000000-0006-0000-0200-000089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3" authorId="0" shapeId="0" xr:uid="{00000000-0006-0000-0200-00008A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3" authorId="0" shapeId="0" xr:uid="{00000000-0006-0000-0200-00008B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3" authorId="0" shapeId="0" xr:uid="{00000000-0006-0000-0200-00008C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3" authorId="0" shapeId="0" xr:uid="{00000000-0006-0000-0200-00008D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3" authorId="0" shapeId="0" xr:uid="{00000000-0006-0000-0200-00008E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4" authorId="0" shapeId="0" xr:uid="{00000000-0006-0000-0200-00008F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4" authorId="0" shapeId="0" xr:uid="{00000000-0006-0000-0200-000090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4" authorId="0" shapeId="0" xr:uid="{00000000-0006-0000-0200-000091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4" authorId="0" shapeId="0" xr:uid="{00000000-0006-0000-0200-000092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4" authorId="0" shapeId="0" xr:uid="{00000000-0006-0000-0200-000093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4" authorId="0" shapeId="0" xr:uid="{00000000-0006-0000-0200-000094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4" authorId="0" shapeId="0" xr:uid="{00000000-0006-0000-0200-000095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4" authorId="0" shapeId="0" xr:uid="{00000000-0006-0000-0200-000096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4" authorId="0" shapeId="0" xr:uid="{00000000-0006-0000-0200-000097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4" authorId="0" shapeId="0" xr:uid="{00000000-0006-0000-0200-000098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4" authorId="0" shapeId="0" xr:uid="{00000000-0006-0000-0200-000099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4" authorId="0" shapeId="0" xr:uid="{00000000-0006-0000-0200-00009A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4" authorId="0" shapeId="0" xr:uid="{00000000-0006-0000-0200-00009B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4" authorId="0" shapeId="0" xr:uid="{00000000-0006-0000-0200-00009C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4" authorId="0" shapeId="0" xr:uid="{00000000-0006-0000-0200-00009D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4" authorId="0" shapeId="0" xr:uid="{00000000-0006-0000-0200-00009E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4" authorId="0" shapeId="0" xr:uid="{00000000-0006-0000-0200-00009F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4" authorId="0" shapeId="0" xr:uid="{00000000-0006-0000-0200-0000A0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4" authorId="0" shapeId="0" xr:uid="{00000000-0006-0000-0200-0000A1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4" authorId="0" shapeId="0" xr:uid="{00000000-0006-0000-0200-0000A2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4" authorId="0" shapeId="0" xr:uid="{00000000-0006-0000-0200-0000A3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4" authorId="0" shapeId="0" xr:uid="{00000000-0006-0000-0200-0000A4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4" authorId="0" shapeId="0" xr:uid="{00000000-0006-0000-0200-0000A5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4" authorId="0" shapeId="0" xr:uid="{00000000-0006-0000-0200-0000A6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4" authorId="0" shapeId="0" xr:uid="{00000000-0006-0000-0200-0000A7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4" authorId="0" shapeId="0" xr:uid="{00000000-0006-0000-0200-0000A8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4" authorId="0" shapeId="0" xr:uid="{00000000-0006-0000-0200-0000A9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4" authorId="0" shapeId="0" xr:uid="{00000000-0006-0000-0200-0000AA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4" authorId="0" shapeId="0" xr:uid="{00000000-0006-0000-0200-0000AB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4" authorId="0" shapeId="0" xr:uid="{00000000-0006-0000-0200-0000AC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4" authorId="0" shapeId="0" xr:uid="{00000000-0006-0000-0200-0000AD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4" authorId="0" shapeId="0" xr:uid="{00000000-0006-0000-0200-0000AE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4" authorId="0" shapeId="0" xr:uid="{00000000-0006-0000-0200-0000AF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4" authorId="0" shapeId="0" xr:uid="{00000000-0006-0000-0200-0000B0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4" authorId="0" shapeId="0" xr:uid="{00000000-0006-0000-0200-0000B1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4" authorId="0" shapeId="0" xr:uid="{00000000-0006-0000-0200-0000B2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4" authorId="0" shapeId="0" xr:uid="{00000000-0006-0000-0200-0000B3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4" authorId="0" shapeId="0" xr:uid="{00000000-0006-0000-0200-0000B4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4" authorId="0" shapeId="0" xr:uid="{00000000-0006-0000-0200-0000B5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4" authorId="0" shapeId="0" xr:uid="{00000000-0006-0000-0200-0000B6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4" authorId="0" shapeId="0" xr:uid="{00000000-0006-0000-0200-0000B7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4" authorId="0" shapeId="0" xr:uid="{00000000-0006-0000-0200-0000B8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4" authorId="0" shapeId="0" xr:uid="{00000000-0006-0000-0200-0000B9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5" authorId="0" shapeId="0" xr:uid="{00000000-0006-0000-0200-0000BA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5" authorId="0" shapeId="0" xr:uid="{00000000-0006-0000-0200-0000BB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5" authorId="0" shapeId="0" xr:uid="{00000000-0006-0000-0200-0000BC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5" authorId="0" shapeId="0" xr:uid="{00000000-0006-0000-0200-0000BD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5" authorId="0" shapeId="0" xr:uid="{00000000-0006-0000-0200-0000BE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5" authorId="0" shapeId="0" xr:uid="{00000000-0006-0000-0200-0000BF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5" authorId="0" shapeId="0" xr:uid="{00000000-0006-0000-0200-0000C0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5" authorId="0" shapeId="0" xr:uid="{00000000-0006-0000-0200-0000C1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5" authorId="0" shapeId="0" xr:uid="{00000000-0006-0000-0200-0000C2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5" authorId="0" shapeId="0" xr:uid="{00000000-0006-0000-0200-0000C3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5" authorId="0" shapeId="0" xr:uid="{00000000-0006-0000-0200-0000C4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5" authorId="0" shapeId="0" xr:uid="{00000000-0006-0000-0200-0000C5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5" authorId="0" shapeId="0" xr:uid="{00000000-0006-0000-0200-0000C6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5" authorId="0" shapeId="0" xr:uid="{00000000-0006-0000-0200-0000C7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5" authorId="0" shapeId="0" xr:uid="{00000000-0006-0000-0200-0000C8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5" authorId="0" shapeId="0" xr:uid="{00000000-0006-0000-0200-0000C9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5" authorId="0" shapeId="0" xr:uid="{00000000-0006-0000-0200-0000CA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5" authorId="0" shapeId="0" xr:uid="{00000000-0006-0000-0200-0000CB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5" authorId="0" shapeId="0" xr:uid="{00000000-0006-0000-0200-0000CC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5" authorId="0" shapeId="0" xr:uid="{00000000-0006-0000-0200-0000CD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5" authorId="0" shapeId="0" xr:uid="{00000000-0006-0000-0200-0000CE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5" authorId="0" shapeId="0" xr:uid="{00000000-0006-0000-0200-0000CF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5" authorId="0" shapeId="0" xr:uid="{00000000-0006-0000-0200-0000D0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5" authorId="0" shapeId="0" xr:uid="{00000000-0006-0000-0200-0000D1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5" authorId="0" shapeId="0" xr:uid="{00000000-0006-0000-0200-0000D2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5" authorId="0" shapeId="0" xr:uid="{00000000-0006-0000-0200-0000D3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5" authorId="0" shapeId="0" xr:uid="{00000000-0006-0000-0200-0000D4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5" authorId="0" shapeId="0" xr:uid="{00000000-0006-0000-0200-0000D5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5" authorId="0" shapeId="0" xr:uid="{00000000-0006-0000-0200-0000D6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5" authorId="0" shapeId="0" xr:uid="{00000000-0006-0000-0200-0000D7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5" authorId="0" shapeId="0" xr:uid="{00000000-0006-0000-0200-0000D8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5" authorId="0" shapeId="0" xr:uid="{00000000-0006-0000-0200-0000D912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5" authorId="0" shapeId="0" xr:uid="{00000000-0006-0000-0200-0000DA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5" authorId="0" shapeId="0" xr:uid="{00000000-0006-0000-0200-0000DB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5" authorId="0" shapeId="0" xr:uid="{00000000-0006-0000-0200-0000DC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5" authorId="0" shapeId="0" xr:uid="{00000000-0006-0000-0200-0000DD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5" authorId="0" shapeId="0" xr:uid="{00000000-0006-0000-0200-0000DE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5" authorId="0" shapeId="0" xr:uid="{00000000-0006-0000-0200-0000DF12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5" authorId="0" shapeId="0" xr:uid="{00000000-0006-0000-0200-0000E012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5" authorId="0" shapeId="0" xr:uid="{00000000-0006-0000-0200-0000E112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5" authorId="0" shapeId="0" xr:uid="{00000000-0006-0000-0200-0000E212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5" authorId="0" shapeId="0" xr:uid="{00000000-0006-0000-0200-0000E312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5" authorId="0" shapeId="0" xr:uid="{00000000-0006-0000-0200-0000E412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6" authorId="0" shapeId="0" xr:uid="{00000000-0006-0000-0200-0000E512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6" authorId="0" shapeId="0" xr:uid="{00000000-0006-0000-0200-0000E612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6" authorId="0" shapeId="0" xr:uid="{00000000-0006-0000-0200-0000E712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6" authorId="0" shapeId="0" xr:uid="{00000000-0006-0000-0200-0000E812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6" authorId="0" shapeId="0" xr:uid="{00000000-0006-0000-0200-0000E912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6" authorId="0" shapeId="0" xr:uid="{00000000-0006-0000-0200-0000EA12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6" authorId="0" shapeId="0" xr:uid="{00000000-0006-0000-0200-0000EB12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6" authorId="0" shapeId="0" xr:uid="{00000000-0006-0000-0200-0000EC12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6" authorId="0" shapeId="0" xr:uid="{00000000-0006-0000-0200-0000ED12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6" authorId="0" shapeId="0" xr:uid="{00000000-0006-0000-0200-0000EE12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6" authorId="0" shapeId="0" xr:uid="{00000000-0006-0000-0200-0000EF12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6" authorId="0" shapeId="0" xr:uid="{00000000-0006-0000-0200-0000F012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6" authorId="0" shapeId="0" xr:uid="{00000000-0006-0000-0200-0000F1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6" authorId="0" shapeId="0" xr:uid="{00000000-0006-0000-0200-0000F212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6" authorId="0" shapeId="0" xr:uid="{00000000-0006-0000-0200-0000F312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6" authorId="0" shapeId="0" xr:uid="{00000000-0006-0000-0200-0000F4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6" authorId="0" shapeId="0" xr:uid="{00000000-0006-0000-0200-0000F512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6" authorId="0" shapeId="0" xr:uid="{00000000-0006-0000-0200-0000F612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6" authorId="0" shapeId="0" xr:uid="{00000000-0006-0000-0200-0000F712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6" authorId="0" shapeId="0" xr:uid="{00000000-0006-0000-0200-0000F812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6" authorId="0" shapeId="0" xr:uid="{00000000-0006-0000-0200-0000F912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6" authorId="0" shapeId="0" xr:uid="{00000000-0006-0000-0200-0000FA12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6" authorId="0" shapeId="0" xr:uid="{00000000-0006-0000-0200-0000FB12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6" authorId="0" shapeId="0" xr:uid="{00000000-0006-0000-0200-0000FC12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6" authorId="0" shapeId="0" xr:uid="{00000000-0006-0000-0200-0000FD12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6" authorId="0" shapeId="0" xr:uid="{00000000-0006-0000-0200-0000FE12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6" authorId="0" shapeId="0" xr:uid="{00000000-0006-0000-0200-0000FF12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6" authorId="0" shapeId="0" xr:uid="{00000000-0006-0000-0200-000000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6" authorId="0" shapeId="0" xr:uid="{00000000-0006-0000-0200-000001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6" authorId="0" shapeId="0" xr:uid="{00000000-0006-0000-0200-000002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6" authorId="0" shapeId="0" xr:uid="{00000000-0006-0000-0200-000003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6" authorId="0" shapeId="0" xr:uid="{00000000-0006-0000-0200-000004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6" authorId="0" shapeId="0" xr:uid="{00000000-0006-0000-0200-000005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6" authorId="0" shapeId="0" xr:uid="{00000000-0006-0000-0200-000006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6" authorId="0" shapeId="0" xr:uid="{00000000-0006-0000-0200-000007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6" authorId="0" shapeId="0" xr:uid="{00000000-0006-0000-0200-000008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6" authorId="0" shapeId="0" xr:uid="{00000000-0006-0000-0200-000009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6" authorId="0" shapeId="0" xr:uid="{00000000-0006-0000-0200-00000A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6" authorId="0" shapeId="0" xr:uid="{00000000-0006-0000-0200-00000B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6" authorId="0" shapeId="0" xr:uid="{00000000-0006-0000-0200-00000C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6" authorId="0" shapeId="0" xr:uid="{00000000-0006-0000-0200-00000D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6" authorId="0" shapeId="0" xr:uid="{00000000-0006-0000-0200-00000E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6" authorId="0" shapeId="0" xr:uid="{00000000-0006-0000-0200-00000F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7" authorId="0" shapeId="0" xr:uid="{00000000-0006-0000-0200-000010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7" authorId="0" shapeId="0" xr:uid="{00000000-0006-0000-0200-000011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7" authorId="0" shapeId="0" xr:uid="{00000000-0006-0000-0200-000012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7" authorId="0" shapeId="0" xr:uid="{00000000-0006-0000-0200-000013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7" authorId="0" shapeId="0" xr:uid="{00000000-0006-0000-0200-000014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7" authorId="0" shapeId="0" xr:uid="{00000000-0006-0000-0200-000015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7" authorId="0" shapeId="0" xr:uid="{00000000-0006-0000-0200-000016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7" authorId="0" shapeId="0" xr:uid="{00000000-0006-0000-0200-000017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7" authorId="0" shapeId="0" xr:uid="{00000000-0006-0000-0200-000018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7" authorId="0" shapeId="0" xr:uid="{00000000-0006-0000-0200-000019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7" authorId="0" shapeId="0" xr:uid="{00000000-0006-0000-0200-00001A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7" authorId="0" shapeId="0" xr:uid="{00000000-0006-0000-0200-00001B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7" authorId="0" shapeId="0" xr:uid="{00000000-0006-0000-0200-00001C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7" authorId="0" shapeId="0" xr:uid="{00000000-0006-0000-0200-00001D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7" authorId="0" shapeId="0" xr:uid="{00000000-0006-0000-0200-00001E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7" authorId="0" shapeId="0" xr:uid="{00000000-0006-0000-0200-00001F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7" authorId="0" shapeId="0" xr:uid="{00000000-0006-0000-0200-000020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7" authorId="0" shapeId="0" xr:uid="{00000000-0006-0000-0200-000021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7" authorId="0" shapeId="0" xr:uid="{00000000-0006-0000-0200-000022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7" authorId="0" shapeId="0" xr:uid="{00000000-0006-0000-0200-000023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7" authorId="0" shapeId="0" xr:uid="{00000000-0006-0000-0200-000024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7" authorId="0" shapeId="0" xr:uid="{00000000-0006-0000-0200-000025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7" authorId="0" shapeId="0" xr:uid="{00000000-0006-0000-0200-000026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7" authorId="0" shapeId="0" xr:uid="{00000000-0006-0000-0200-000027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7" authorId="0" shapeId="0" xr:uid="{00000000-0006-0000-0200-000028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7" authorId="0" shapeId="0" xr:uid="{00000000-0006-0000-0200-0000291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7" authorId="0" shapeId="0" xr:uid="{00000000-0006-0000-0200-00002A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7" authorId="0" shapeId="0" xr:uid="{00000000-0006-0000-0200-00002B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7" authorId="0" shapeId="0" xr:uid="{00000000-0006-0000-0200-00002C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7" authorId="0" shapeId="0" xr:uid="{00000000-0006-0000-0200-00002D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7" authorId="0" shapeId="0" xr:uid="{00000000-0006-0000-0200-00002E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7" authorId="0" shapeId="0" xr:uid="{00000000-0006-0000-0200-00002F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7" authorId="0" shapeId="0" xr:uid="{00000000-0006-0000-0200-000030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7" authorId="0" shapeId="0" xr:uid="{00000000-0006-0000-0200-000031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7" authorId="0" shapeId="0" xr:uid="{00000000-0006-0000-0200-000032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7" authorId="0" shapeId="0" xr:uid="{00000000-0006-0000-0200-000033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7" authorId="0" shapeId="0" xr:uid="{00000000-0006-0000-0200-000034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7" authorId="0" shapeId="0" xr:uid="{00000000-0006-0000-0200-000035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7" authorId="0" shapeId="0" xr:uid="{00000000-0006-0000-0200-000036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7" authorId="0" shapeId="0" xr:uid="{00000000-0006-0000-0200-000037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7" authorId="0" shapeId="0" xr:uid="{00000000-0006-0000-0200-000038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7" authorId="0" shapeId="0" xr:uid="{00000000-0006-0000-0200-000039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7" authorId="0" shapeId="0" xr:uid="{00000000-0006-0000-0200-00003A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8" authorId="0" shapeId="0" xr:uid="{00000000-0006-0000-0200-00003B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8" authorId="0" shapeId="0" xr:uid="{00000000-0006-0000-0200-00003C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8" authorId="0" shapeId="0" xr:uid="{00000000-0006-0000-0200-00003D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8" authorId="0" shapeId="0" xr:uid="{00000000-0006-0000-0200-00003E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8" authorId="0" shapeId="0" xr:uid="{00000000-0006-0000-0200-00003F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8" authorId="0" shapeId="0" xr:uid="{00000000-0006-0000-0200-000040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8" authorId="0" shapeId="0" xr:uid="{00000000-0006-0000-0200-000041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8" authorId="0" shapeId="0" xr:uid="{00000000-0006-0000-0200-000042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8" authorId="0" shapeId="0" xr:uid="{00000000-0006-0000-0200-000043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8" authorId="0" shapeId="0" xr:uid="{00000000-0006-0000-0200-000044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8" authorId="0" shapeId="0" xr:uid="{00000000-0006-0000-0200-000045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8" authorId="0" shapeId="0" xr:uid="{00000000-0006-0000-0200-000046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8" authorId="0" shapeId="0" xr:uid="{00000000-0006-0000-0200-000047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8" authorId="0" shapeId="0" xr:uid="{00000000-0006-0000-0200-000048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8" authorId="0" shapeId="0" xr:uid="{00000000-0006-0000-0200-000049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8" authorId="0" shapeId="0" xr:uid="{00000000-0006-0000-0200-00004A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8" authorId="0" shapeId="0" xr:uid="{00000000-0006-0000-0200-00004B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8" authorId="0" shapeId="0" xr:uid="{00000000-0006-0000-0200-00004C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8" authorId="0" shapeId="0" xr:uid="{00000000-0006-0000-0200-00004D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8" authorId="0" shapeId="0" xr:uid="{00000000-0006-0000-0200-00004E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8" authorId="0" shapeId="0" xr:uid="{00000000-0006-0000-0200-00004F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8" authorId="0" shapeId="0" xr:uid="{00000000-0006-0000-0200-000050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8" authorId="0" shapeId="0" xr:uid="{00000000-0006-0000-0200-000051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8" authorId="0" shapeId="0" xr:uid="{00000000-0006-0000-0200-000052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8" authorId="0" shapeId="0" xr:uid="{00000000-0006-0000-0200-000053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8" authorId="0" shapeId="0" xr:uid="{00000000-0006-0000-0200-0000541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8" authorId="0" shapeId="0" xr:uid="{00000000-0006-0000-0200-000055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8" authorId="0" shapeId="0" xr:uid="{00000000-0006-0000-0200-000056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8" authorId="0" shapeId="0" xr:uid="{00000000-0006-0000-0200-000057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8" authorId="0" shapeId="0" xr:uid="{00000000-0006-0000-0200-000058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8" authorId="0" shapeId="0" xr:uid="{00000000-0006-0000-0200-000059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8" authorId="0" shapeId="0" xr:uid="{00000000-0006-0000-0200-00005A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8" authorId="0" shapeId="0" xr:uid="{00000000-0006-0000-0200-00005B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8" authorId="0" shapeId="0" xr:uid="{00000000-0006-0000-0200-00005C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8" authorId="0" shapeId="0" xr:uid="{00000000-0006-0000-0200-00005D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8" authorId="0" shapeId="0" xr:uid="{00000000-0006-0000-0200-00005E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8" authorId="0" shapeId="0" xr:uid="{00000000-0006-0000-0200-00005F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8" authorId="0" shapeId="0" xr:uid="{00000000-0006-0000-0200-000060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8" authorId="0" shapeId="0" xr:uid="{00000000-0006-0000-0200-000061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8" authorId="0" shapeId="0" xr:uid="{00000000-0006-0000-0200-000062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8" authorId="0" shapeId="0" xr:uid="{00000000-0006-0000-0200-000063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8" authorId="0" shapeId="0" xr:uid="{00000000-0006-0000-0200-000064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8" authorId="0" shapeId="0" xr:uid="{00000000-0006-0000-0200-000065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39" authorId="0" shapeId="0" xr:uid="{00000000-0006-0000-0200-000066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39" authorId="0" shapeId="0" xr:uid="{00000000-0006-0000-0200-000067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39" authorId="0" shapeId="0" xr:uid="{00000000-0006-0000-0200-000068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39" authorId="0" shapeId="0" xr:uid="{00000000-0006-0000-0200-000069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39" authorId="0" shapeId="0" xr:uid="{00000000-0006-0000-0200-00006A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39" authorId="0" shapeId="0" xr:uid="{00000000-0006-0000-0200-00006B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39" authorId="0" shapeId="0" xr:uid="{00000000-0006-0000-0200-00006C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39" authorId="0" shapeId="0" xr:uid="{00000000-0006-0000-0200-00006D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39" authorId="0" shapeId="0" xr:uid="{00000000-0006-0000-0200-00006E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39" authorId="0" shapeId="0" xr:uid="{00000000-0006-0000-0200-00006F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39" authorId="0" shapeId="0" xr:uid="{00000000-0006-0000-0200-000070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39" authorId="0" shapeId="0" xr:uid="{00000000-0006-0000-0200-000071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39" authorId="0" shapeId="0" xr:uid="{00000000-0006-0000-0200-000072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39" authorId="0" shapeId="0" xr:uid="{00000000-0006-0000-0200-000073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39" authorId="0" shapeId="0" xr:uid="{00000000-0006-0000-0200-000074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39" authorId="0" shapeId="0" xr:uid="{00000000-0006-0000-0200-000075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39" authorId="0" shapeId="0" xr:uid="{00000000-0006-0000-0200-000076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39" authorId="0" shapeId="0" xr:uid="{00000000-0006-0000-0200-000077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39" authorId="0" shapeId="0" xr:uid="{00000000-0006-0000-0200-000078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39" authorId="0" shapeId="0" xr:uid="{00000000-0006-0000-0200-000079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39" authorId="0" shapeId="0" xr:uid="{00000000-0006-0000-0200-00007A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39" authorId="0" shapeId="0" xr:uid="{00000000-0006-0000-0200-00007B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39" authorId="0" shapeId="0" xr:uid="{00000000-0006-0000-0200-00007C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39" authorId="0" shapeId="0" xr:uid="{00000000-0006-0000-0200-00007D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39" authorId="0" shapeId="0" xr:uid="{00000000-0006-0000-0200-00007E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39" authorId="0" shapeId="0" xr:uid="{00000000-0006-0000-0200-00007F1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39" authorId="0" shapeId="0" xr:uid="{00000000-0006-0000-0200-000080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39" authorId="0" shapeId="0" xr:uid="{00000000-0006-0000-0200-000081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39" authorId="0" shapeId="0" xr:uid="{00000000-0006-0000-0200-000082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39" authorId="0" shapeId="0" xr:uid="{00000000-0006-0000-0200-000083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39" authorId="0" shapeId="0" xr:uid="{00000000-0006-0000-0200-000084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39" authorId="0" shapeId="0" xr:uid="{00000000-0006-0000-0200-000085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39" authorId="0" shapeId="0" xr:uid="{00000000-0006-0000-0200-000086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39" authorId="0" shapeId="0" xr:uid="{00000000-0006-0000-0200-000087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39" authorId="0" shapeId="0" xr:uid="{00000000-0006-0000-0200-000088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39" authorId="0" shapeId="0" xr:uid="{00000000-0006-0000-0200-000089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39" authorId="0" shapeId="0" xr:uid="{00000000-0006-0000-0200-00008A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39" authorId="0" shapeId="0" xr:uid="{00000000-0006-0000-0200-00008B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39" authorId="0" shapeId="0" xr:uid="{00000000-0006-0000-0200-00008C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39" authorId="0" shapeId="0" xr:uid="{00000000-0006-0000-0200-00008D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39" authorId="0" shapeId="0" xr:uid="{00000000-0006-0000-0200-00008E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39" authorId="0" shapeId="0" xr:uid="{00000000-0006-0000-0200-00008F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39" authorId="0" shapeId="0" xr:uid="{00000000-0006-0000-0200-000090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0" authorId="0" shapeId="0" xr:uid="{00000000-0006-0000-0200-000091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0" authorId="0" shapeId="0" xr:uid="{00000000-0006-0000-0200-000092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0" authorId="0" shapeId="0" xr:uid="{00000000-0006-0000-0200-000093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0" authorId="0" shapeId="0" xr:uid="{00000000-0006-0000-0200-000094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0" authorId="0" shapeId="0" xr:uid="{00000000-0006-0000-0200-000095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0" authorId="0" shapeId="0" xr:uid="{00000000-0006-0000-0200-000096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0" authorId="0" shapeId="0" xr:uid="{00000000-0006-0000-0200-000097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0" authorId="0" shapeId="0" xr:uid="{00000000-0006-0000-0200-000098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0" authorId="0" shapeId="0" xr:uid="{00000000-0006-0000-0200-000099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0" authorId="0" shapeId="0" xr:uid="{00000000-0006-0000-0200-00009A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0" authorId="0" shapeId="0" xr:uid="{00000000-0006-0000-0200-00009B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0" authorId="0" shapeId="0" xr:uid="{00000000-0006-0000-0200-00009C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0" authorId="0" shapeId="0" xr:uid="{00000000-0006-0000-0200-00009D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0" authorId="0" shapeId="0" xr:uid="{00000000-0006-0000-0200-00009E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0" authorId="0" shapeId="0" xr:uid="{00000000-0006-0000-0200-00009F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0" authorId="0" shapeId="0" xr:uid="{00000000-0006-0000-0200-0000A0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0" authorId="0" shapeId="0" xr:uid="{00000000-0006-0000-0200-0000A1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0" authorId="0" shapeId="0" xr:uid="{00000000-0006-0000-0200-0000A2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0" authorId="0" shapeId="0" xr:uid="{00000000-0006-0000-0200-0000A3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0" authorId="0" shapeId="0" xr:uid="{00000000-0006-0000-0200-0000A4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0" authorId="0" shapeId="0" xr:uid="{00000000-0006-0000-0200-0000A5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0" authorId="0" shapeId="0" xr:uid="{00000000-0006-0000-0200-0000A6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0" authorId="0" shapeId="0" xr:uid="{00000000-0006-0000-0200-0000A7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0" authorId="0" shapeId="0" xr:uid="{00000000-0006-0000-0200-0000A8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0" authorId="0" shapeId="0" xr:uid="{00000000-0006-0000-0200-0000A9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0" authorId="0" shapeId="0" xr:uid="{00000000-0006-0000-0200-0000AA1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0" authorId="0" shapeId="0" xr:uid="{00000000-0006-0000-0200-0000AB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0" authorId="0" shapeId="0" xr:uid="{00000000-0006-0000-0200-0000AC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0" authorId="0" shapeId="0" xr:uid="{00000000-0006-0000-0200-0000AD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0" authorId="0" shapeId="0" xr:uid="{00000000-0006-0000-0200-0000AE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0" authorId="0" shapeId="0" xr:uid="{00000000-0006-0000-0200-0000AF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0" authorId="0" shapeId="0" xr:uid="{00000000-0006-0000-0200-0000B0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0" authorId="0" shapeId="0" xr:uid="{00000000-0006-0000-0200-0000B1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0" authorId="0" shapeId="0" xr:uid="{00000000-0006-0000-0200-0000B2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0" authorId="0" shapeId="0" xr:uid="{00000000-0006-0000-0200-0000B3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0" authorId="0" shapeId="0" xr:uid="{00000000-0006-0000-0200-0000B4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0" authorId="0" shapeId="0" xr:uid="{00000000-0006-0000-0200-0000B5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0" authorId="0" shapeId="0" xr:uid="{00000000-0006-0000-0200-0000B6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0" authorId="0" shapeId="0" xr:uid="{00000000-0006-0000-0200-0000B7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0" authorId="0" shapeId="0" xr:uid="{00000000-0006-0000-0200-0000B8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0" authorId="0" shapeId="0" xr:uid="{00000000-0006-0000-0200-0000B9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0" authorId="0" shapeId="0" xr:uid="{00000000-0006-0000-0200-0000BA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0" authorId="0" shapeId="0" xr:uid="{00000000-0006-0000-0200-0000BB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1" authorId="0" shapeId="0" xr:uid="{00000000-0006-0000-0200-0000BC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1" authorId="0" shapeId="0" xr:uid="{00000000-0006-0000-0200-0000BD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1" authorId="0" shapeId="0" xr:uid="{00000000-0006-0000-0200-0000BE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1" authorId="0" shapeId="0" xr:uid="{00000000-0006-0000-0200-0000BF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1" authorId="0" shapeId="0" xr:uid="{00000000-0006-0000-0200-0000C0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1" authorId="0" shapeId="0" xr:uid="{00000000-0006-0000-0200-0000C1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1" authorId="0" shapeId="0" xr:uid="{00000000-0006-0000-0200-0000C2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1" authorId="0" shapeId="0" xr:uid="{00000000-0006-0000-0200-0000C3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1" authorId="0" shapeId="0" xr:uid="{00000000-0006-0000-0200-0000C4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1" authorId="0" shapeId="0" xr:uid="{00000000-0006-0000-0200-0000C5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1" authorId="0" shapeId="0" xr:uid="{00000000-0006-0000-0200-0000C6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1" authorId="0" shapeId="0" xr:uid="{00000000-0006-0000-0200-0000C7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1" authorId="0" shapeId="0" xr:uid="{00000000-0006-0000-0200-0000C8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1" authorId="0" shapeId="0" xr:uid="{00000000-0006-0000-0200-0000C9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1" authorId="0" shapeId="0" xr:uid="{00000000-0006-0000-0200-0000CA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1" authorId="0" shapeId="0" xr:uid="{00000000-0006-0000-0200-0000CB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1" authorId="0" shapeId="0" xr:uid="{00000000-0006-0000-0200-0000CC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1" authorId="0" shapeId="0" xr:uid="{00000000-0006-0000-0200-0000CD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1" authorId="0" shapeId="0" xr:uid="{00000000-0006-0000-0200-0000CE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1" authorId="0" shapeId="0" xr:uid="{00000000-0006-0000-0200-0000CF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1" authorId="0" shapeId="0" xr:uid="{00000000-0006-0000-0200-0000D0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1" authorId="0" shapeId="0" xr:uid="{00000000-0006-0000-0200-0000D1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1" authorId="0" shapeId="0" xr:uid="{00000000-0006-0000-0200-0000D2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1" authorId="0" shapeId="0" xr:uid="{00000000-0006-0000-0200-0000D3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1" authorId="0" shapeId="0" xr:uid="{00000000-0006-0000-0200-0000D4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1" authorId="0" shapeId="0" xr:uid="{00000000-0006-0000-0200-0000D513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1" authorId="0" shapeId="0" xr:uid="{00000000-0006-0000-0200-0000D6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1" authorId="0" shapeId="0" xr:uid="{00000000-0006-0000-0200-0000D7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1" authorId="0" shapeId="0" xr:uid="{00000000-0006-0000-0200-0000D8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1" authorId="0" shapeId="0" xr:uid="{00000000-0006-0000-0200-0000D9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1" authorId="0" shapeId="0" xr:uid="{00000000-0006-0000-0200-0000DA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1" authorId="0" shapeId="0" xr:uid="{00000000-0006-0000-0200-0000DB13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1" authorId="0" shapeId="0" xr:uid="{00000000-0006-0000-0200-0000DC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1" authorId="0" shapeId="0" xr:uid="{00000000-0006-0000-0200-0000DD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1" authorId="0" shapeId="0" xr:uid="{00000000-0006-0000-0200-0000DE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1" authorId="0" shapeId="0" xr:uid="{00000000-0006-0000-0200-0000DF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1" authorId="0" shapeId="0" xr:uid="{00000000-0006-0000-0200-0000E0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1" authorId="0" shapeId="0" xr:uid="{00000000-0006-0000-0200-0000E113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1" authorId="0" shapeId="0" xr:uid="{00000000-0006-0000-0200-0000E213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1" authorId="0" shapeId="0" xr:uid="{00000000-0006-0000-0200-0000E313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1" authorId="0" shapeId="0" xr:uid="{00000000-0006-0000-0200-0000E413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1" authorId="0" shapeId="0" xr:uid="{00000000-0006-0000-0200-0000E513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1" authorId="0" shapeId="0" xr:uid="{00000000-0006-0000-0200-0000E613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2" authorId="0" shapeId="0" xr:uid="{00000000-0006-0000-0200-0000E713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2" authorId="0" shapeId="0" xr:uid="{00000000-0006-0000-0200-0000E813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2" authorId="0" shapeId="0" xr:uid="{00000000-0006-0000-0200-0000E913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2" authorId="0" shapeId="0" xr:uid="{00000000-0006-0000-0200-0000EA13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2" authorId="0" shapeId="0" xr:uid="{00000000-0006-0000-0200-0000EB13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2" authorId="0" shapeId="0" xr:uid="{00000000-0006-0000-0200-0000EC13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2" authorId="0" shapeId="0" xr:uid="{00000000-0006-0000-0200-0000ED13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2" authorId="0" shapeId="0" xr:uid="{00000000-0006-0000-0200-0000EE13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2" authorId="0" shapeId="0" xr:uid="{00000000-0006-0000-0200-0000EF13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2" authorId="0" shapeId="0" xr:uid="{00000000-0006-0000-0200-0000F013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2" authorId="0" shapeId="0" xr:uid="{00000000-0006-0000-0200-0000F113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2" authorId="0" shapeId="0" xr:uid="{00000000-0006-0000-0200-0000F213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2" authorId="0" shapeId="0" xr:uid="{00000000-0006-0000-0200-0000F3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2" authorId="0" shapeId="0" xr:uid="{00000000-0006-0000-0200-0000F413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2" authorId="0" shapeId="0" xr:uid="{00000000-0006-0000-0200-0000F513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2" authorId="0" shapeId="0" xr:uid="{00000000-0006-0000-0200-0000F613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2" authorId="0" shapeId="0" xr:uid="{00000000-0006-0000-0200-0000F713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2" authorId="0" shapeId="0" xr:uid="{00000000-0006-0000-0200-0000F813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2" authorId="0" shapeId="0" xr:uid="{00000000-0006-0000-0200-0000F913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2" authorId="0" shapeId="0" xr:uid="{00000000-0006-0000-0200-0000FA13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2" authorId="0" shapeId="0" xr:uid="{00000000-0006-0000-0200-0000FB13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2" authorId="0" shapeId="0" xr:uid="{00000000-0006-0000-0200-0000FC13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2" authorId="0" shapeId="0" xr:uid="{00000000-0006-0000-0200-0000FD13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2" authorId="0" shapeId="0" xr:uid="{00000000-0006-0000-0200-0000FE13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2" authorId="0" shapeId="0" xr:uid="{00000000-0006-0000-0200-0000FF13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2" authorId="0" shapeId="0" xr:uid="{00000000-0006-0000-0200-000000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2" authorId="0" shapeId="0" xr:uid="{00000000-0006-0000-0200-000001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2" authorId="0" shapeId="0" xr:uid="{00000000-0006-0000-0200-000002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2" authorId="0" shapeId="0" xr:uid="{00000000-0006-0000-0200-000003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2" authorId="0" shapeId="0" xr:uid="{00000000-0006-0000-0200-000004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2" authorId="0" shapeId="0" xr:uid="{00000000-0006-0000-0200-000005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2" authorId="0" shapeId="0" xr:uid="{00000000-0006-0000-0200-000006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2" authorId="0" shapeId="0" xr:uid="{00000000-0006-0000-0200-000007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2" authorId="0" shapeId="0" xr:uid="{00000000-0006-0000-0200-000008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2" authorId="0" shapeId="0" xr:uid="{00000000-0006-0000-0200-000009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2" authorId="0" shapeId="0" xr:uid="{00000000-0006-0000-0200-00000A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2" authorId="0" shapeId="0" xr:uid="{00000000-0006-0000-0200-00000B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2" authorId="0" shapeId="0" xr:uid="{00000000-0006-0000-0200-00000C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2" authorId="0" shapeId="0" xr:uid="{00000000-0006-0000-0200-00000D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2" authorId="0" shapeId="0" xr:uid="{00000000-0006-0000-0200-00000E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2" authorId="0" shapeId="0" xr:uid="{00000000-0006-0000-0200-00000F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2" authorId="0" shapeId="0" xr:uid="{00000000-0006-0000-0200-000010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2" authorId="0" shapeId="0" xr:uid="{00000000-0006-0000-0200-000011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3" authorId="0" shapeId="0" xr:uid="{00000000-0006-0000-0200-000012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3" authorId="0" shapeId="0" xr:uid="{00000000-0006-0000-0200-000013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3" authorId="0" shapeId="0" xr:uid="{00000000-0006-0000-0200-000014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3" authorId="0" shapeId="0" xr:uid="{00000000-0006-0000-0200-000015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3" authorId="0" shapeId="0" xr:uid="{00000000-0006-0000-0200-000016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3" authorId="0" shapeId="0" xr:uid="{00000000-0006-0000-0200-000017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3" authorId="0" shapeId="0" xr:uid="{00000000-0006-0000-0200-000018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3" authorId="0" shapeId="0" xr:uid="{00000000-0006-0000-0200-000019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3" authorId="0" shapeId="0" xr:uid="{00000000-0006-0000-0200-00001A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3" authorId="0" shapeId="0" xr:uid="{00000000-0006-0000-0200-00001B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3" authorId="0" shapeId="0" xr:uid="{00000000-0006-0000-0200-00001C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3" authorId="0" shapeId="0" xr:uid="{00000000-0006-0000-0200-00001D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3" authorId="0" shapeId="0" xr:uid="{00000000-0006-0000-0200-00001E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3" authorId="0" shapeId="0" xr:uid="{00000000-0006-0000-0200-00001F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3" authorId="0" shapeId="0" xr:uid="{00000000-0006-0000-0200-000020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3" authorId="0" shapeId="0" xr:uid="{00000000-0006-0000-0200-000021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3" authorId="0" shapeId="0" xr:uid="{00000000-0006-0000-0200-000022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3" authorId="0" shapeId="0" xr:uid="{00000000-0006-0000-0200-000023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3" authorId="0" shapeId="0" xr:uid="{00000000-0006-0000-0200-000024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3" authorId="0" shapeId="0" xr:uid="{00000000-0006-0000-0200-000025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3" authorId="0" shapeId="0" xr:uid="{00000000-0006-0000-0200-000026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3" authorId="0" shapeId="0" xr:uid="{00000000-0006-0000-0200-000027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3" authorId="0" shapeId="0" xr:uid="{00000000-0006-0000-0200-000028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3" authorId="0" shapeId="0" xr:uid="{00000000-0006-0000-0200-000029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3" authorId="0" shapeId="0" xr:uid="{00000000-0006-0000-0200-00002A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3" authorId="0" shapeId="0" xr:uid="{00000000-0006-0000-0200-00002B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3" authorId="0" shapeId="0" xr:uid="{00000000-0006-0000-0200-00002C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3" authorId="0" shapeId="0" xr:uid="{00000000-0006-0000-0200-00002D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3" authorId="0" shapeId="0" xr:uid="{00000000-0006-0000-0200-00002E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3" authorId="0" shapeId="0" xr:uid="{00000000-0006-0000-0200-00002F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3" authorId="0" shapeId="0" xr:uid="{00000000-0006-0000-0200-000030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3" authorId="0" shapeId="0" xr:uid="{00000000-0006-0000-0200-000031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3" authorId="0" shapeId="0" xr:uid="{00000000-0006-0000-0200-000032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3" authorId="0" shapeId="0" xr:uid="{00000000-0006-0000-0200-000033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3" authorId="0" shapeId="0" xr:uid="{00000000-0006-0000-0200-000034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3" authorId="0" shapeId="0" xr:uid="{00000000-0006-0000-0200-000035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3" authorId="0" shapeId="0" xr:uid="{00000000-0006-0000-0200-000036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3" authorId="0" shapeId="0" xr:uid="{00000000-0006-0000-0200-000037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3" authorId="0" shapeId="0" xr:uid="{00000000-0006-0000-0200-000038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3" authorId="0" shapeId="0" xr:uid="{00000000-0006-0000-0200-000039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3" authorId="0" shapeId="0" xr:uid="{00000000-0006-0000-0200-00003A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3" authorId="0" shapeId="0" xr:uid="{00000000-0006-0000-0200-00003B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3" authorId="0" shapeId="0" xr:uid="{00000000-0006-0000-0200-00003C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4" authorId="0" shapeId="0" xr:uid="{00000000-0006-0000-0200-00003D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4" authorId="0" shapeId="0" xr:uid="{00000000-0006-0000-0200-00003E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4" authorId="0" shapeId="0" xr:uid="{00000000-0006-0000-0200-00003F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4" authorId="0" shapeId="0" xr:uid="{00000000-0006-0000-0200-000040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4" authorId="0" shapeId="0" xr:uid="{00000000-0006-0000-0200-000041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4" authorId="0" shapeId="0" xr:uid="{00000000-0006-0000-0200-000042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4" authorId="0" shapeId="0" xr:uid="{00000000-0006-0000-0200-000043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4" authorId="0" shapeId="0" xr:uid="{00000000-0006-0000-0200-000044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4" authorId="0" shapeId="0" xr:uid="{00000000-0006-0000-0200-000045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4" authorId="0" shapeId="0" xr:uid="{00000000-0006-0000-0200-000046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4" authorId="0" shapeId="0" xr:uid="{00000000-0006-0000-0200-000047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4" authorId="0" shapeId="0" xr:uid="{00000000-0006-0000-0200-000048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4" authorId="0" shapeId="0" xr:uid="{00000000-0006-0000-0200-000049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4" authorId="0" shapeId="0" xr:uid="{00000000-0006-0000-0200-00004A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4" authorId="0" shapeId="0" xr:uid="{00000000-0006-0000-0200-00004B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4" authorId="0" shapeId="0" xr:uid="{00000000-0006-0000-0200-00004C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4" authorId="0" shapeId="0" xr:uid="{00000000-0006-0000-0200-00004D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4" authorId="0" shapeId="0" xr:uid="{00000000-0006-0000-0200-00004E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4" authorId="0" shapeId="0" xr:uid="{00000000-0006-0000-0200-00004F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4" authorId="0" shapeId="0" xr:uid="{00000000-0006-0000-0200-000050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4" authorId="0" shapeId="0" xr:uid="{00000000-0006-0000-0200-000051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4" authorId="0" shapeId="0" xr:uid="{00000000-0006-0000-0200-000052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4" authorId="0" shapeId="0" xr:uid="{00000000-0006-0000-0200-000053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4" authorId="0" shapeId="0" xr:uid="{00000000-0006-0000-0200-000054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4" authorId="0" shapeId="0" xr:uid="{00000000-0006-0000-0200-000055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4" authorId="0" shapeId="0" xr:uid="{00000000-0006-0000-0200-000056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4" authorId="0" shapeId="0" xr:uid="{00000000-0006-0000-0200-000057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4" authorId="0" shapeId="0" xr:uid="{00000000-0006-0000-0200-000058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4" authorId="0" shapeId="0" xr:uid="{00000000-0006-0000-0200-000059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4" authorId="0" shapeId="0" xr:uid="{00000000-0006-0000-0200-00005A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4" authorId="0" shapeId="0" xr:uid="{00000000-0006-0000-0200-00005B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4" authorId="0" shapeId="0" xr:uid="{00000000-0006-0000-0200-00005C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4" authorId="0" shapeId="0" xr:uid="{00000000-0006-0000-0200-00005D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4" authorId="0" shapeId="0" xr:uid="{00000000-0006-0000-0200-00005E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4" authorId="0" shapeId="0" xr:uid="{00000000-0006-0000-0200-00005F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4" authorId="0" shapeId="0" xr:uid="{00000000-0006-0000-0200-000060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4" authorId="0" shapeId="0" xr:uid="{00000000-0006-0000-0200-000061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4" authorId="0" shapeId="0" xr:uid="{00000000-0006-0000-0200-000062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4" authorId="0" shapeId="0" xr:uid="{00000000-0006-0000-0200-000063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4" authorId="0" shapeId="0" xr:uid="{00000000-0006-0000-0200-000064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4" authorId="0" shapeId="0" xr:uid="{00000000-0006-0000-0200-000065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4" authorId="0" shapeId="0" xr:uid="{00000000-0006-0000-0200-000066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4" authorId="0" shapeId="0" xr:uid="{00000000-0006-0000-0200-000067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5" authorId="0" shapeId="0" xr:uid="{00000000-0006-0000-0200-000068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5" authorId="0" shapeId="0" xr:uid="{00000000-0006-0000-0200-000069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5" authorId="0" shapeId="0" xr:uid="{00000000-0006-0000-0200-00006A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5" authorId="0" shapeId="0" xr:uid="{00000000-0006-0000-0200-00006B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5" authorId="0" shapeId="0" xr:uid="{00000000-0006-0000-0200-00006C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5" authorId="0" shapeId="0" xr:uid="{00000000-0006-0000-0200-00006D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5" authorId="0" shapeId="0" xr:uid="{00000000-0006-0000-0200-00006E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5" authorId="0" shapeId="0" xr:uid="{00000000-0006-0000-0200-00006F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5" authorId="0" shapeId="0" xr:uid="{00000000-0006-0000-0200-000070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5" authorId="0" shapeId="0" xr:uid="{00000000-0006-0000-0200-000071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5" authorId="0" shapeId="0" xr:uid="{00000000-0006-0000-0200-000072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5" authorId="0" shapeId="0" xr:uid="{00000000-0006-0000-0200-000073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5" authorId="0" shapeId="0" xr:uid="{00000000-0006-0000-0200-000074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5" authorId="0" shapeId="0" xr:uid="{00000000-0006-0000-0200-000075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5" authorId="0" shapeId="0" xr:uid="{00000000-0006-0000-0200-000076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5" authorId="0" shapeId="0" xr:uid="{00000000-0006-0000-0200-000077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5" authorId="0" shapeId="0" xr:uid="{00000000-0006-0000-0200-000078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5" authorId="0" shapeId="0" xr:uid="{00000000-0006-0000-0200-000079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5" authorId="0" shapeId="0" xr:uid="{00000000-0006-0000-0200-00007A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5" authorId="0" shapeId="0" xr:uid="{00000000-0006-0000-0200-00007B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5" authorId="0" shapeId="0" xr:uid="{00000000-0006-0000-0200-00007C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5" authorId="0" shapeId="0" xr:uid="{00000000-0006-0000-0200-00007D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5" authorId="0" shapeId="0" xr:uid="{00000000-0006-0000-0200-00007E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5" authorId="0" shapeId="0" xr:uid="{00000000-0006-0000-0200-00007F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5" authorId="0" shapeId="0" xr:uid="{00000000-0006-0000-0200-000080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5" authorId="0" shapeId="0" xr:uid="{00000000-0006-0000-0200-000081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5" authorId="0" shapeId="0" xr:uid="{00000000-0006-0000-0200-000082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5" authorId="0" shapeId="0" xr:uid="{00000000-0006-0000-0200-000083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5" authorId="0" shapeId="0" xr:uid="{00000000-0006-0000-0200-000084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5" authorId="0" shapeId="0" xr:uid="{00000000-0006-0000-0200-000085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5" authorId="0" shapeId="0" xr:uid="{00000000-0006-0000-0200-000086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5" authorId="0" shapeId="0" xr:uid="{00000000-0006-0000-0200-000087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5" authorId="0" shapeId="0" xr:uid="{00000000-0006-0000-0200-000088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5" authorId="0" shapeId="0" xr:uid="{00000000-0006-0000-0200-000089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5" authorId="0" shapeId="0" xr:uid="{00000000-0006-0000-0200-00008A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5" authorId="0" shapeId="0" xr:uid="{00000000-0006-0000-0200-00008B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5" authorId="0" shapeId="0" xr:uid="{00000000-0006-0000-0200-00008C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5" authorId="0" shapeId="0" xr:uid="{00000000-0006-0000-0200-00008D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5" authorId="0" shapeId="0" xr:uid="{00000000-0006-0000-0200-00008E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5" authorId="0" shapeId="0" xr:uid="{00000000-0006-0000-0200-00008F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5" authorId="0" shapeId="0" xr:uid="{00000000-0006-0000-0200-000090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5" authorId="0" shapeId="0" xr:uid="{00000000-0006-0000-0200-000091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5" authorId="0" shapeId="0" xr:uid="{00000000-0006-0000-0200-000092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6" authorId="0" shapeId="0" xr:uid="{00000000-0006-0000-0200-000093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6" authorId="0" shapeId="0" xr:uid="{00000000-0006-0000-0200-000094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6" authorId="0" shapeId="0" xr:uid="{00000000-0006-0000-0200-000095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6" authorId="0" shapeId="0" xr:uid="{00000000-0006-0000-0200-000096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6" authorId="0" shapeId="0" xr:uid="{00000000-0006-0000-0200-000097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6" authorId="0" shapeId="0" xr:uid="{00000000-0006-0000-0200-000098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6" authorId="0" shapeId="0" xr:uid="{00000000-0006-0000-0200-000099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6" authorId="0" shapeId="0" xr:uid="{00000000-0006-0000-0200-00009A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6" authorId="0" shapeId="0" xr:uid="{00000000-0006-0000-0200-00009B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6" authorId="0" shapeId="0" xr:uid="{00000000-0006-0000-0200-00009C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6" authorId="0" shapeId="0" xr:uid="{00000000-0006-0000-0200-00009D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6" authorId="0" shapeId="0" xr:uid="{00000000-0006-0000-0200-00009E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6" authorId="0" shapeId="0" xr:uid="{00000000-0006-0000-0200-00009F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6" authorId="0" shapeId="0" xr:uid="{00000000-0006-0000-0200-0000A0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6" authorId="0" shapeId="0" xr:uid="{00000000-0006-0000-0200-0000A1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6" authorId="0" shapeId="0" xr:uid="{00000000-0006-0000-0200-0000A2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6" authorId="0" shapeId="0" xr:uid="{00000000-0006-0000-0200-0000A3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6" authorId="0" shapeId="0" xr:uid="{00000000-0006-0000-0200-0000A4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6" authorId="0" shapeId="0" xr:uid="{00000000-0006-0000-0200-0000A5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6" authorId="0" shapeId="0" xr:uid="{00000000-0006-0000-0200-0000A6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6" authorId="0" shapeId="0" xr:uid="{00000000-0006-0000-0200-0000A7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6" authorId="0" shapeId="0" xr:uid="{00000000-0006-0000-0200-0000A8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6" authorId="0" shapeId="0" xr:uid="{00000000-0006-0000-0200-0000A9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6" authorId="0" shapeId="0" xr:uid="{00000000-0006-0000-0200-0000AA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6" authorId="0" shapeId="0" xr:uid="{00000000-0006-0000-0200-0000AB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6" authorId="0" shapeId="0" xr:uid="{00000000-0006-0000-0200-0000AC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6" authorId="0" shapeId="0" xr:uid="{00000000-0006-0000-0200-0000AD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6" authorId="0" shapeId="0" xr:uid="{00000000-0006-0000-0200-0000AE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6" authorId="0" shapeId="0" xr:uid="{00000000-0006-0000-0200-0000AF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6" authorId="0" shapeId="0" xr:uid="{00000000-0006-0000-0200-0000B0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6" authorId="0" shapeId="0" xr:uid="{00000000-0006-0000-0200-0000B1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6" authorId="0" shapeId="0" xr:uid="{00000000-0006-0000-0200-0000B2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6" authorId="0" shapeId="0" xr:uid="{00000000-0006-0000-0200-0000B3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6" authorId="0" shapeId="0" xr:uid="{00000000-0006-0000-0200-0000B4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6" authorId="0" shapeId="0" xr:uid="{00000000-0006-0000-0200-0000B5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6" authorId="0" shapeId="0" xr:uid="{00000000-0006-0000-0200-0000B6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6" authorId="0" shapeId="0" xr:uid="{00000000-0006-0000-0200-0000B7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6" authorId="0" shapeId="0" xr:uid="{00000000-0006-0000-0200-0000B8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6" authorId="0" shapeId="0" xr:uid="{00000000-0006-0000-0200-0000B9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6" authorId="0" shapeId="0" xr:uid="{00000000-0006-0000-0200-0000BA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6" authorId="0" shapeId="0" xr:uid="{00000000-0006-0000-0200-0000BB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6" authorId="0" shapeId="0" xr:uid="{00000000-0006-0000-0200-0000BC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6" authorId="0" shapeId="0" xr:uid="{00000000-0006-0000-0200-0000BD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7" authorId="0" shapeId="0" xr:uid="{00000000-0006-0000-0200-0000BE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7" authorId="0" shapeId="0" xr:uid="{00000000-0006-0000-0200-0000BF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7" authorId="0" shapeId="0" xr:uid="{00000000-0006-0000-0200-0000C0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7" authorId="0" shapeId="0" xr:uid="{00000000-0006-0000-0200-0000C1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7" authorId="0" shapeId="0" xr:uid="{00000000-0006-0000-0200-0000C2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7" authorId="0" shapeId="0" xr:uid="{00000000-0006-0000-0200-0000C3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7" authorId="0" shapeId="0" xr:uid="{00000000-0006-0000-0200-0000C4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7" authorId="0" shapeId="0" xr:uid="{00000000-0006-0000-0200-0000C5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7" authorId="0" shapeId="0" xr:uid="{00000000-0006-0000-0200-0000C6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7" authorId="0" shapeId="0" xr:uid="{00000000-0006-0000-0200-0000C7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7" authorId="0" shapeId="0" xr:uid="{00000000-0006-0000-0200-0000C8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7" authorId="0" shapeId="0" xr:uid="{00000000-0006-0000-0200-0000C9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7" authorId="0" shapeId="0" xr:uid="{00000000-0006-0000-0200-0000CA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7" authorId="0" shapeId="0" xr:uid="{00000000-0006-0000-0200-0000CB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7" authorId="0" shapeId="0" xr:uid="{00000000-0006-0000-0200-0000CC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7" authorId="0" shapeId="0" xr:uid="{00000000-0006-0000-0200-0000CD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7" authorId="0" shapeId="0" xr:uid="{00000000-0006-0000-0200-0000CE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7" authorId="0" shapeId="0" xr:uid="{00000000-0006-0000-0200-0000CF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7" authorId="0" shapeId="0" xr:uid="{00000000-0006-0000-0200-0000D0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7" authorId="0" shapeId="0" xr:uid="{00000000-0006-0000-0200-0000D1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7" authorId="0" shapeId="0" xr:uid="{00000000-0006-0000-0200-0000D2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7" authorId="0" shapeId="0" xr:uid="{00000000-0006-0000-0200-0000D3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7" authorId="0" shapeId="0" xr:uid="{00000000-0006-0000-0200-0000D4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7" authorId="0" shapeId="0" xr:uid="{00000000-0006-0000-0200-0000D5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7" authorId="0" shapeId="0" xr:uid="{00000000-0006-0000-0200-0000D6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7" authorId="0" shapeId="0" xr:uid="{00000000-0006-0000-0200-0000D714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7" authorId="0" shapeId="0" xr:uid="{00000000-0006-0000-0200-0000D8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7" authorId="0" shapeId="0" xr:uid="{00000000-0006-0000-0200-0000D9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7" authorId="0" shapeId="0" xr:uid="{00000000-0006-0000-0200-0000DA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7" authorId="0" shapeId="0" xr:uid="{00000000-0006-0000-0200-0000DB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7" authorId="0" shapeId="0" xr:uid="{00000000-0006-0000-0200-0000DC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7" authorId="0" shapeId="0" xr:uid="{00000000-0006-0000-0200-0000DD14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7" authorId="0" shapeId="0" xr:uid="{00000000-0006-0000-0200-0000DE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7" authorId="0" shapeId="0" xr:uid="{00000000-0006-0000-0200-0000DF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7" authorId="0" shapeId="0" xr:uid="{00000000-0006-0000-0200-0000E0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7" authorId="0" shapeId="0" xr:uid="{00000000-0006-0000-0200-0000E114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7" authorId="0" shapeId="0" xr:uid="{00000000-0006-0000-0200-0000E214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7" authorId="0" shapeId="0" xr:uid="{00000000-0006-0000-0200-0000E314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7" authorId="0" shapeId="0" xr:uid="{00000000-0006-0000-0200-0000E414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7" authorId="0" shapeId="0" xr:uid="{00000000-0006-0000-0200-0000E514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7" authorId="0" shapeId="0" xr:uid="{00000000-0006-0000-0200-0000E614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7" authorId="0" shapeId="0" xr:uid="{00000000-0006-0000-0200-0000E714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7" authorId="0" shapeId="0" xr:uid="{00000000-0006-0000-0200-0000E814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8" authorId="0" shapeId="0" xr:uid="{00000000-0006-0000-0200-0000E914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8" authorId="0" shapeId="0" xr:uid="{00000000-0006-0000-0200-0000EA14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8" authorId="0" shapeId="0" xr:uid="{00000000-0006-0000-0200-0000EB14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8" authorId="0" shapeId="0" xr:uid="{00000000-0006-0000-0200-0000EC14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8" authorId="0" shapeId="0" xr:uid="{00000000-0006-0000-0200-0000ED14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8" authorId="0" shapeId="0" xr:uid="{00000000-0006-0000-0200-0000EE14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8" authorId="0" shapeId="0" xr:uid="{00000000-0006-0000-0200-0000EF14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8" authorId="0" shapeId="0" xr:uid="{00000000-0006-0000-0200-0000F014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8" authorId="0" shapeId="0" xr:uid="{00000000-0006-0000-0200-0000F114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8" authorId="0" shapeId="0" xr:uid="{00000000-0006-0000-0200-0000F214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8" authorId="0" shapeId="0" xr:uid="{00000000-0006-0000-0200-0000F314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8" authorId="0" shapeId="0" xr:uid="{00000000-0006-0000-0200-0000F414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8" authorId="0" shapeId="0" xr:uid="{00000000-0006-0000-0200-0000F5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8" authorId="0" shapeId="0" xr:uid="{00000000-0006-0000-0200-0000F614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8" authorId="0" shapeId="0" xr:uid="{00000000-0006-0000-0200-0000F714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8" authorId="0" shapeId="0" xr:uid="{00000000-0006-0000-0200-0000F814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8" authorId="0" shapeId="0" xr:uid="{00000000-0006-0000-0200-0000F914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8" authorId="0" shapeId="0" xr:uid="{00000000-0006-0000-0200-0000FA14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8" authorId="0" shapeId="0" xr:uid="{00000000-0006-0000-0200-0000FB14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8" authorId="0" shapeId="0" xr:uid="{00000000-0006-0000-0200-0000FC14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8" authorId="0" shapeId="0" xr:uid="{00000000-0006-0000-0200-0000FD14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8" authorId="0" shapeId="0" xr:uid="{00000000-0006-0000-0200-0000FE14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8" authorId="0" shapeId="0" xr:uid="{00000000-0006-0000-0200-0000FF14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8" authorId="0" shapeId="0" xr:uid="{00000000-0006-0000-0200-000000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8" authorId="0" shapeId="0" xr:uid="{00000000-0006-0000-0200-000001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8" authorId="0" shapeId="0" xr:uid="{00000000-0006-0000-0200-000002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8" authorId="0" shapeId="0" xr:uid="{00000000-0006-0000-0200-000003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8" authorId="0" shapeId="0" xr:uid="{00000000-0006-0000-0200-000004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8" authorId="0" shapeId="0" xr:uid="{00000000-0006-0000-0200-000005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8" authorId="0" shapeId="0" xr:uid="{00000000-0006-0000-0200-000006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8" authorId="0" shapeId="0" xr:uid="{00000000-0006-0000-0200-000007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8" authorId="0" shapeId="0" xr:uid="{00000000-0006-0000-0200-000008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8" authorId="0" shapeId="0" xr:uid="{00000000-0006-0000-0200-000009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8" authorId="0" shapeId="0" xr:uid="{00000000-0006-0000-0200-00000A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8" authorId="0" shapeId="0" xr:uid="{00000000-0006-0000-0200-00000B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8" authorId="0" shapeId="0" xr:uid="{00000000-0006-0000-0200-00000C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8" authorId="0" shapeId="0" xr:uid="{00000000-0006-0000-0200-00000D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8" authorId="0" shapeId="0" xr:uid="{00000000-0006-0000-0200-00000E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8" authorId="0" shapeId="0" xr:uid="{00000000-0006-0000-0200-00000F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8" authorId="0" shapeId="0" xr:uid="{00000000-0006-0000-0200-000010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8" authorId="0" shapeId="0" xr:uid="{00000000-0006-0000-0200-000011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8" authorId="0" shapeId="0" xr:uid="{00000000-0006-0000-0200-000012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8" authorId="0" shapeId="0" xr:uid="{00000000-0006-0000-0200-000013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49" authorId="0" shapeId="0" xr:uid="{00000000-0006-0000-0200-000014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49" authorId="0" shapeId="0" xr:uid="{00000000-0006-0000-0200-000015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49" authorId="0" shapeId="0" xr:uid="{00000000-0006-0000-0200-000016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49" authorId="0" shapeId="0" xr:uid="{00000000-0006-0000-0200-000017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49" authorId="0" shapeId="0" xr:uid="{00000000-0006-0000-0200-000018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49" authorId="0" shapeId="0" xr:uid="{00000000-0006-0000-0200-000019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49" authorId="0" shapeId="0" xr:uid="{00000000-0006-0000-0200-00001A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49" authorId="0" shapeId="0" xr:uid="{00000000-0006-0000-0200-00001B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49" authorId="0" shapeId="0" xr:uid="{00000000-0006-0000-0200-00001C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49" authorId="0" shapeId="0" xr:uid="{00000000-0006-0000-0200-00001D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49" authorId="0" shapeId="0" xr:uid="{00000000-0006-0000-0200-00001E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49" authorId="0" shapeId="0" xr:uid="{00000000-0006-0000-0200-00001F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49" authorId="0" shapeId="0" xr:uid="{00000000-0006-0000-0200-000020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49" authorId="0" shapeId="0" xr:uid="{00000000-0006-0000-0200-000021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49" authorId="0" shapeId="0" xr:uid="{00000000-0006-0000-0200-000022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49" authorId="0" shapeId="0" xr:uid="{00000000-0006-0000-0200-000023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49" authorId="0" shapeId="0" xr:uid="{00000000-0006-0000-0200-000024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49" authorId="0" shapeId="0" xr:uid="{00000000-0006-0000-0200-000025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49" authorId="0" shapeId="0" xr:uid="{00000000-0006-0000-0200-000026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49" authorId="0" shapeId="0" xr:uid="{00000000-0006-0000-0200-000027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49" authorId="0" shapeId="0" xr:uid="{00000000-0006-0000-0200-000028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49" authorId="0" shapeId="0" xr:uid="{00000000-0006-0000-0200-000029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49" authorId="0" shapeId="0" xr:uid="{00000000-0006-0000-0200-00002A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49" authorId="0" shapeId="0" xr:uid="{00000000-0006-0000-0200-00002B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49" authorId="0" shapeId="0" xr:uid="{00000000-0006-0000-0200-00002C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49" authorId="0" shapeId="0" xr:uid="{00000000-0006-0000-0200-00002D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49" authorId="0" shapeId="0" xr:uid="{00000000-0006-0000-0200-00002E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49" authorId="0" shapeId="0" xr:uid="{00000000-0006-0000-0200-00002F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49" authorId="0" shapeId="0" xr:uid="{00000000-0006-0000-0200-000030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49" authorId="0" shapeId="0" xr:uid="{00000000-0006-0000-0200-000031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49" authorId="0" shapeId="0" xr:uid="{00000000-0006-0000-0200-000032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49" authorId="0" shapeId="0" xr:uid="{00000000-0006-0000-0200-000033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49" authorId="0" shapeId="0" xr:uid="{00000000-0006-0000-0200-000034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49" authorId="0" shapeId="0" xr:uid="{00000000-0006-0000-0200-000035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49" authorId="0" shapeId="0" xr:uid="{00000000-0006-0000-0200-000036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49" authorId="0" shapeId="0" xr:uid="{00000000-0006-0000-0200-000037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49" authorId="0" shapeId="0" xr:uid="{00000000-0006-0000-0200-000038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49" authorId="0" shapeId="0" xr:uid="{00000000-0006-0000-0200-000039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49" authorId="0" shapeId="0" xr:uid="{00000000-0006-0000-0200-00003A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49" authorId="0" shapeId="0" xr:uid="{00000000-0006-0000-0200-00003B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49" authorId="0" shapeId="0" xr:uid="{00000000-0006-0000-0200-00003C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49" authorId="0" shapeId="0" xr:uid="{00000000-0006-0000-0200-00003D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49" authorId="0" shapeId="0" xr:uid="{00000000-0006-0000-0200-00003E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0" authorId="0" shapeId="0" xr:uid="{00000000-0006-0000-0200-00003F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0" authorId="0" shapeId="0" xr:uid="{00000000-0006-0000-0200-000040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0" authorId="0" shapeId="0" xr:uid="{00000000-0006-0000-0200-000041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0" authorId="0" shapeId="0" xr:uid="{00000000-0006-0000-0200-000042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0" authorId="0" shapeId="0" xr:uid="{00000000-0006-0000-0200-000043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0" authorId="0" shapeId="0" xr:uid="{00000000-0006-0000-0200-000044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0" authorId="0" shapeId="0" xr:uid="{00000000-0006-0000-0200-000045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0" authorId="0" shapeId="0" xr:uid="{00000000-0006-0000-0200-000046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0" authorId="0" shapeId="0" xr:uid="{00000000-0006-0000-0200-000047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0" authorId="0" shapeId="0" xr:uid="{00000000-0006-0000-0200-000048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0" authorId="0" shapeId="0" xr:uid="{00000000-0006-0000-0200-000049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0" authorId="0" shapeId="0" xr:uid="{00000000-0006-0000-0200-00004A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0" authorId="0" shapeId="0" xr:uid="{00000000-0006-0000-0200-00004B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0" authorId="0" shapeId="0" xr:uid="{00000000-0006-0000-0200-00004C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0" authorId="0" shapeId="0" xr:uid="{00000000-0006-0000-0200-00004D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0" authorId="0" shapeId="0" xr:uid="{00000000-0006-0000-0200-00004E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0" authorId="0" shapeId="0" xr:uid="{00000000-0006-0000-0200-00004F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0" authorId="0" shapeId="0" xr:uid="{00000000-0006-0000-0200-000050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0" authorId="0" shapeId="0" xr:uid="{00000000-0006-0000-0200-000051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0" authorId="0" shapeId="0" xr:uid="{00000000-0006-0000-0200-000052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0" authorId="0" shapeId="0" xr:uid="{00000000-0006-0000-0200-000053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0" authorId="0" shapeId="0" xr:uid="{00000000-0006-0000-0200-000054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0" authorId="0" shapeId="0" xr:uid="{00000000-0006-0000-0200-000055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0" authorId="0" shapeId="0" xr:uid="{00000000-0006-0000-0200-000056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0" authorId="0" shapeId="0" xr:uid="{00000000-0006-0000-0200-000057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0" authorId="0" shapeId="0" xr:uid="{00000000-0006-0000-0200-000058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0" authorId="0" shapeId="0" xr:uid="{00000000-0006-0000-0200-000059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0" authorId="0" shapeId="0" xr:uid="{00000000-0006-0000-0200-00005A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0" authorId="0" shapeId="0" xr:uid="{00000000-0006-0000-0200-00005B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0" authorId="0" shapeId="0" xr:uid="{00000000-0006-0000-0200-00005C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0" authorId="0" shapeId="0" xr:uid="{00000000-0006-0000-0200-00005D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0" authorId="0" shapeId="0" xr:uid="{00000000-0006-0000-0200-00005E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0" authorId="0" shapeId="0" xr:uid="{00000000-0006-0000-0200-00005F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0" authorId="0" shapeId="0" xr:uid="{00000000-0006-0000-0200-000060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0" authorId="0" shapeId="0" xr:uid="{00000000-0006-0000-0200-000061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0" authorId="0" shapeId="0" xr:uid="{00000000-0006-0000-0200-000062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0" authorId="0" shapeId="0" xr:uid="{00000000-0006-0000-0200-000063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0" authorId="0" shapeId="0" xr:uid="{00000000-0006-0000-0200-000064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0" authorId="0" shapeId="0" xr:uid="{00000000-0006-0000-0200-000065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0" authorId="0" shapeId="0" xr:uid="{00000000-0006-0000-0200-000066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0" authorId="0" shapeId="0" xr:uid="{00000000-0006-0000-0200-000067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0" authorId="0" shapeId="0" xr:uid="{00000000-0006-0000-0200-000068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0" authorId="0" shapeId="0" xr:uid="{00000000-0006-0000-0200-000069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1" authorId="0" shapeId="0" xr:uid="{00000000-0006-0000-0200-00006A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1" authorId="0" shapeId="0" xr:uid="{00000000-0006-0000-0200-00006B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1" authorId="0" shapeId="0" xr:uid="{00000000-0006-0000-0200-00006C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1" authorId="0" shapeId="0" xr:uid="{00000000-0006-0000-0200-00006D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1" authorId="0" shapeId="0" xr:uid="{00000000-0006-0000-0200-00006E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1" authorId="0" shapeId="0" xr:uid="{00000000-0006-0000-0200-00006F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1" authorId="0" shapeId="0" xr:uid="{00000000-0006-0000-0200-000070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1" authorId="0" shapeId="0" xr:uid="{00000000-0006-0000-0200-000071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1" authorId="0" shapeId="0" xr:uid="{00000000-0006-0000-0200-000072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1" authorId="0" shapeId="0" xr:uid="{00000000-0006-0000-0200-000073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1" authorId="0" shapeId="0" xr:uid="{00000000-0006-0000-0200-000074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1" authorId="0" shapeId="0" xr:uid="{00000000-0006-0000-0200-000075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1" authorId="0" shapeId="0" xr:uid="{00000000-0006-0000-0200-000076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1" authorId="0" shapeId="0" xr:uid="{00000000-0006-0000-0200-000077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1" authorId="0" shapeId="0" xr:uid="{00000000-0006-0000-0200-000078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1" authorId="0" shapeId="0" xr:uid="{00000000-0006-0000-0200-000079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1" authorId="0" shapeId="0" xr:uid="{00000000-0006-0000-0200-00007A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1" authorId="0" shapeId="0" xr:uid="{00000000-0006-0000-0200-00007B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1" authorId="0" shapeId="0" xr:uid="{00000000-0006-0000-0200-00007C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1" authorId="0" shapeId="0" xr:uid="{00000000-0006-0000-0200-00007D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1" authorId="0" shapeId="0" xr:uid="{00000000-0006-0000-0200-00007E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1" authorId="0" shapeId="0" xr:uid="{00000000-0006-0000-0200-00007F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1" authorId="0" shapeId="0" xr:uid="{00000000-0006-0000-0200-000080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1" authorId="0" shapeId="0" xr:uid="{00000000-0006-0000-0200-000081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1" authorId="0" shapeId="0" xr:uid="{00000000-0006-0000-0200-000082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1" authorId="0" shapeId="0" xr:uid="{00000000-0006-0000-0200-000083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1" authorId="0" shapeId="0" xr:uid="{00000000-0006-0000-0200-000084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1" authorId="0" shapeId="0" xr:uid="{00000000-0006-0000-0200-000085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1" authorId="0" shapeId="0" xr:uid="{00000000-0006-0000-0200-000086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1" authorId="0" shapeId="0" xr:uid="{00000000-0006-0000-0200-000087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1" authorId="0" shapeId="0" xr:uid="{00000000-0006-0000-0200-000088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1" authorId="0" shapeId="0" xr:uid="{00000000-0006-0000-0200-000089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1" authorId="0" shapeId="0" xr:uid="{00000000-0006-0000-0200-00008A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1" authorId="0" shapeId="0" xr:uid="{00000000-0006-0000-0200-00008B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1" authorId="0" shapeId="0" xr:uid="{00000000-0006-0000-0200-00008C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1" authorId="0" shapeId="0" xr:uid="{00000000-0006-0000-0200-00008D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1" authorId="0" shapeId="0" xr:uid="{00000000-0006-0000-0200-00008E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1" authorId="0" shapeId="0" xr:uid="{00000000-0006-0000-0200-00008F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1" authorId="0" shapeId="0" xr:uid="{00000000-0006-0000-0200-000090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1" authorId="0" shapeId="0" xr:uid="{00000000-0006-0000-0200-000091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1" authorId="0" shapeId="0" xr:uid="{00000000-0006-0000-0200-000092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1" authorId="0" shapeId="0" xr:uid="{00000000-0006-0000-0200-000093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1" authorId="0" shapeId="0" xr:uid="{00000000-0006-0000-0200-000094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2" authorId="0" shapeId="0" xr:uid="{00000000-0006-0000-0200-000095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2" authorId="0" shapeId="0" xr:uid="{00000000-0006-0000-0200-000096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2" authorId="0" shapeId="0" xr:uid="{00000000-0006-0000-0200-000097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2" authorId="0" shapeId="0" xr:uid="{00000000-0006-0000-0200-000098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2" authorId="0" shapeId="0" xr:uid="{00000000-0006-0000-0200-000099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2" authorId="0" shapeId="0" xr:uid="{00000000-0006-0000-0200-00009A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2" authorId="0" shapeId="0" xr:uid="{00000000-0006-0000-0200-00009B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2" authorId="0" shapeId="0" xr:uid="{00000000-0006-0000-0200-00009C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2" authorId="0" shapeId="0" xr:uid="{00000000-0006-0000-0200-00009D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2" authorId="0" shapeId="0" xr:uid="{00000000-0006-0000-0200-00009E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2" authorId="0" shapeId="0" xr:uid="{00000000-0006-0000-0200-00009F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2" authorId="0" shapeId="0" xr:uid="{00000000-0006-0000-0200-0000A0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2" authorId="0" shapeId="0" xr:uid="{00000000-0006-0000-0200-0000A1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2" authorId="0" shapeId="0" xr:uid="{00000000-0006-0000-0200-0000A2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2" authorId="0" shapeId="0" xr:uid="{00000000-0006-0000-0200-0000A3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2" authorId="0" shapeId="0" xr:uid="{00000000-0006-0000-0200-0000A4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2" authorId="0" shapeId="0" xr:uid="{00000000-0006-0000-0200-0000A5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2" authorId="0" shapeId="0" xr:uid="{00000000-0006-0000-0200-0000A6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2" authorId="0" shapeId="0" xr:uid="{00000000-0006-0000-0200-0000A7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2" authorId="0" shapeId="0" xr:uid="{00000000-0006-0000-0200-0000A8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2" authorId="0" shapeId="0" xr:uid="{00000000-0006-0000-0200-0000A9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2" authorId="0" shapeId="0" xr:uid="{00000000-0006-0000-0200-0000AA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2" authorId="0" shapeId="0" xr:uid="{00000000-0006-0000-0200-0000AB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2" authorId="0" shapeId="0" xr:uid="{00000000-0006-0000-0200-0000AC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2" authorId="0" shapeId="0" xr:uid="{00000000-0006-0000-0200-0000AD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2" authorId="0" shapeId="0" xr:uid="{00000000-0006-0000-0200-0000AE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2" authorId="0" shapeId="0" xr:uid="{00000000-0006-0000-0200-0000AF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2" authorId="0" shapeId="0" xr:uid="{00000000-0006-0000-0200-0000B0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2" authorId="0" shapeId="0" xr:uid="{00000000-0006-0000-0200-0000B1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2" authorId="0" shapeId="0" xr:uid="{00000000-0006-0000-0200-0000B2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2" authorId="0" shapeId="0" xr:uid="{00000000-0006-0000-0200-0000B3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2" authorId="0" shapeId="0" xr:uid="{00000000-0006-0000-0200-0000B4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2" authorId="0" shapeId="0" xr:uid="{00000000-0006-0000-0200-0000B5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2" authorId="0" shapeId="0" xr:uid="{00000000-0006-0000-0200-0000B6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2" authorId="0" shapeId="0" xr:uid="{00000000-0006-0000-0200-0000B7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2" authorId="0" shapeId="0" xr:uid="{00000000-0006-0000-0200-0000B8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2" authorId="0" shapeId="0" xr:uid="{00000000-0006-0000-0200-0000B9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2" authorId="0" shapeId="0" xr:uid="{00000000-0006-0000-0200-0000BA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2" authorId="0" shapeId="0" xr:uid="{00000000-0006-0000-0200-0000BB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2" authorId="0" shapeId="0" xr:uid="{00000000-0006-0000-0200-0000BC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2" authorId="0" shapeId="0" xr:uid="{00000000-0006-0000-0200-0000BD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2" authorId="0" shapeId="0" xr:uid="{00000000-0006-0000-0200-0000BE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2" authorId="0" shapeId="0" xr:uid="{00000000-0006-0000-0200-0000BF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3" authorId="0" shapeId="0" xr:uid="{00000000-0006-0000-0200-0000C0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3" authorId="0" shapeId="0" xr:uid="{00000000-0006-0000-0200-0000C1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3" authorId="0" shapeId="0" xr:uid="{00000000-0006-0000-0200-0000C2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3" authorId="0" shapeId="0" xr:uid="{00000000-0006-0000-0200-0000C3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3" authorId="0" shapeId="0" xr:uid="{00000000-0006-0000-0200-0000C4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3" authorId="0" shapeId="0" xr:uid="{00000000-0006-0000-0200-0000C5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3" authorId="0" shapeId="0" xr:uid="{00000000-0006-0000-0200-0000C6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3" authorId="0" shapeId="0" xr:uid="{00000000-0006-0000-0200-0000C7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3" authorId="0" shapeId="0" xr:uid="{00000000-0006-0000-0200-0000C8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3" authorId="0" shapeId="0" xr:uid="{00000000-0006-0000-0200-0000C9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3" authorId="0" shapeId="0" xr:uid="{00000000-0006-0000-0200-0000CA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3" authorId="0" shapeId="0" xr:uid="{00000000-0006-0000-0200-0000CB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3" authorId="0" shapeId="0" xr:uid="{00000000-0006-0000-0200-0000CC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3" authorId="0" shapeId="0" xr:uid="{00000000-0006-0000-0200-0000CD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3" authorId="0" shapeId="0" xr:uid="{00000000-0006-0000-0200-0000CE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3" authorId="0" shapeId="0" xr:uid="{00000000-0006-0000-0200-0000CF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3" authorId="0" shapeId="0" xr:uid="{00000000-0006-0000-0200-0000D0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3" authorId="0" shapeId="0" xr:uid="{00000000-0006-0000-0200-0000D1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3" authorId="0" shapeId="0" xr:uid="{00000000-0006-0000-0200-0000D2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3" authorId="0" shapeId="0" xr:uid="{00000000-0006-0000-0200-0000D3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3" authorId="0" shapeId="0" xr:uid="{00000000-0006-0000-0200-0000D4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3" authorId="0" shapeId="0" xr:uid="{00000000-0006-0000-0200-0000D5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3" authorId="0" shapeId="0" xr:uid="{00000000-0006-0000-0200-0000D6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3" authorId="0" shapeId="0" xr:uid="{00000000-0006-0000-0200-0000D7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3" authorId="0" shapeId="0" xr:uid="{00000000-0006-0000-0200-0000D8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3" authorId="0" shapeId="0" xr:uid="{00000000-0006-0000-0200-0000D915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3" authorId="0" shapeId="0" xr:uid="{00000000-0006-0000-0200-0000DA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3" authorId="0" shapeId="0" xr:uid="{00000000-0006-0000-0200-0000DB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3" authorId="0" shapeId="0" xr:uid="{00000000-0006-0000-0200-0000DC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3" authorId="0" shapeId="0" xr:uid="{00000000-0006-0000-0200-0000DD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3" authorId="0" shapeId="0" xr:uid="{00000000-0006-0000-0200-0000DE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3" authorId="0" shapeId="0" xr:uid="{00000000-0006-0000-0200-0000DF15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3" authorId="0" shapeId="0" xr:uid="{00000000-0006-0000-0200-0000E0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3" authorId="0" shapeId="0" xr:uid="{00000000-0006-0000-0200-0000E115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3" authorId="0" shapeId="0" xr:uid="{00000000-0006-0000-0200-0000E215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3" authorId="0" shapeId="0" xr:uid="{00000000-0006-0000-0200-0000E315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3" authorId="0" shapeId="0" xr:uid="{00000000-0006-0000-0200-0000E415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3" authorId="0" shapeId="0" xr:uid="{00000000-0006-0000-0200-0000E515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3" authorId="0" shapeId="0" xr:uid="{00000000-0006-0000-0200-0000E615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3" authorId="0" shapeId="0" xr:uid="{00000000-0006-0000-0200-0000E715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3" authorId="0" shapeId="0" xr:uid="{00000000-0006-0000-0200-0000E815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3" authorId="0" shapeId="0" xr:uid="{00000000-0006-0000-0200-0000E915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3" authorId="0" shapeId="0" xr:uid="{00000000-0006-0000-0200-0000EA15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4" authorId="0" shapeId="0" xr:uid="{00000000-0006-0000-0200-0000EB15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4" authorId="0" shapeId="0" xr:uid="{00000000-0006-0000-0200-0000EC15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4" authorId="0" shapeId="0" xr:uid="{00000000-0006-0000-0200-0000ED15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4" authorId="0" shapeId="0" xr:uid="{00000000-0006-0000-0200-0000EE15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4" authorId="0" shapeId="0" xr:uid="{00000000-0006-0000-0200-0000EF15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4" authorId="0" shapeId="0" xr:uid="{00000000-0006-0000-0200-0000F015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4" authorId="0" shapeId="0" xr:uid="{00000000-0006-0000-0200-0000F115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4" authorId="0" shapeId="0" xr:uid="{00000000-0006-0000-0200-0000F215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4" authorId="0" shapeId="0" xr:uid="{00000000-0006-0000-0200-0000F315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4" authorId="0" shapeId="0" xr:uid="{00000000-0006-0000-0200-0000F415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4" authorId="0" shapeId="0" xr:uid="{00000000-0006-0000-0200-0000F515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4" authorId="0" shapeId="0" xr:uid="{00000000-0006-0000-0200-0000F615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4" authorId="0" shapeId="0" xr:uid="{00000000-0006-0000-0200-0000F7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4" authorId="0" shapeId="0" xr:uid="{00000000-0006-0000-0200-0000F815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4" authorId="0" shapeId="0" xr:uid="{00000000-0006-0000-0200-0000F915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4" authorId="0" shapeId="0" xr:uid="{00000000-0006-0000-0200-0000FA15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4" authorId="0" shapeId="0" xr:uid="{00000000-0006-0000-0200-0000FB15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4" authorId="0" shapeId="0" xr:uid="{00000000-0006-0000-0200-0000FC15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4" authorId="0" shapeId="0" xr:uid="{00000000-0006-0000-0200-0000FD15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4" authorId="0" shapeId="0" xr:uid="{00000000-0006-0000-0200-0000FE15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4" authorId="0" shapeId="0" xr:uid="{00000000-0006-0000-0200-0000FF15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4" authorId="0" shapeId="0" xr:uid="{00000000-0006-0000-0200-000000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4" authorId="0" shapeId="0" xr:uid="{00000000-0006-0000-0200-000001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4" authorId="0" shapeId="0" xr:uid="{00000000-0006-0000-0200-000002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4" authorId="0" shapeId="0" xr:uid="{00000000-0006-0000-0200-000003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4" authorId="0" shapeId="0" xr:uid="{00000000-0006-0000-0200-000004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4" authorId="0" shapeId="0" xr:uid="{00000000-0006-0000-0200-000005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4" authorId="0" shapeId="0" xr:uid="{00000000-0006-0000-0200-000006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4" authorId="0" shapeId="0" xr:uid="{00000000-0006-0000-0200-000007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4" authorId="0" shapeId="0" xr:uid="{00000000-0006-0000-0200-000008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4" authorId="0" shapeId="0" xr:uid="{00000000-0006-0000-0200-000009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4" authorId="0" shapeId="0" xr:uid="{00000000-0006-0000-0200-00000A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4" authorId="0" shapeId="0" xr:uid="{00000000-0006-0000-0200-00000B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4" authorId="0" shapeId="0" xr:uid="{00000000-0006-0000-0200-00000C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4" authorId="0" shapeId="0" xr:uid="{00000000-0006-0000-0200-00000D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4" authorId="0" shapeId="0" xr:uid="{00000000-0006-0000-0200-00000E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4" authorId="0" shapeId="0" xr:uid="{00000000-0006-0000-0200-00000F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4" authorId="0" shapeId="0" xr:uid="{00000000-0006-0000-0200-000010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4" authorId="0" shapeId="0" xr:uid="{00000000-0006-0000-0200-000011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4" authorId="0" shapeId="0" xr:uid="{00000000-0006-0000-0200-000012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4" authorId="0" shapeId="0" xr:uid="{00000000-0006-0000-0200-000013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4" authorId="0" shapeId="0" xr:uid="{00000000-0006-0000-0200-000014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4" authorId="0" shapeId="0" xr:uid="{00000000-0006-0000-0200-000015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5" authorId="0" shapeId="0" xr:uid="{00000000-0006-0000-0200-000016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5" authorId="0" shapeId="0" xr:uid="{00000000-0006-0000-0200-000017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5" authorId="0" shapeId="0" xr:uid="{00000000-0006-0000-0200-000018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5" authorId="0" shapeId="0" xr:uid="{00000000-0006-0000-0200-000019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5" authorId="0" shapeId="0" xr:uid="{00000000-0006-0000-0200-00001A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5" authorId="0" shapeId="0" xr:uid="{00000000-0006-0000-0200-00001B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5" authorId="0" shapeId="0" xr:uid="{00000000-0006-0000-0200-00001C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5" authorId="0" shapeId="0" xr:uid="{00000000-0006-0000-0200-00001D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5" authorId="0" shapeId="0" xr:uid="{00000000-0006-0000-0200-00001E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5" authorId="0" shapeId="0" xr:uid="{00000000-0006-0000-0200-00001F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5" authorId="0" shapeId="0" xr:uid="{00000000-0006-0000-0200-000020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5" authorId="0" shapeId="0" xr:uid="{00000000-0006-0000-0200-000021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5" authorId="0" shapeId="0" xr:uid="{00000000-0006-0000-0200-000022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5" authorId="0" shapeId="0" xr:uid="{00000000-0006-0000-0200-000023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5" authorId="0" shapeId="0" xr:uid="{00000000-0006-0000-0200-000024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5" authorId="0" shapeId="0" xr:uid="{00000000-0006-0000-0200-000025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5" authorId="0" shapeId="0" xr:uid="{00000000-0006-0000-0200-000026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5" authorId="0" shapeId="0" xr:uid="{00000000-0006-0000-0200-000027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5" authorId="0" shapeId="0" xr:uid="{00000000-0006-0000-0200-000028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5" authorId="0" shapeId="0" xr:uid="{00000000-0006-0000-0200-000029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5" authorId="0" shapeId="0" xr:uid="{00000000-0006-0000-0200-00002A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5" authorId="0" shapeId="0" xr:uid="{00000000-0006-0000-0200-00002B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5" authorId="0" shapeId="0" xr:uid="{00000000-0006-0000-0200-00002C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5" authorId="0" shapeId="0" xr:uid="{00000000-0006-0000-0200-00002D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5" authorId="0" shapeId="0" xr:uid="{00000000-0006-0000-0200-00002E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5" authorId="0" shapeId="0" xr:uid="{00000000-0006-0000-0200-00002F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5" authorId="0" shapeId="0" xr:uid="{00000000-0006-0000-0200-000030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5" authorId="0" shapeId="0" xr:uid="{00000000-0006-0000-0200-000031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5" authorId="0" shapeId="0" xr:uid="{00000000-0006-0000-0200-000032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5" authorId="0" shapeId="0" xr:uid="{00000000-0006-0000-0200-000033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5" authorId="0" shapeId="0" xr:uid="{00000000-0006-0000-0200-000034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5" authorId="0" shapeId="0" xr:uid="{00000000-0006-0000-0200-000035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5" authorId="0" shapeId="0" xr:uid="{00000000-0006-0000-0200-000036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5" authorId="0" shapeId="0" xr:uid="{00000000-0006-0000-0200-000037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5" authorId="0" shapeId="0" xr:uid="{00000000-0006-0000-0200-000038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5" authorId="0" shapeId="0" xr:uid="{00000000-0006-0000-0200-000039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5" authorId="0" shapeId="0" xr:uid="{00000000-0006-0000-0200-00003A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5" authorId="0" shapeId="0" xr:uid="{00000000-0006-0000-0200-00003B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5" authorId="0" shapeId="0" xr:uid="{00000000-0006-0000-0200-00003C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5" authorId="0" shapeId="0" xr:uid="{00000000-0006-0000-0200-00003D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5" authorId="0" shapeId="0" xr:uid="{00000000-0006-0000-0200-00003E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5" authorId="0" shapeId="0" xr:uid="{00000000-0006-0000-0200-00003F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5" authorId="0" shapeId="0" xr:uid="{00000000-0006-0000-0200-000040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6" authorId="0" shapeId="0" xr:uid="{00000000-0006-0000-0200-000041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6" authorId="0" shapeId="0" xr:uid="{00000000-0006-0000-0200-000042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6" authorId="0" shapeId="0" xr:uid="{00000000-0006-0000-0200-000043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6" authorId="0" shapeId="0" xr:uid="{00000000-0006-0000-0200-000044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6" authorId="0" shapeId="0" xr:uid="{00000000-0006-0000-0200-000045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6" authorId="0" shapeId="0" xr:uid="{00000000-0006-0000-0200-000046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6" authorId="0" shapeId="0" xr:uid="{00000000-0006-0000-0200-000047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6" authorId="0" shapeId="0" xr:uid="{00000000-0006-0000-0200-000048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6" authorId="0" shapeId="0" xr:uid="{00000000-0006-0000-0200-000049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6" authorId="0" shapeId="0" xr:uid="{00000000-0006-0000-0200-00004A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6" authorId="0" shapeId="0" xr:uid="{00000000-0006-0000-0200-00004B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6" authorId="0" shapeId="0" xr:uid="{00000000-0006-0000-0200-00004C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6" authorId="0" shapeId="0" xr:uid="{00000000-0006-0000-0200-00004D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6" authorId="0" shapeId="0" xr:uid="{00000000-0006-0000-0200-00004E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6" authorId="0" shapeId="0" xr:uid="{00000000-0006-0000-0200-00004F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6" authorId="0" shapeId="0" xr:uid="{00000000-0006-0000-0200-000050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6" authorId="0" shapeId="0" xr:uid="{00000000-0006-0000-0200-000051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6" authorId="0" shapeId="0" xr:uid="{00000000-0006-0000-0200-000052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6" authorId="0" shapeId="0" xr:uid="{00000000-0006-0000-0200-000053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6" authorId="0" shapeId="0" xr:uid="{00000000-0006-0000-0200-000054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6" authorId="0" shapeId="0" xr:uid="{00000000-0006-0000-0200-000055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6" authorId="0" shapeId="0" xr:uid="{00000000-0006-0000-0200-000056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6" authorId="0" shapeId="0" xr:uid="{00000000-0006-0000-0200-000057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6" authorId="0" shapeId="0" xr:uid="{00000000-0006-0000-0200-000058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6" authorId="0" shapeId="0" xr:uid="{00000000-0006-0000-0200-000059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6" authorId="0" shapeId="0" xr:uid="{00000000-0006-0000-0200-00005A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6" authorId="0" shapeId="0" xr:uid="{00000000-0006-0000-0200-00005B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6" authorId="0" shapeId="0" xr:uid="{00000000-0006-0000-0200-00005C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6" authorId="0" shapeId="0" xr:uid="{00000000-0006-0000-0200-00005D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6" authorId="0" shapeId="0" xr:uid="{00000000-0006-0000-0200-00005E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6" authorId="0" shapeId="0" xr:uid="{00000000-0006-0000-0200-00005F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6" authorId="0" shapeId="0" xr:uid="{00000000-0006-0000-0200-000060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6" authorId="0" shapeId="0" xr:uid="{00000000-0006-0000-0200-000061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6" authorId="0" shapeId="0" xr:uid="{00000000-0006-0000-0200-000062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6" authorId="0" shapeId="0" xr:uid="{00000000-0006-0000-0200-000063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6" authorId="0" shapeId="0" xr:uid="{00000000-0006-0000-0200-000064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6" authorId="0" shapeId="0" xr:uid="{00000000-0006-0000-0200-000065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6" authorId="0" shapeId="0" xr:uid="{00000000-0006-0000-0200-000066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6" authorId="0" shapeId="0" xr:uid="{00000000-0006-0000-0200-000067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6" authorId="0" shapeId="0" xr:uid="{00000000-0006-0000-0200-000068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6" authorId="0" shapeId="0" xr:uid="{00000000-0006-0000-0200-000069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6" authorId="0" shapeId="0" xr:uid="{00000000-0006-0000-0200-00006A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6" authorId="0" shapeId="0" xr:uid="{00000000-0006-0000-0200-00006B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7" authorId="0" shapeId="0" xr:uid="{00000000-0006-0000-0200-00006C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7" authorId="0" shapeId="0" xr:uid="{00000000-0006-0000-0200-00006D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7" authorId="0" shapeId="0" xr:uid="{00000000-0006-0000-0200-00006E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7" authorId="0" shapeId="0" xr:uid="{00000000-0006-0000-0200-00006F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7" authorId="0" shapeId="0" xr:uid="{00000000-0006-0000-0200-000070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7" authorId="0" shapeId="0" xr:uid="{00000000-0006-0000-0200-000071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7" authorId="0" shapeId="0" xr:uid="{00000000-0006-0000-0200-000072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7" authorId="0" shapeId="0" xr:uid="{00000000-0006-0000-0200-000073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7" authorId="0" shapeId="0" xr:uid="{00000000-0006-0000-0200-000074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7" authorId="0" shapeId="0" xr:uid="{00000000-0006-0000-0200-000075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7" authorId="0" shapeId="0" xr:uid="{00000000-0006-0000-0200-000076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7" authorId="0" shapeId="0" xr:uid="{00000000-0006-0000-0200-000077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7" authorId="0" shapeId="0" xr:uid="{00000000-0006-0000-0200-000078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7" authorId="0" shapeId="0" xr:uid="{00000000-0006-0000-0200-000079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7" authorId="0" shapeId="0" xr:uid="{00000000-0006-0000-0200-00007A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7" authorId="0" shapeId="0" xr:uid="{00000000-0006-0000-0200-00007B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7" authorId="0" shapeId="0" xr:uid="{00000000-0006-0000-0200-00007C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7" authorId="0" shapeId="0" xr:uid="{00000000-0006-0000-0200-00007D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7" authorId="0" shapeId="0" xr:uid="{00000000-0006-0000-0200-00007E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7" authorId="0" shapeId="0" xr:uid="{00000000-0006-0000-0200-00007F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7" authorId="0" shapeId="0" xr:uid="{00000000-0006-0000-0200-000080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7" authorId="0" shapeId="0" xr:uid="{00000000-0006-0000-0200-000081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7" authorId="0" shapeId="0" xr:uid="{00000000-0006-0000-0200-000082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7" authorId="0" shapeId="0" xr:uid="{00000000-0006-0000-0200-000083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7" authorId="0" shapeId="0" xr:uid="{00000000-0006-0000-0200-000084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7" authorId="0" shapeId="0" xr:uid="{00000000-0006-0000-0200-000085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7" authorId="0" shapeId="0" xr:uid="{00000000-0006-0000-0200-000086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7" authorId="0" shapeId="0" xr:uid="{00000000-0006-0000-0200-000087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7" authorId="0" shapeId="0" xr:uid="{00000000-0006-0000-0200-000088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7" authorId="0" shapeId="0" xr:uid="{00000000-0006-0000-0200-000089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7" authorId="0" shapeId="0" xr:uid="{00000000-0006-0000-0200-00008A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7" authorId="0" shapeId="0" xr:uid="{00000000-0006-0000-0200-00008B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7" authorId="0" shapeId="0" xr:uid="{00000000-0006-0000-0200-00008C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7" authorId="0" shapeId="0" xr:uid="{00000000-0006-0000-0200-00008D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7" authorId="0" shapeId="0" xr:uid="{00000000-0006-0000-0200-00008E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7" authorId="0" shapeId="0" xr:uid="{00000000-0006-0000-0200-00008F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7" authorId="0" shapeId="0" xr:uid="{00000000-0006-0000-0200-000090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7" authorId="0" shapeId="0" xr:uid="{00000000-0006-0000-0200-000091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7" authorId="0" shapeId="0" xr:uid="{00000000-0006-0000-0200-000092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7" authorId="0" shapeId="0" xr:uid="{00000000-0006-0000-0200-000093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7" authorId="0" shapeId="0" xr:uid="{00000000-0006-0000-0200-000094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7" authorId="0" shapeId="0" xr:uid="{00000000-0006-0000-0200-000095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7" authorId="0" shapeId="0" xr:uid="{00000000-0006-0000-0200-000096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8" authorId="0" shapeId="0" xr:uid="{00000000-0006-0000-0200-000097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8" authorId="0" shapeId="0" xr:uid="{00000000-0006-0000-0200-000098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8" authorId="0" shapeId="0" xr:uid="{00000000-0006-0000-0200-000099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8" authorId="0" shapeId="0" xr:uid="{00000000-0006-0000-0200-00009A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8" authorId="0" shapeId="0" xr:uid="{00000000-0006-0000-0200-00009B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8" authorId="0" shapeId="0" xr:uid="{00000000-0006-0000-0200-00009C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8" authorId="0" shapeId="0" xr:uid="{00000000-0006-0000-0200-00009D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8" authorId="0" shapeId="0" xr:uid="{00000000-0006-0000-0200-00009E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8" authorId="0" shapeId="0" xr:uid="{00000000-0006-0000-0200-00009F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8" authorId="0" shapeId="0" xr:uid="{00000000-0006-0000-0200-0000A0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8" authorId="0" shapeId="0" xr:uid="{00000000-0006-0000-0200-0000A1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8" authorId="0" shapeId="0" xr:uid="{00000000-0006-0000-0200-0000A2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8" authorId="0" shapeId="0" xr:uid="{00000000-0006-0000-0200-0000A3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8" authorId="0" shapeId="0" xr:uid="{00000000-0006-0000-0200-0000A4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8" authorId="0" shapeId="0" xr:uid="{00000000-0006-0000-0200-0000A5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8" authorId="0" shapeId="0" xr:uid="{00000000-0006-0000-0200-0000A6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8" authorId="0" shapeId="0" xr:uid="{00000000-0006-0000-0200-0000A7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8" authorId="0" shapeId="0" xr:uid="{00000000-0006-0000-0200-0000A8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8" authorId="0" shapeId="0" xr:uid="{00000000-0006-0000-0200-0000A9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8" authorId="0" shapeId="0" xr:uid="{00000000-0006-0000-0200-0000AA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8" authorId="0" shapeId="0" xr:uid="{00000000-0006-0000-0200-0000AB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8" authorId="0" shapeId="0" xr:uid="{00000000-0006-0000-0200-0000AC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8" authorId="0" shapeId="0" xr:uid="{00000000-0006-0000-0200-0000AD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8" authorId="0" shapeId="0" xr:uid="{00000000-0006-0000-0200-0000AE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8" authorId="0" shapeId="0" xr:uid="{00000000-0006-0000-0200-0000AF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8" authorId="0" shapeId="0" xr:uid="{00000000-0006-0000-0200-0000B0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8" authorId="0" shapeId="0" xr:uid="{00000000-0006-0000-0200-0000B1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8" authorId="0" shapeId="0" xr:uid="{00000000-0006-0000-0200-0000B2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8" authorId="0" shapeId="0" xr:uid="{00000000-0006-0000-0200-0000B3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8" authorId="0" shapeId="0" xr:uid="{00000000-0006-0000-0200-0000B4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8" authorId="0" shapeId="0" xr:uid="{00000000-0006-0000-0200-0000B5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8" authorId="0" shapeId="0" xr:uid="{00000000-0006-0000-0200-0000B6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8" authorId="0" shapeId="0" xr:uid="{00000000-0006-0000-0200-0000B7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8" authorId="0" shapeId="0" xr:uid="{00000000-0006-0000-0200-0000B8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8" authorId="0" shapeId="0" xr:uid="{00000000-0006-0000-0200-0000B9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8" authorId="0" shapeId="0" xr:uid="{00000000-0006-0000-0200-0000BA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8" authorId="0" shapeId="0" xr:uid="{00000000-0006-0000-0200-0000BB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8" authorId="0" shapeId="0" xr:uid="{00000000-0006-0000-0200-0000BC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8" authorId="0" shapeId="0" xr:uid="{00000000-0006-0000-0200-0000BD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8" authorId="0" shapeId="0" xr:uid="{00000000-0006-0000-0200-0000BE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8" authorId="0" shapeId="0" xr:uid="{00000000-0006-0000-0200-0000BF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8" authorId="0" shapeId="0" xr:uid="{00000000-0006-0000-0200-0000C0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8" authorId="0" shapeId="0" xr:uid="{00000000-0006-0000-0200-0000C1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59" authorId="0" shapeId="0" xr:uid="{00000000-0006-0000-0200-0000C2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59" authorId="0" shapeId="0" xr:uid="{00000000-0006-0000-0200-0000C3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59" authorId="0" shapeId="0" xr:uid="{00000000-0006-0000-0200-0000C4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59" authorId="0" shapeId="0" xr:uid="{00000000-0006-0000-0200-0000C5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59" authorId="0" shapeId="0" xr:uid="{00000000-0006-0000-0200-0000C6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59" authorId="0" shapeId="0" xr:uid="{00000000-0006-0000-0200-0000C7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59" authorId="0" shapeId="0" xr:uid="{00000000-0006-0000-0200-0000C8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59" authorId="0" shapeId="0" xr:uid="{00000000-0006-0000-0200-0000C9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59" authorId="0" shapeId="0" xr:uid="{00000000-0006-0000-0200-0000CA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59" authorId="0" shapeId="0" xr:uid="{00000000-0006-0000-0200-0000CB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59" authorId="0" shapeId="0" xr:uid="{00000000-0006-0000-0200-0000CC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59" authorId="0" shapeId="0" xr:uid="{00000000-0006-0000-0200-0000CD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59" authorId="0" shapeId="0" xr:uid="{00000000-0006-0000-0200-0000CE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59" authorId="0" shapeId="0" xr:uid="{00000000-0006-0000-0200-0000CF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59" authorId="0" shapeId="0" xr:uid="{00000000-0006-0000-0200-0000D0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59" authorId="0" shapeId="0" xr:uid="{00000000-0006-0000-0200-0000D1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59" authorId="0" shapeId="0" xr:uid="{00000000-0006-0000-0200-0000D2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59" authorId="0" shapeId="0" xr:uid="{00000000-0006-0000-0200-0000D3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59" authorId="0" shapeId="0" xr:uid="{00000000-0006-0000-0200-0000D4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59" authorId="0" shapeId="0" xr:uid="{00000000-0006-0000-0200-0000D5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59" authorId="0" shapeId="0" xr:uid="{00000000-0006-0000-0200-0000D6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59" authorId="0" shapeId="0" xr:uid="{00000000-0006-0000-0200-0000D7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59" authorId="0" shapeId="0" xr:uid="{00000000-0006-0000-0200-0000D8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59" authorId="0" shapeId="0" xr:uid="{00000000-0006-0000-0200-0000D9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59" authorId="0" shapeId="0" xr:uid="{00000000-0006-0000-0200-0000DA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59" authorId="0" shapeId="0" xr:uid="{00000000-0006-0000-0200-0000DB16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59" authorId="0" shapeId="0" xr:uid="{00000000-0006-0000-0200-0000DC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59" authorId="0" shapeId="0" xr:uid="{00000000-0006-0000-0200-0000DD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59" authorId="0" shapeId="0" xr:uid="{00000000-0006-0000-0200-0000DE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59" authorId="0" shapeId="0" xr:uid="{00000000-0006-0000-0200-0000DF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59" authorId="0" shapeId="0" xr:uid="{00000000-0006-0000-0200-0000E016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59" authorId="0" shapeId="0" xr:uid="{00000000-0006-0000-0200-0000E116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59" authorId="0" shapeId="0" xr:uid="{00000000-0006-0000-0200-0000E216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59" authorId="0" shapeId="0" xr:uid="{00000000-0006-0000-0200-0000E316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59" authorId="0" shapeId="0" xr:uid="{00000000-0006-0000-0200-0000E416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59" authorId="0" shapeId="0" xr:uid="{00000000-0006-0000-0200-0000E516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59" authorId="0" shapeId="0" xr:uid="{00000000-0006-0000-0200-0000E616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59" authorId="0" shapeId="0" xr:uid="{00000000-0006-0000-0200-0000E716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59" authorId="0" shapeId="0" xr:uid="{00000000-0006-0000-0200-0000E816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59" authorId="0" shapeId="0" xr:uid="{00000000-0006-0000-0200-0000E916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59" authorId="0" shapeId="0" xr:uid="{00000000-0006-0000-0200-0000EA16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59" authorId="0" shapeId="0" xr:uid="{00000000-0006-0000-0200-0000EB16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59" authorId="0" shapeId="0" xr:uid="{00000000-0006-0000-0200-0000EC16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0" authorId="0" shapeId="0" xr:uid="{00000000-0006-0000-0200-0000ED16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0" authorId="0" shapeId="0" xr:uid="{00000000-0006-0000-0200-0000EE16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0" authorId="0" shapeId="0" xr:uid="{00000000-0006-0000-0200-0000EF16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0" authorId="0" shapeId="0" xr:uid="{00000000-0006-0000-0200-0000F016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0" authorId="0" shapeId="0" xr:uid="{00000000-0006-0000-0200-0000F116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0" authorId="0" shapeId="0" xr:uid="{00000000-0006-0000-0200-0000F216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0" authorId="0" shapeId="0" xr:uid="{00000000-0006-0000-0200-0000F316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0" authorId="0" shapeId="0" xr:uid="{00000000-0006-0000-0200-0000F416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0" authorId="0" shapeId="0" xr:uid="{00000000-0006-0000-0200-0000F516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0" authorId="0" shapeId="0" xr:uid="{00000000-0006-0000-0200-0000F616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0" authorId="0" shapeId="0" xr:uid="{00000000-0006-0000-0200-0000F716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0" authorId="0" shapeId="0" xr:uid="{00000000-0006-0000-0200-0000F816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0" authorId="0" shapeId="0" xr:uid="{00000000-0006-0000-0200-0000F9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0" authorId="0" shapeId="0" xr:uid="{00000000-0006-0000-0200-0000FA16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0" authorId="0" shapeId="0" xr:uid="{00000000-0006-0000-0200-0000FB16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0" authorId="0" shapeId="0" xr:uid="{00000000-0006-0000-0200-0000FC16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0" authorId="0" shapeId="0" xr:uid="{00000000-0006-0000-0200-0000FD16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0" authorId="0" shapeId="0" xr:uid="{00000000-0006-0000-0200-0000FE16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0" authorId="0" shapeId="0" xr:uid="{00000000-0006-0000-0200-0000FF16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0" authorId="0" shapeId="0" xr:uid="{00000000-0006-0000-0200-000000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0" authorId="0" shapeId="0" xr:uid="{00000000-0006-0000-0200-000001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0" authorId="0" shapeId="0" xr:uid="{00000000-0006-0000-0200-000002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0" authorId="0" shapeId="0" xr:uid="{00000000-0006-0000-0200-000003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0" authorId="0" shapeId="0" xr:uid="{00000000-0006-0000-0200-000004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0" authorId="0" shapeId="0" xr:uid="{00000000-0006-0000-0200-000005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0" authorId="0" shapeId="0" xr:uid="{00000000-0006-0000-0200-000006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0" authorId="0" shapeId="0" xr:uid="{00000000-0006-0000-0200-000007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0" authorId="0" shapeId="0" xr:uid="{00000000-0006-0000-0200-000008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0" authorId="0" shapeId="0" xr:uid="{00000000-0006-0000-0200-000009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0" authorId="0" shapeId="0" xr:uid="{00000000-0006-0000-0200-00000A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0" authorId="0" shapeId="0" xr:uid="{00000000-0006-0000-0200-00000B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0" authorId="0" shapeId="0" xr:uid="{00000000-0006-0000-0200-00000C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0" authorId="0" shapeId="0" xr:uid="{00000000-0006-0000-0200-00000D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0" authorId="0" shapeId="0" xr:uid="{00000000-0006-0000-0200-00000E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0" authorId="0" shapeId="0" xr:uid="{00000000-0006-0000-0200-00000F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0" authorId="0" shapeId="0" xr:uid="{00000000-0006-0000-0200-000010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0" authorId="0" shapeId="0" xr:uid="{00000000-0006-0000-0200-000011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0" authorId="0" shapeId="0" xr:uid="{00000000-0006-0000-0200-000012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0" authorId="0" shapeId="0" xr:uid="{00000000-0006-0000-0200-000013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0" authorId="0" shapeId="0" xr:uid="{00000000-0006-0000-0200-000014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0" authorId="0" shapeId="0" xr:uid="{00000000-0006-0000-0200-000015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0" authorId="0" shapeId="0" xr:uid="{00000000-0006-0000-0200-000016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0" authorId="0" shapeId="0" xr:uid="{00000000-0006-0000-0200-000017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1" authorId="0" shapeId="0" xr:uid="{00000000-0006-0000-0200-000018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1" authorId="0" shapeId="0" xr:uid="{00000000-0006-0000-0200-000019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1" authorId="0" shapeId="0" xr:uid="{00000000-0006-0000-0200-00001A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1" authorId="0" shapeId="0" xr:uid="{00000000-0006-0000-0200-00001B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1" authorId="0" shapeId="0" xr:uid="{00000000-0006-0000-0200-00001C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1" authorId="0" shapeId="0" xr:uid="{00000000-0006-0000-0200-00001D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1" authorId="0" shapeId="0" xr:uid="{00000000-0006-0000-0200-00001E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1" authorId="0" shapeId="0" xr:uid="{00000000-0006-0000-0200-00001F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1" authorId="0" shapeId="0" xr:uid="{00000000-0006-0000-0200-000020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1" authorId="0" shapeId="0" xr:uid="{00000000-0006-0000-0200-000021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1" authorId="0" shapeId="0" xr:uid="{00000000-0006-0000-0200-000022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1" authorId="0" shapeId="0" xr:uid="{00000000-0006-0000-0200-000023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1" authorId="0" shapeId="0" xr:uid="{00000000-0006-0000-0200-000024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1" authorId="0" shapeId="0" xr:uid="{00000000-0006-0000-0200-000025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1" authorId="0" shapeId="0" xr:uid="{00000000-0006-0000-0200-000026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1" authorId="0" shapeId="0" xr:uid="{00000000-0006-0000-0200-000027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1" authorId="0" shapeId="0" xr:uid="{00000000-0006-0000-0200-000028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1" authorId="0" shapeId="0" xr:uid="{00000000-0006-0000-0200-000029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1" authorId="0" shapeId="0" xr:uid="{00000000-0006-0000-0200-00002A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1" authorId="0" shapeId="0" xr:uid="{00000000-0006-0000-0200-00002B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1" authorId="0" shapeId="0" xr:uid="{00000000-0006-0000-0200-00002C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1" authorId="0" shapeId="0" xr:uid="{00000000-0006-0000-0200-00002D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1" authorId="0" shapeId="0" xr:uid="{00000000-0006-0000-0200-00002E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1" authorId="0" shapeId="0" xr:uid="{00000000-0006-0000-0200-00002F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1" authorId="0" shapeId="0" xr:uid="{00000000-0006-0000-0200-000030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1" authorId="0" shapeId="0" xr:uid="{00000000-0006-0000-0200-000031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1" authorId="0" shapeId="0" xr:uid="{00000000-0006-0000-0200-000032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1" authorId="0" shapeId="0" xr:uid="{00000000-0006-0000-0200-000033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1" authorId="0" shapeId="0" xr:uid="{00000000-0006-0000-0200-000034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1" authorId="0" shapeId="0" xr:uid="{00000000-0006-0000-0200-000035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1" authorId="0" shapeId="0" xr:uid="{00000000-0006-0000-0200-000036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1" authorId="0" shapeId="0" xr:uid="{00000000-0006-0000-0200-000037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1" authorId="0" shapeId="0" xr:uid="{00000000-0006-0000-0200-000038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1" authorId="0" shapeId="0" xr:uid="{00000000-0006-0000-0200-000039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1" authorId="0" shapeId="0" xr:uid="{00000000-0006-0000-0200-00003A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1" authorId="0" shapeId="0" xr:uid="{00000000-0006-0000-0200-00003B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1" authorId="0" shapeId="0" xr:uid="{00000000-0006-0000-0200-00003C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1" authorId="0" shapeId="0" xr:uid="{00000000-0006-0000-0200-00003D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1" authorId="0" shapeId="0" xr:uid="{00000000-0006-0000-0200-00003E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1" authorId="0" shapeId="0" xr:uid="{00000000-0006-0000-0200-00003F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1" authorId="0" shapeId="0" xr:uid="{00000000-0006-0000-0200-000040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1" authorId="0" shapeId="0" xr:uid="{00000000-0006-0000-0200-000041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1" authorId="0" shapeId="0" xr:uid="{00000000-0006-0000-0200-000042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2" authorId="0" shapeId="0" xr:uid="{00000000-0006-0000-0200-000043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2" authorId="0" shapeId="0" xr:uid="{00000000-0006-0000-0200-000044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2" authorId="0" shapeId="0" xr:uid="{00000000-0006-0000-0200-000045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2" authorId="0" shapeId="0" xr:uid="{00000000-0006-0000-0200-000046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2" authorId="0" shapeId="0" xr:uid="{00000000-0006-0000-0200-000047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2" authorId="0" shapeId="0" xr:uid="{00000000-0006-0000-0200-000048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2" authorId="0" shapeId="0" xr:uid="{00000000-0006-0000-0200-000049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2" authorId="0" shapeId="0" xr:uid="{00000000-0006-0000-0200-00004A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2" authorId="0" shapeId="0" xr:uid="{00000000-0006-0000-0200-00004B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2" authorId="0" shapeId="0" xr:uid="{00000000-0006-0000-0200-00004C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2" authorId="0" shapeId="0" xr:uid="{00000000-0006-0000-0200-00004D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2" authorId="0" shapeId="0" xr:uid="{00000000-0006-0000-0200-00004E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2" authorId="0" shapeId="0" xr:uid="{00000000-0006-0000-0200-00004F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2" authorId="0" shapeId="0" xr:uid="{00000000-0006-0000-0200-000050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2" authorId="0" shapeId="0" xr:uid="{00000000-0006-0000-0200-000051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2" authorId="0" shapeId="0" xr:uid="{00000000-0006-0000-0200-000052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2" authorId="0" shapeId="0" xr:uid="{00000000-0006-0000-0200-000053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2" authorId="0" shapeId="0" xr:uid="{00000000-0006-0000-0200-000054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2" authorId="0" shapeId="0" xr:uid="{00000000-0006-0000-0200-000055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2" authorId="0" shapeId="0" xr:uid="{00000000-0006-0000-0200-000056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2" authorId="0" shapeId="0" xr:uid="{00000000-0006-0000-0200-000057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2" authorId="0" shapeId="0" xr:uid="{00000000-0006-0000-0200-000058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2" authorId="0" shapeId="0" xr:uid="{00000000-0006-0000-0200-000059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2" authorId="0" shapeId="0" xr:uid="{00000000-0006-0000-0200-00005A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2" authorId="0" shapeId="0" xr:uid="{00000000-0006-0000-0200-00005B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2" authorId="0" shapeId="0" xr:uid="{00000000-0006-0000-0200-00005C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2" authorId="0" shapeId="0" xr:uid="{00000000-0006-0000-0200-00005D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2" authorId="0" shapeId="0" xr:uid="{00000000-0006-0000-0200-00005E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2" authorId="0" shapeId="0" xr:uid="{00000000-0006-0000-0200-00005F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2" authorId="0" shapeId="0" xr:uid="{00000000-0006-0000-0200-000060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2" authorId="0" shapeId="0" xr:uid="{00000000-0006-0000-0200-000061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2" authorId="0" shapeId="0" xr:uid="{00000000-0006-0000-0200-000062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2" authorId="0" shapeId="0" xr:uid="{00000000-0006-0000-0200-000063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2" authorId="0" shapeId="0" xr:uid="{00000000-0006-0000-0200-000064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2" authorId="0" shapeId="0" xr:uid="{00000000-0006-0000-0200-000065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2" authorId="0" shapeId="0" xr:uid="{00000000-0006-0000-0200-000066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2" authorId="0" shapeId="0" xr:uid="{00000000-0006-0000-0200-000067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2" authorId="0" shapeId="0" xr:uid="{00000000-0006-0000-0200-000068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2" authorId="0" shapeId="0" xr:uid="{00000000-0006-0000-0200-000069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2" authorId="0" shapeId="0" xr:uid="{00000000-0006-0000-0200-00006A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2" authorId="0" shapeId="0" xr:uid="{00000000-0006-0000-0200-00006B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2" authorId="0" shapeId="0" xr:uid="{00000000-0006-0000-0200-00006C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2" authorId="0" shapeId="0" xr:uid="{00000000-0006-0000-0200-00006D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3" authorId="0" shapeId="0" xr:uid="{00000000-0006-0000-0200-00006E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3" authorId="0" shapeId="0" xr:uid="{00000000-0006-0000-0200-00006F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3" authorId="0" shapeId="0" xr:uid="{00000000-0006-0000-0200-000070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3" authorId="0" shapeId="0" xr:uid="{00000000-0006-0000-0200-000071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3" authorId="0" shapeId="0" xr:uid="{00000000-0006-0000-0200-000072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3" authorId="0" shapeId="0" xr:uid="{00000000-0006-0000-0200-000073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3" authorId="0" shapeId="0" xr:uid="{00000000-0006-0000-0200-000074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3" authorId="0" shapeId="0" xr:uid="{00000000-0006-0000-0200-000075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3" authorId="0" shapeId="0" xr:uid="{00000000-0006-0000-0200-000076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3" authorId="0" shapeId="0" xr:uid="{00000000-0006-0000-0200-000077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3" authorId="0" shapeId="0" xr:uid="{00000000-0006-0000-0200-000078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3" authorId="0" shapeId="0" xr:uid="{00000000-0006-0000-0200-000079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3" authorId="0" shapeId="0" xr:uid="{00000000-0006-0000-0200-00007A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3" authorId="0" shapeId="0" xr:uid="{00000000-0006-0000-0200-00007B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3" authorId="0" shapeId="0" xr:uid="{00000000-0006-0000-0200-00007C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3" authorId="0" shapeId="0" xr:uid="{00000000-0006-0000-0200-00007D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3" authorId="0" shapeId="0" xr:uid="{00000000-0006-0000-0200-00007E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3" authorId="0" shapeId="0" xr:uid="{00000000-0006-0000-0200-00007F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3" authorId="0" shapeId="0" xr:uid="{00000000-0006-0000-0200-000080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3" authorId="0" shapeId="0" xr:uid="{00000000-0006-0000-0200-000081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3" authorId="0" shapeId="0" xr:uid="{00000000-0006-0000-0200-000082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3" authorId="0" shapeId="0" xr:uid="{00000000-0006-0000-0200-000083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3" authorId="0" shapeId="0" xr:uid="{00000000-0006-0000-0200-000084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3" authorId="0" shapeId="0" xr:uid="{00000000-0006-0000-0200-000085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3" authorId="0" shapeId="0" xr:uid="{00000000-0006-0000-0200-000086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3" authorId="0" shapeId="0" xr:uid="{00000000-0006-0000-0200-000087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3" authorId="0" shapeId="0" xr:uid="{00000000-0006-0000-0200-000088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3" authorId="0" shapeId="0" xr:uid="{00000000-0006-0000-0200-000089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3" authorId="0" shapeId="0" xr:uid="{00000000-0006-0000-0200-00008A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3" authorId="0" shapeId="0" xr:uid="{00000000-0006-0000-0200-00008B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3" authorId="0" shapeId="0" xr:uid="{00000000-0006-0000-0200-00008C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3" authorId="0" shapeId="0" xr:uid="{00000000-0006-0000-0200-00008D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3" authorId="0" shapeId="0" xr:uid="{00000000-0006-0000-0200-00008E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3" authorId="0" shapeId="0" xr:uid="{00000000-0006-0000-0200-00008F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3" authorId="0" shapeId="0" xr:uid="{00000000-0006-0000-0200-000090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3" authorId="0" shapeId="0" xr:uid="{00000000-0006-0000-0200-000091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3" authorId="0" shapeId="0" xr:uid="{00000000-0006-0000-0200-000092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3" authorId="0" shapeId="0" xr:uid="{00000000-0006-0000-0200-000093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3" authorId="0" shapeId="0" xr:uid="{00000000-0006-0000-0200-000094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3" authorId="0" shapeId="0" xr:uid="{00000000-0006-0000-0200-000095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3" authorId="0" shapeId="0" xr:uid="{00000000-0006-0000-0200-000096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3" authorId="0" shapeId="0" xr:uid="{00000000-0006-0000-0200-000097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3" authorId="0" shapeId="0" xr:uid="{00000000-0006-0000-0200-000098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4" authorId="0" shapeId="0" xr:uid="{00000000-0006-0000-0200-000099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4" authorId="0" shapeId="0" xr:uid="{00000000-0006-0000-0200-00009A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4" authorId="0" shapeId="0" xr:uid="{00000000-0006-0000-0200-00009B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4" authorId="0" shapeId="0" xr:uid="{00000000-0006-0000-0200-00009C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4" authorId="0" shapeId="0" xr:uid="{00000000-0006-0000-0200-00009D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4" authorId="0" shapeId="0" xr:uid="{00000000-0006-0000-0200-00009E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4" authorId="0" shapeId="0" xr:uid="{00000000-0006-0000-0200-00009F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4" authorId="0" shapeId="0" xr:uid="{00000000-0006-0000-0200-0000A0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4" authorId="0" shapeId="0" xr:uid="{00000000-0006-0000-0200-0000A1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4" authorId="0" shapeId="0" xr:uid="{00000000-0006-0000-0200-0000A2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4" authorId="0" shapeId="0" xr:uid="{00000000-0006-0000-0200-0000A3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4" authorId="0" shapeId="0" xr:uid="{00000000-0006-0000-0200-0000A4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4" authorId="0" shapeId="0" xr:uid="{00000000-0006-0000-0200-0000A5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4" authorId="0" shapeId="0" xr:uid="{00000000-0006-0000-0200-0000A6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4" authorId="0" shapeId="0" xr:uid="{00000000-0006-0000-0200-0000A7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4" authorId="0" shapeId="0" xr:uid="{00000000-0006-0000-0200-0000A8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4" authorId="0" shapeId="0" xr:uid="{00000000-0006-0000-0200-0000A9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4" authorId="0" shapeId="0" xr:uid="{00000000-0006-0000-0200-0000AA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4" authorId="0" shapeId="0" xr:uid="{00000000-0006-0000-0200-0000AB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4" authorId="0" shapeId="0" xr:uid="{00000000-0006-0000-0200-0000AC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4" authorId="0" shapeId="0" xr:uid="{00000000-0006-0000-0200-0000AD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4" authorId="0" shapeId="0" xr:uid="{00000000-0006-0000-0200-0000AE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4" authorId="0" shapeId="0" xr:uid="{00000000-0006-0000-0200-0000AF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4" authorId="0" shapeId="0" xr:uid="{00000000-0006-0000-0200-0000B0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4" authorId="0" shapeId="0" xr:uid="{00000000-0006-0000-0200-0000B1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4" authorId="0" shapeId="0" xr:uid="{00000000-0006-0000-0200-0000B2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4" authorId="0" shapeId="0" xr:uid="{00000000-0006-0000-0200-0000B3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4" authorId="0" shapeId="0" xr:uid="{00000000-0006-0000-0200-0000B4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4" authorId="0" shapeId="0" xr:uid="{00000000-0006-0000-0200-0000B5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4" authorId="0" shapeId="0" xr:uid="{00000000-0006-0000-0200-0000B6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4" authorId="0" shapeId="0" xr:uid="{00000000-0006-0000-0200-0000B7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4" authorId="0" shapeId="0" xr:uid="{00000000-0006-0000-0200-0000B8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4" authorId="0" shapeId="0" xr:uid="{00000000-0006-0000-0200-0000B9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4" authorId="0" shapeId="0" xr:uid="{00000000-0006-0000-0200-0000BA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4" authorId="0" shapeId="0" xr:uid="{00000000-0006-0000-0200-0000BB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4" authorId="0" shapeId="0" xr:uid="{00000000-0006-0000-0200-0000BC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4" authorId="0" shapeId="0" xr:uid="{00000000-0006-0000-0200-0000BD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4" authorId="0" shapeId="0" xr:uid="{00000000-0006-0000-0200-0000BE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4" authorId="0" shapeId="0" xr:uid="{00000000-0006-0000-0200-0000BF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4" authorId="0" shapeId="0" xr:uid="{00000000-0006-0000-0200-0000C0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4" authorId="0" shapeId="0" xr:uid="{00000000-0006-0000-0200-0000C1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4" authorId="0" shapeId="0" xr:uid="{00000000-0006-0000-0200-0000C2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4" authorId="0" shapeId="0" xr:uid="{00000000-0006-0000-0200-0000C3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5" authorId="0" shapeId="0" xr:uid="{00000000-0006-0000-0200-0000C4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5" authorId="0" shapeId="0" xr:uid="{00000000-0006-0000-0200-0000C5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5" authorId="0" shapeId="0" xr:uid="{00000000-0006-0000-0200-0000C6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5" authorId="0" shapeId="0" xr:uid="{00000000-0006-0000-0200-0000C7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5" authorId="0" shapeId="0" xr:uid="{00000000-0006-0000-0200-0000C8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5" authorId="0" shapeId="0" xr:uid="{00000000-0006-0000-0200-0000C9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5" authorId="0" shapeId="0" xr:uid="{00000000-0006-0000-0200-0000CA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5" authorId="0" shapeId="0" xr:uid="{00000000-0006-0000-0200-0000CB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5" authorId="0" shapeId="0" xr:uid="{00000000-0006-0000-0200-0000CC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5" authorId="0" shapeId="0" xr:uid="{00000000-0006-0000-0200-0000CD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5" authorId="0" shapeId="0" xr:uid="{00000000-0006-0000-0200-0000CE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5" authorId="0" shapeId="0" xr:uid="{00000000-0006-0000-0200-0000CF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5" authorId="0" shapeId="0" xr:uid="{00000000-0006-0000-0200-0000D0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5" authorId="0" shapeId="0" xr:uid="{00000000-0006-0000-0200-0000D1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5" authorId="0" shapeId="0" xr:uid="{00000000-0006-0000-0200-0000D2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5" authorId="0" shapeId="0" xr:uid="{00000000-0006-0000-0200-0000D3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5" authorId="0" shapeId="0" xr:uid="{00000000-0006-0000-0200-0000D4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5" authorId="0" shapeId="0" xr:uid="{00000000-0006-0000-0200-0000D5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5" authorId="0" shapeId="0" xr:uid="{00000000-0006-0000-0200-0000D6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5" authorId="0" shapeId="0" xr:uid="{00000000-0006-0000-0200-0000D7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5" authorId="0" shapeId="0" xr:uid="{00000000-0006-0000-0200-0000D8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5" authorId="0" shapeId="0" xr:uid="{00000000-0006-0000-0200-0000D9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5" authorId="0" shapeId="0" xr:uid="{00000000-0006-0000-0200-0000DA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5" authorId="0" shapeId="0" xr:uid="{00000000-0006-0000-0200-0000DB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5" authorId="0" shapeId="0" xr:uid="{00000000-0006-0000-0200-0000DC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5" authorId="0" shapeId="0" xr:uid="{00000000-0006-0000-0200-0000DD17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5" authorId="0" shapeId="0" xr:uid="{00000000-0006-0000-0200-0000DE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5" authorId="0" shapeId="0" xr:uid="{00000000-0006-0000-0200-0000DF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5" authorId="0" shapeId="0" xr:uid="{00000000-0006-0000-0200-0000E017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5" authorId="0" shapeId="0" xr:uid="{00000000-0006-0000-0200-0000E117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5" authorId="0" shapeId="0" xr:uid="{00000000-0006-0000-0200-0000E217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5" authorId="0" shapeId="0" xr:uid="{00000000-0006-0000-0200-0000E317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5" authorId="0" shapeId="0" xr:uid="{00000000-0006-0000-0200-0000E417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5" authorId="0" shapeId="0" xr:uid="{00000000-0006-0000-0200-0000E517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5" authorId="0" shapeId="0" xr:uid="{00000000-0006-0000-0200-0000E617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5" authorId="0" shapeId="0" xr:uid="{00000000-0006-0000-0200-0000E717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5" authorId="0" shapeId="0" xr:uid="{00000000-0006-0000-0200-0000E817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5" authorId="0" shapeId="0" xr:uid="{00000000-0006-0000-0200-0000E917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5" authorId="0" shapeId="0" xr:uid="{00000000-0006-0000-0200-0000EA17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5" authorId="0" shapeId="0" xr:uid="{00000000-0006-0000-0200-0000EB17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5" authorId="0" shapeId="0" xr:uid="{00000000-0006-0000-0200-0000EC17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5" authorId="0" shapeId="0" xr:uid="{00000000-0006-0000-0200-0000ED17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5" authorId="0" shapeId="0" xr:uid="{00000000-0006-0000-0200-0000EE17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6" authorId="0" shapeId="0" xr:uid="{00000000-0006-0000-0200-0000EF17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6" authorId="0" shapeId="0" xr:uid="{00000000-0006-0000-0200-0000F017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6" authorId="0" shapeId="0" xr:uid="{00000000-0006-0000-0200-0000F117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6" authorId="0" shapeId="0" xr:uid="{00000000-0006-0000-0200-0000F217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6" authorId="0" shapeId="0" xr:uid="{00000000-0006-0000-0200-0000F317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6" authorId="0" shapeId="0" xr:uid="{00000000-0006-0000-0200-0000F417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6" authorId="0" shapeId="0" xr:uid="{00000000-0006-0000-0200-0000F517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6" authorId="0" shapeId="0" xr:uid="{00000000-0006-0000-0200-0000F617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6" authorId="0" shapeId="0" xr:uid="{00000000-0006-0000-0200-0000F717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6" authorId="0" shapeId="0" xr:uid="{00000000-0006-0000-0200-0000F817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6" authorId="0" shapeId="0" xr:uid="{00000000-0006-0000-0200-0000F917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6" authorId="0" shapeId="0" xr:uid="{00000000-0006-0000-0200-0000FA17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6" authorId="0" shapeId="0" xr:uid="{00000000-0006-0000-0200-0000FB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6" authorId="0" shapeId="0" xr:uid="{00000000-0006-0000-0200-0000FC17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6" authorId="0" shapeId="0" xr:uid="{00000000-0006-0000-0200-0000FD17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6" authorId="0" shapeId="0" xr:uid="{00000000-0006-0000-0200-0000FE17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6" authorId="0" shapeId="0" xr:uid="{00000000-0006-0000-0200-0000FF17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6" authorId="0" shapeId="0" xr:uid="{00000000-0006-0000-0200-000000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6" authorId="0" shapeId="0" xr:uid="{00000000-0006-0000-0200-000001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6" authorId="0" shapeId="0" xr:uid="{00000000-0006-0000-0200-000002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6" authorId="0" shapeId="0" xr:uid="{00000000-0006-0000-0200-000003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6" authorId="0" shapeId="0" xr:uid="{00000000-0006-0000-0200-000004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6" authorId="0" shapeId="0" xr:uid="{00000000-0006-0000-0200-000005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6" authorId="0" shapeId="0" xr:uid="{00000000-0006-0000-0200-000006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6" authorId="0" shapeId="0" xr:uid="{00000000-0006-0000-0200-000007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6" authorId="0" shapeId="0" xr:uid="{00000000-0006-0000-0200-000008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6" authorId="0" shapeId="0" xr:uid="{00000000-0006-0000-0200-000009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6" authorId="0" shapeId="0" xr:uid="{00000000-0006-0000-0200-00000A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6" authorId="0" shapeId="0" xr:uid="{00000000-0006-0000-0200-00000B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6" authorId="0" shapeId="0" xr:uid="{00000000-0006-0000-0200-00000C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6" authorId="0" shapeId="0" xr:uid="{00000000-0006-0000-0200-00000D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6" authorId="0" shapeId="0" xr:uid="{00000000-0006-0000-0200-00000E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6" authorId="0" shapeId="0" xr:uid="{00000000-0006-0000-0200-00000F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6" authorId="0" shapeId="0" xr:uid="{00000000-0006-0000-0200-000010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6" authorId="0" shapeId="0" xr:uid="{00000000-0006-0000-0200-000011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6" authorId="0" shapeId="0" xr:uid="{00000000-0006-0000-0200-000012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6" authorId="0" shapeId="0" xr:uid="{00000000-0006-0000-0200-000013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6" authorId="0" shapeId="0" xr:uid="{00000000-0006-0000-0200-000014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6" authorId="0" shapeId="0" xr:uid="{00000000-0006-0000-0200-000015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6" authorId="0" shapeId="0" xr:uid="{00000000-0006-0000-0200-000016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6" authorId="0" shapeId="0" xr:uid="{00000000-0006-0000-0200-000017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6" authorId="0" shapeId="0" xr:uid="{00000000-0006-0000-0200-000018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6" authorId="0" shapeId="0" xr:uid="{00000000-0006-0000-0200-000019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7" authorId="0" shapeId="0" xr:uid="{00000000-0006-0000-0200-00001A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7" authorId="0" shapeId="0" xr:uid="{00000000-0006-0000-0200-00001B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7" authorId="0" shapeId="0" xr:uid="{00000000-0006-0000-0200-00001C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7" authorId="0" shapeId="0" xr:uid="{00000000-0006-0000-0200-00001D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7" authorId="0" shapeId="0" xr:uid="{00000000-0006-0000-0200-00001E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7" authorId="0" shapeId="0" xr:uid="{00000000-0006-0000-0200-00001F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7" authorId="0" shapeId="0" xr:uid="{00000000-0006-0000-0200-000020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7" authorId="0" shapeId="0" xr:uid="{00000000-0006-0000-0200-000021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7" authorId="0" shapeId="0" xr:uid="{00000000-0006-0000-0200-000022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7" authorId="0" shapeId="0" xr:uid="{00000000-0006-0000-0200-000023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7" authorId="0" shapeId="0" xr:uid="{00000000-0006-0000-0200-000024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7" authorId="0" shapeId="0" xr:uid="{00000000-0006-0000-0200-000025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7" authorId="0" shapeId="0" xr:uid="{00000000-0006-0000-0200-000026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7" authorId="0" shapeId="0" xr:uid="{00000000-0006-0000-0200-000027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7" authorId="0" shapeId="0" xr:uid="{00000000-0006-0000-0200-000028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7" authorId="0" shapeId="0" xr:uid="{00000000-0006-0000-0200-000029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7" authorId="0" shapeId="0" xr:uid="{00000000-0006-0000-0200-00002A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7" authorId="0" shapeId="0" xr:uid="{00000000-0006-0000-0200-00002B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7" authorId="0" shapeId="0" xr:uid="{00000000-0006-0000-0200-00002C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7" authorId="0" shapeId="0" xr:uid="{00000000-0006-0000-0200-00002D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7" authorId="0" shapeId="0" xr:uid="{00000000-0006-0000-0200-00002E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7" authorId="0" shapeId="0" xr:uid="{00000000-0006-0000-0200-00002F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7" authorId="0" shapeId="0" xr:uid="{00000000-0006-0000-0200-000030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7" authorId="0" shapeId="0" xr:uid="{00000000-0006-0000-0200-000031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7" authorId="0" shapeId="0" xr:uid="{00000000-0006-0000-0200-000032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7" authorId="0" shapeId="0" xr:uid="{00000000-0006-0000-0200-000033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7" authorId="0" shapeId="0" xr:uid="{00000000-0006-0000-0200-000034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7" authorId="0" shapeId="0" xr:uid="{00000000-0006-0000-0200-000035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7" authorId="0" shapeId="0" xr:uid="{00000000-0006-0000-0200-000036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7" authorId="0" shapeId="0" xr:uid="{00000000-0006-0000-0200-000037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7" authorId="0" shapeId="0" xr:uid="{00000000-0006-0000-0200-000038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7" authorId="0" shapeId="0" xr:uid="{00000000-0006-0000-0200-000039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7" authorId="0" shapeId="0" xr:uid="{00000000-0006-0000-0200-00003A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7" authorId="0" shapeId="0" xr:uid="{00000000-0006-0000-0200-00003B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7" authorId="0" shapeId="0" xr:uid="{00000000-0006-0000-0200-00003C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7" authorId="0" shapeId="0" xr:uid="{00000000-0006-0000-0200-00003D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7" authorId="0" shapeId="0" xr:uid="{00000000-0006-0000-0200-00003E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7" authorId="0" shapeId="0" xr:uid="{00000000-0006-0000-0200-00003F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7" authorId="0" shapeId="0" xr:uid="{00000000-0006-0000-0200-000040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7" authorId="0" shapeId="0" xr:uid="{00000000-0006-0000-0200-000041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7" authorId="0" shapeId="0" xr:uid="{00000000-0006-0000-0200-000042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7" authorId="0" shapeId="0" xr:uid="{00000000-0006-0000-0200-000043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7" authorId="0" shapeId="0" xr:uid="{00000000-0006-0000-0200-000044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8" authorId="0" shapeId="0" xr:uid="{00000000-0006-0000-0200-000045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8" authorId="0" shapeId="0" xr:uid="{00000000-0006-0000-0200-000046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8" authorId="0" shapeId="0" xr:uid="{00000000-0006-0000-0200-000047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8" authorId="0" shapeId="0" xr:uid="{00000000-0006-0000-0200-000048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8" authorId="0" shapeId="0" xr:uid="{00000000-0006-0000-0200-000049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8" authorId="0" shapeId="0" xr:uid="{00000000-0006-0000-0200-00004A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8" authorId="0" shapeId="0" xr:uid="{00000000-0006-0000-0200-00004B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8" authorId="0" shapeId="0" xr:uid="{00000000-0006-0000-0200-00004C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8" authorId="0" shapeId="0" xr:uid="{00000000-0006-0000-0200-00004D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8" authorId="0" shapeId="0" xr:uid="{00000000-0006-0000-0200-00004E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8" authorId="0" shapeId="0" xr:uid="{00000000-0006-0000-0200-00004F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8" authorId="0" shapeId="0" xr:uid="{00000000-0006-0000-0200-000050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8" authorId="0" shapeId="0" xr:uid="{00000000-0006-0000-0200-000051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8" authorId="0" shapeId="0" xr:uid="{00000000-0006-0000-0200-000052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8" authorId="0" shapeId="0" xr:uid="{00000000-0006-0000-0200-000053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8" authorId="0" shapeId="0" xr:uid="{00000000-0006-0000-0200-000054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8" authorId="0" shapeId="0" xr:uid="{00000000-0006-0000-0200-000055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8" authorId="0" shapeId="0" xr:uid="{00000000-0006-0000-0200-000056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8" authorId="0" shapeId="0" xr:uid="{00000000-0006-0000-0200-000057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8" authorId="0" shapeId="0" xr:uid="{00000000-0006-0000-0200-000058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8" authorId="0" shapeId="0" xr:uid="{00000000-0006-0000-0200-000059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8" authorId="0" shapeId="0" xr:uid="{00000000-0006-0000-0200-00005A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8" authorId="0" shapeId="0" xr:uid="{00000000-0006-0000-0200-00005B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8" authorId="0" shapeId="0" xr:uid="{00000000-0006-0000-0200-00005C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8" authorId="0" shapeId="0" xr:uid="{00000000-0006-0000-0200-00005D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8" authorId="0" shapeId="0" xr:uid="{00000000-0006-0000-0200-00005E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8" authorId="0" shapeId="0" xr:uid="{00000000-0006-0000-0200-00005F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8" authorId="0" shapeId="0" xr:uid="{00000000-0006-0000-0200-000060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8" authorId="0" shapeId="0" xr:uid="{00000000-0006-0000-0200-000061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8" authorId="0" shapeId="0" xr:uid="{00000000-0006-0000-0200-000062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8" authorId="0" shapeId="0" xr:uid="{00000000-0006-0000-0200-000063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8" authorId="0" shapeId="0" xr:uid="{00000000-0006-0000-0200-000064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8" authorId="0" shapeId="0" xr:uid="{00000000-0006-0000-0200-000065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8" authorId="0" shapeId="0" xr:uid="{00000000-0006-0000-0200-000066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8" authorId="0" shapeId="0" xr:uid="{00000000-0006-0000-0200-000067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8" authorId="0" shapeId="0" xr:uid="{00000000-0006-0000-0200-000068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8" authorId="0" shapeId="0" xr:uid="{00000000-0006-0000-0200-000069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8" authorId="0" shapeId="0" xr:uid="{00000000-0006-0000-0200-00006A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8" authorId="0" shapeId="0" xr:uid="{00000000-0006-0000-0200-00006B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8" authorId="0" shapeId="0" xr:uid="{00000000-0006-0000-0200-00006C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8" authorId="0" shapeId="0" xr:uid="{00000000-0006-0000-0200-00006D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8" authorId="0" shapeId="0" xr:uid="{00000000-0006-0000-0200-00006E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8" authorId="0" shapeId="0" xr:uid="{00000000-0006-0000-0200-00006F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69" authorId="0" shapeId="0" xr:uid="{00000000-0006-0000-0200-000070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69" authorId="0" shapeId="0" xr:uid="{00000000-0006-0000-0200-000071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69" authorId="0" shapeId="0" xr:uid="{00000000-0006-0000-0200-000072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69" authorId="0" shapeId="0" xr:uid="{00000000-0006-0000-0200-000073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69" authorId="0" shapeId="0" xr:uid="{00000000-0006-0000-0200-000074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69" authorId="0" shapeId="0" xr:uid="{00000000-0006-0000-0200-000075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69" authorId="0" shapeId="0" xr:uid="{00000000-0006-0000-0200-000076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69" authorId="0" shapeId="0" xr:uid="{00000000-0006-0000-0200-000077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69" authorId="0" shapeId="0" xr:uid="{00000000-0006-0000-0200-000078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69" authorId="0" shapeId="0" xr:uid="{00000000-0006-0000-0200-000079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69" authorId="0" shapeId="0" xr:uid="{00000000-0006-0000-0200-00007A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69" authorId="0" shapeId="0" xr:uid="{00000000-0006-0000-0200-00007B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69" authorId="0" shapeId="0" xr:uid="{00000000-0006-0000-0200-00007C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69" authorId="0" shapeId="0" xr:uid="{00000000-0006-0000-0200-00007D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69" authorId="0" shapeId="0" xr:uid="{00000000-0006-0000-0200-00007E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69" authorId="0" shapeId="0" xr:uid="{00000000-0006-0000-0200-00007F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69" authorId="0" shapeId="0" xr:uid="{00000000-0006-0000-0200-000080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69" authorId="0" shapeId="0" xr:uid="{00000000-0006-0000-0200-000081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69" authorId="0" shapeId="0" xr:uid="{00000000-0006-0000-0200-000082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69" authorId="0" shapeId="0" xr:uid="{00000000-0006-0000-0200-000083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69" authorId="0" shapeId="0" xr:uid="{00000000-0006-0000-0200-000084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69" authorId="0" shapeId="0" xr:uid="{00000000-0006-0000-0200-000085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69" authorId="0" shapeId="0" xr:uid="{00000000-0006-0000-0200-000086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69" authorId="0" shapeId="0" xr:uid="{00000000-0006-0000-0200-000087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69" authorId="0" shapeId="0" xr:uid="{00000000-0006-0000-0200-000088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69" authorId="0" shapeId="0" xr:uid="{00000000-0006-0000-0200-000089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69" authorId="0" shapeId="0" xr:uid="{00000000-0006-0000-0200-00008A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69" authorId="0" shapeId="0" xr:uid="{00000000-0006-0000-0200-00008B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69" authorId="0" shapeId="0" xr:uid="{00000000-0006-0000-0200-00008C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69" authorId="0" shapeId="0" xr:uid="{00000000-0006-0000-0200-00008D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69" authorId="0" shapeId="0" xr:uid="{00000000-0006-0000-0200-00008E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69" authorId="0" shapeId="0" xr:uid="{00000000-0006-0000-0200-00008F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69" authorId="0" shapeId="0" xr:uid="{00000000-0006-0000-0200-000090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69" authorId="0" shapeId="0" xr:uid="{00000000-0006-0000-0200-000091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69" authorId="0" shapeId="0" xr:uid="{00000000-0006-0000-0200-000092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69" authorId="0" shapeId="0" xr:uid="{00000000-0006-0000-0200-000093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69" authorId="0" shapeId="0" xr:uid="{00000000-0006-0000-0200-000094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69" authorId="0" shapeId="0" xr:uid="{00000000-0006-0000-0200-000095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69" authorId="0" shapeId="0" xr:uid="{00000000-0006-0000-0200-000096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69" authorId="0" shapeId="0" xr:uid="{00000000-0006-0000-0200-000097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69" authorId="0" shapeId="0" xr:uid="{00000000-0006-0000-0200-000098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69" authorId="0" shapeId="0" xr:uid="{00000000-0006-0000-0200-000099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69" authorId="0" shapeId="0" xr:uid="{00000000-0006-0000-0200-00009A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0" authorId="0" shapeId="0" xr:uid="{00000000-0006-0000-0200-00009B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0" authorId="0" shapeId="0" xr:uid="{00000000-0006-0000-0200-00009C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0" authorId="0" shapeId="0" xr:uid="{00000000-0006-0000-0200-00009D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0" authorId="0" shapeId="0" xr:uid="{00000000-0006-0000-0200-00009E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0" authorId="0" shapeId="0" xr:uid="{00000000-0006-0000-0200-00009F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0" authorId="0" shapeId="0" xr:uid="{00000000-0006-0000-0200-0000A0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0" authorId="0" shapeId="0" xr:uid="{00000000-0006-0000-0200-0000A1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0" authorId="0" shapeId="0" xr:uid="{00000000-0006-0000-0200-0000A2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0" authorId="0" shapeId="0" xr:uid="{00000000-0006-0000-0200-0000A3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0" authorId="0" shapeId="0" xr:uid="{00000000-0006-0000-0200-0000A4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0" authorId="0" shapeId="0" xr:uid="{00000000-0006-0000-0200-0000A5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0" authorId="0" shapeId="0" xr:uid="{00000000-0006-0000-0200-0000A6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0" authorId="0" shapeId="0" xr:uid="{00000000-0006-0000-0200-0000A7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0" authorId="0" shapeId="0" xr:uid="{00000000-0006-0000-0200-0000A8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0" authorId="0" shapeId="0" xr:uid="{00000000-0006-0000-0200-0000A9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0" authorId="0" shapeId="0" xr:uid="{00000000-0006-0000-0200-0000AA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0" authorId="0" shapeId="0" xr:uid="{00000000-0006-0000-0200-0000AB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0" authorId="0" shapeId="0" xr:uid="{00000000-0006-0000-0200-0000AC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0" authorId="0" shapeId="0" xr:uid="{00000000-0006-0000-0200-0000AD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0" authorId="0" shapeId="0" xr:uid="{00000000-0006-0000-0200-0000AE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0" authorId="0" shapeId="0" xr:uid="{00000000-0006-0000-0200-0000AF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0" authorId="0" shapeId="0" xr:uid="{00000000-0006-0000-0200-0000B0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0" authorId="0" shapeId="0" xr:uid="{00000000-0006-0000-0200-0000B1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0" authorId="0" shapeId="0" xr:uid="{00000000-0006-0000-0200-0000B2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0" authorId="0" shapeId="0" xr:uid="{00000000-0006-0000-0200-0000B3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0" authorId="0" shapeId="0" xr:uid="{00000000-0006-0000-0200-0000B4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0" authorId="0" shapeId="0" xr:uid="{00000000-0006-0000-0200-0000B5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0" authorId="0" shapeId="0" xr:uid="{00000000-0006-0000-0200-0000B6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0" authorId="0" shapeId="0" xr:uid="{00000000-0006-0000-0200-0000B7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0" authorId="0" shapeId="0" xr:uid="{00000000-0006-0000-0200-0000B8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0" authorId="0" shapeId="0" xr:uid="{00000000-0006-0000-0200-0000B9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0" authorId="0" shapeId="0" xr:uid="{00000000-0006-0000-0200-0000BA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0" authorId="0" shapeId="0" xr:uid="{00000000-0006-0000-0200-0000BB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0" authorId="0" shapeId="0" xr:uid="{00000000-0006-0000-0200-0000BC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0" authorId="0" shapeId="0" xr:uid="{00000000-0006-0000-0200-0000BD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0" authorId="0" shapeId="0" xr:uid="{00000000-0006-0000-0200-0000BE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0" authorId="0" shapeId="0" xr:uid="{00000000-0006-0000-0200-0000BF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0" authorId="0" shapeId="0" xr:uid="{00000000-0006-0000-0200-0000C0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0" authorId="0" shapeId="0" xr:uid="{00000000-0006-0000-0200-0000C1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0" authorId="0" shapeId="0" xr:uid="{00000000-0006-0000-0200-0000C2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0" authorId="0" shapeId="0" xr:uid="{00000000-0006-0000-0200-0000C3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0" authorId="0" shapeId="0" xr:uid="{00000000-0006-0000-0200-0000C4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0" authorId="0" shapeId="0" xr:uid="{00000000-0006-0000-0200-0000C5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1" authorId="0" shapeId="0" xr:uid="{00000000-0006-0000-0200-0000C6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1" authorId="0" shapeId="0" xr:uid="{00000000-0006-0000-0200-0000C7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1" authorId="0" shapeId="0" xr:uid="{00000000-0006-0000-0200-0000C8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1" authorId="0" shapeId="0" xr:uid="{00000000-0006-0000-0200-0000C9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1" authorId="0" shapeId="0" xr:uid="{00000000-0006-0000-0200-0000CA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1" authorId="0" shapeId="0" xr:uid="{00000000-0006-0000-0200-0000CB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1" authorId="0" shapeId="0" xr:uid="{00000000-0006-0000-0200-0000CC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1" authorId="0" shapeId="0" xr:uid="{00000000-0006-0000-0200-0000CD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1" authorId="0" shapeId="0" xr:uid="{00000000-0006-0000-0200-0000CE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1" authorId="0" shapeId="0" xr:uid="{00000000-0006-0000-0200-0000CF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1" authorId="0" shapeId="0" xr:uid="{00000000-0006-0000-0200-0000D0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1" authorId="0" shapeId="0" xr:uid="{00000000-0006-0000-0200-0000D1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1" authorId="0" shapeId="0" xr:uid="{00000000-0006-0000-0200-0000D2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1" authorId="0" shapeId="0" xr:uid="{00000000-0006-0000-0200-0000D3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1" authorId="0" shapeId="0" xr:uid="{00000000-0006-0000-0200-0000D4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1" authorId="0" shapeId="0" xr:uid="{00000000-0006-0000-0200-0000D5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1" authorId="0" shapeId="0" xr:uid="{00000000-0006-0000-0200-0000D6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1" authorId="0" shapeId="0" xr:uid="{00000000-0006-0000-0200-0000D7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1" authorId="0" shapeId="0" xr:uid="{00000000-0006-0000-0200-0000D8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1" authorId="0" shapeId="0" xr:uid="{00000000-0006-0000-0200-0000D9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71" authorId="0" shapeId="0" xr:uid="{00000000-0006-0000-0200-0000DA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1" authorId="0" shapeId="0" xr:uid="{00000000-0006-0000-0200-0000DB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1" authorId="0" shapeId="0" xr:uid="{00000000-0006-0000-0200-0000DC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1" authorId="0" shapeId="0" xr:uid="{00000000-0006-0000-0200-0000DD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1" authorId="0" shapeId="0" xr:uid="{00000000-0006-0000-0200-0000DE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1" authorId="0" shapeId="0" xr:uid="{00000000-0006-0000-0200-0000DF18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1" authorId="0" shapeId="0" xr:uid="{00000000-0006-0000-0200-0000E018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1" authorId="0" shapeId="0" xr:uid="{00000000-0006-0000-0200-0000E118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1" authorId="0" shapeId="0" xr:uid="{00000000-0006-0000-0200-0000E218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1" authorId="0" shapeId="0" xr:uid="{00000000-0006-0000-0200-0000E318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1" authorId="0" shapeId="0" xr:uid="{00000000-0006-0000-0200-0000E418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1" authorId="0" shapeId="0" xr:uid="{00000000-0006-0000-0200-0000E518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1" authorId="0" shapeId="0" xr:uid="{00000000-0006-0000-0200-0000E618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1" authorId="0" shapeId="0" xr:uid="{00000000-0006-0000-0200-0000E718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1" authorId="0" shapeId="0" xr:uid="{00000000-0006-0000-0200-0000E818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1" authorId="0" shapeId="0" xr:uid="{00000000-0006-0000-0200-0000E918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1" authorId="0" shapeId="0" xr:uid="{00000000-0006-0000-0200-0000EA18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1" authorId="0" shapeId="0" xr:uid="{00000000-0006-0000-0200-0000EB18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1" authorId="0" shapeId="0" xr:uid="{00000000-0006-0000-0200-0000EC18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1" authorId="0" shapeId="0" xr:uid="{00000000-0006-0000-0200-0000ED18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1" authorId="0" shapeId="0" xr:uid="{00000000-0006-0000-0200-0000EE18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1" authorId="0" shapeId="0" xr:uid="{00000000-0006-0000-0200-0000EF18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1" authorId="0" shapeId="0" xr:uid="{00000000-0006-0000-0200-0000F018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2" authorId="0" shapeId="0" xr:uid="{00000000-0006-0000-0200-0000F118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2" authorId="0" shapeId="0" xr:uid="{00000000-0006-0000-0200-0000F218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2" authorId="0" shapeId="0" xr:uid="{00000000-0006-0000-0200-0000F318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2" authorId="0" shapeId="0" xr:uid="{00000000-0006-0000-0200-0000F418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2" authorId="0" shapeId="0" xr:uid="{00000000-0006-0000-0200-0000F518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2" authorId="0" shapeId="0" xr:uid="{00000000-0006-0000-0200-0000F618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2" authorId="0" shapeId="0" xr:uid="{00000000-0006-0000-0200-0000F718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2" authorId="0" shapeId="0" xr:uid="{00000000-0006-0000-0200-0000F818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2" authorId="0" shapeId="0" xr:uid="{00000000-0006-0000-0200-0000F918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2" authorId="0" shapeId="0" xr:uid="{00000000-0006-0000-0200-0000FA18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2" authorId="0" shapeId="0" xr:uid="{00000000-0006-0000-0200-0000FB18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2" authorId="0" shapeId="0" xr:uid="{00000000-0006-0000-0200-0000FC18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2" authorId="0" shapeId="0" xr:uid="{00000000-0006-0000-0200-0000FD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2" authorId="0" shapeId="0" xr:uid="{00000000-0006-0000-0200-0000FE18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2" authorId="0" shapeId="0" xr:uid="{00000000-0006-0000-0200-0000FF18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2" authorId="0" shapeId="0" xr:uid="{00000000-0006-0000-0200-000000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2" authorId="0" shapeId="0" xr:uid="{00000000-0006-0000-0200-000001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2" authorId="0" shapeId="0" xr:uid="{00000000-0006-0000-0200-000002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2" authorId="0" shapeId="0" xr:uid="{00000000-0006-0000-0200-000003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2" authorId="0" shapeId="0" xr:uid="{00000000-0006-0000-0200-000004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72" authorId="0" shapeId="0" xr:uid="{00000000-0006-0000-0200-000005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2" authorId="0" shapeId="0" xr:uid="{00000000-0006-0000-0200-000006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2" authorId="0" shapeId="0" xr:uid="{00000000-0006-0000-0200-000007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2" authorId="0" shapeId="0" xr:uid="{00000000-0006-0000-0200-000008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2" authorId="0" shapeId="0" xr:uid="{00000000-0006-0000-0200-000009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2" authorId="0" shapeId="0" xr:uid="{00000000-0006-0000-0200-00000A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2" authorId="0" shapeId="0" xr:uid="{00000000-0006-0000-0200-00000B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2" authorId="0" shapeId="0" xr:uid="{00000000-0006-0000-0200-00000C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2" authorId="0" shapeId="0" xr:uid="{00000000-0006-0000-0200-00000D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2" authorId="0" shapeId="0" xr:uid="{00000000-0006-0000-0200-00000E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2" authorId="0" shapeId="0" xr:uid="{00000000-0006-0000-0200-00000F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2" authorId="0" shapeId="0" xr:uid="{00000000-0006-0000-0200-000010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2" authorId="0" shapeId="0" xr:uid="{00000000-0006-0000-0200-000011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2" authorId="0" shapeId="0" xr:uid="{00000000-0006-0000-0200-000012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2" authorId="0" shapeId="0" xr:uid="{00000000-0006-0000-0200-000013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2" authorId="0" shapeId="0" xr:uid="{00000000-0006-0000-0200-000014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2" authorId="0" shapeId="0" xr:uid="{00000000-0006-0000-0200-000015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2" authorId="0" shapeId="0" xr:uid="{00000000-0006-0000-0200-000016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2" authorId="0" shapeId="0" xr:uid="{00000000-0006-0000-0200-000017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2" authorId="0" shapeId="0" xr:uid="{00000000-0006-0000-0200-000018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2" authorId="0" shapeId="0" xr:uid="{00000000-0006-0000-0200-000019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2" authorId="0" shapeId="0" xr:uid="{00000000-0006-0000-0200-00001A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2" authorId="0" shapeId="0" xr:uid="{00000000-0006-0000-0200-00001B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3" authorId="0" shapeId="0" xr:uid="{00000000-0006-0000-0200-00001C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3" authorId="0" shapeId="0" xr:uid="{00000000-0006-0000-0200-00001D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3" authorId="0" shapeId="0" xr:uid="{00000000-0006-0000-0200-00001E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3" authorId="0" shapeId="0" xr:uid="{00000000-0006-0000-0200-00001F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3" authorId="0" shapeId="0" xr:uid="{00000000-0006-0000-0200-000020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3" authorId="0" shapeId="0" xr:uid="{00000000-0006-0000-0200-000021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3" authorId="0" shapeId="0" xr:uid="{00000000-0006-0000-0200-000022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3" authorId="0" shapeId="0" xr:uid="{00000000-0006-0000-0200-000023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3" authorId="0" shapeId="0" xr:uid="{00000000-0006-0000-0200-000024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3" authorId="0" shapeId="0" xr:uid="{00000000-0006-0000-0200-000025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3" authorId="0" shapeId="0" xr:uid="{00000000-0006-0000-0200-000026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3" authorId="0" shapeId="0" xr:uid="{00000000-0006-0000-0200-000027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3" authorId="0" shapeId="0" xr:uid="{00000000-0006-0000-0200-000028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3" authorId="0" shapeId="0" xr:uid="{00000000-0006-0000-0200-00002919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3" authorId="0" shapeId="0" xr:uid="{00000000-0006-0000-0200-00002A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3" authorId="0" shapeId="0" xr:uid="{00000000-0006-0000-0200-00002B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3" authorId="0" shapeId="0" xr:uid="{00000000-0006-0000-0200-00002C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3" authorId="0" shapeId="0" xr:uid="{00000000-0006-0000-0200-00002D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3" authorId="0" shapeId="0" xr:uid="{00000000-0006-0000-0200-00002E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3" authorId="0" shapeId="0" xr:uid="{00000000-0006-0000-0200-00002F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73" authorId="0" shapeId="0" xr:uid="{00000000-0006-0000-0200-000030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3" authorId="0" shapeId="0" xr:uid="{00000000-0006-0000-0200-000031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3" authorId="0" shapeId="0" xr:uid="{00000000-0006-0000-0200-000032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3" authorId="0" shapeId="0" xr:uid="{00000000-0006-0000-0200-000033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3" authorId="0" shapeId="0" xr:uid="{00000000-0006-0000-0200-000034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3" authorId="0" shapeId="0" xr:uid="{00000000-0006-0000-0200-000035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3" authorId="0" shapeId="0" xr:uid="{00000000-0006-0000-0200-000036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3" authorId="0" shapeId="0" xr:uid="{00000000-0006-0000-0200-000037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3" authorId="0" shapeId="0" xr:uid="{00000000-0006-0000-0200-000038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3" authorId="0" shapeId="0" xr:uid="{00000000-0006-0000-0200-000039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3" authorId="0" shapeId="0" xr:uid="{00000000-0006-0000-0200-00003A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3" authorId="0" shapeId="0" xr:uid="{00000000-0006-0000-0200-00003B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3" authorId="0" shapeId="0" xr:uid="{00000000-0006-0000-0200-00003C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3" authorId="0" shapeId="0" xr:uid="{00000000-0006-0000-0200-00003D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3" authorId="0" shapeId="0" xr:uid="{00000000-0006-0000-0200-00003E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3" authorId="0" shapeId="0" xr:uid="{00000000-0006-0000-0200-00003F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3" authorId="0" shapeId="0" xr:uid="{00000000-0006-0000-0200-000040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3" authorId="0" shapeId="0" xr:uid="{00000000-0006-0000-0200-000041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3" authorId="0" shapeId="0" xr:uid="{00000000-0006-0000-0200-000042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3" authorId="0" shapeId="0" xr:uid="{00000000-0006-0000-0200-000043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3" authorId="0" shapeId="0" xr:uid="{00000000-0006-0000-0200-000044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3" authorId="0" shapeId="0" xr:uid="{00000000-0006-0000-0200-000045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3" authorId="0" shapeId="0" xr:uid="{00000000-0006-0000-0200-000046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4" authorId="0" shapeId="0" xr:uid="{00000000-0006-0000-0200-000047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4" authorId="0" shapeId="0" xr:uid="{00000000-0006-0000-0200-000048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4" authorId="0" shapeId="0" xr:uid="{00000000-0006-0000-0200-000049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4" authorId="0" shapeId="0" xr:uid="{00000000-0006-0000-0200-00004A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4" authorId="0" shapeId="0" xr:uid="{00000000-0006-0000-0200-00004B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4" authorId="0" shapeId="0" xr:uid="{00000000-0006-0000-0200-00004C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4" authorId="0" shapeId="0" xr:uid="{00000000-0006-0000-0200-00004D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4" authorId="0" shapeId="0" xr:uid="{00000000-0006-0000-0200-00004E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4" authorId="0" shapeId="0" xr:uid="{00000000-0006-0000-0200-00004F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4" authorId="0" shapeId="0" xr:uid="{00000000-0006-0000-0200-000050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4" authorId="0" shapeId="0" xr:uid="{00000000-0006-0000-0200-000051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4" authorId="0" shapeId="0" xr:uid="{00000000-0006-0000-0200-000052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4" authorId="0" shapeId="0" xr:uid="{00000000-0006-0000-0200-000053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4" authorId="0" shapeId="0" xr:uid="{00000000-0006-0000-0200-00005419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4" authorId="0" shapeId="0" xr:uid="{00000000-0006-0000-0200-000055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4" authorId="0" shapeId="0" xr:uid="{00000000-0006-0000-0200-000056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4" authorId="0" shapeId="0" xr:uid="{00000000-0006-0000-0200-000057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4" authorId="0" shapeId="0" xr:uid="{00000000-0006-0000-0200-000058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4" authorId="0" shapeId="0" xr:uid="{00000000-0006-0000-0200-000059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4" authorId="0" shapeId="0" xr:uid="{00000000-0006-0000-0200-00005A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74" authorId="0" shapeId="0" xr:uid="{00000000-0006-0000-0200-00005B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4" authorId="0" shapeId="0" xr:uid="{00000000-0006-0000-0200-00005C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4" authorId="0" shapeId="0" xr:uid="{00000000-0006-0000-0200-00005D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4" authorId="0" shapeId="0" xr:uid="{00000000-0006-0000-0200-00005E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4" authorId="0" shapeId="0" xr:uid="{00000000-0006-0000-0200-00005F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4" authorId="0" shapeId="0" xr:uid="{00000000-0006-0000-0200-000060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4" authorId="0" shapeId="0" xr:uid="{00000000-0006-0000-0200-000061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4" authorId="0" shapeId="0" xr:uid="{00000000-0006-0000-0200-000062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4" authorId="0" shapeId="0" xr:uid="{00000000-0006-0000-0200-000063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4" authorId="0" shapeId="0" xr:uid="{00000000-0006-0000-0200-000064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4" authorId="0" shapeId="0" xr:uid="{00000000-0006-0000-0200-000065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4" authorId="0" shapeId="0" xr:uid="{00000000-0006-0000-0200-000066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4" authorId="0" shapeId="0" xr:uid="{00000000-0006-0000-0200-000067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4" authorId="0" shapeId="0" xr:uid="{00000000-0006-0000-0200-000068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4" authorId="0" shapeId="0" xr:uid="{00000000-0006-0000-0200-000069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4" authorId="0" shapeId="0" xr:uid="{00000000-0006-0000-0200-00006A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4" authorId="0" shapeId="0" xr:uid="{00000000-0006-0000-0200-00006B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4" authorId="0" shapeId="0" xr:uid="{00000000-0006-0000-0200-00006C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4" authorId="0" shapeId="0" xr:uid="{00000000-0006-0000-0200-00006D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4" authorId="0" shapeId="0" xr:uid="{00000000-0006-0000-0200-00006E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4" authorId="0" shapeId="0" xr:uid="{00000000-0006-0000-0200-00006F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4" authorId="0" shapeId="0" xr:uid="{00000000-0006-0000-0200-000070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4" authorId="0" shapeId="0" xr:uid="{00000000-0006-0000-0200-000071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5" authorId="0" shapeId="0" xr:uid="{00000000-0006-0000-0200-000072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5" authorId="0" shapeId="0" xr:uid="{00000000-0006-0000-0200-000073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5" authorId="0" shapeId="0" xr:uid="{00000000-0006-0000-0200-000074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5" authorId="0" shapeId="0" xr:uid="{00000000-0006-0000-0200-000075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5" authorId="0" shapeId="0" xr:uid="{00000000-0006-0000-0200-000076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5" authorId="0" shapeId="0" xr:uid="{00000000-0006-0000-0200-000077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5" authorId="0" shapeId="0" xr:uid="{00000000-0006-0000-0200-000078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5" authorId="0" shapeId="0" xr:uid="{00000000-0006-0000-0200-000079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5" authorId="0" shapeId="0" xr:uid="{00000000-0006-0000-0200-00007A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5" authorId="0" shapeId="0" xr:uid="{00000000-0006-0000-0200-00007B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5" authorId="0" shapeId="0" xr:uid="{00000000-0006-0000-0200-00007C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5" authorId="0" shapeId="0" xr:uid="{00000000-0006-0000-0200-00007D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5" authorId="0" shapeId="0" xr:uid="{00000000-0006-0000-0200-00007E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5" authorId="0" shapeId="0" xr:uid="{00000000-0006-0000-0200-00007F19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5" authorId="0" shapeId="0" xr:uid="{00000000-0006-0000-0200-000080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5" authorId="0" shapeId="0" xr:uid="{00000000-0006-0000-0200-000081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5" authorId="0" shapeId="0" xr:uid="{00000000-0006-0000-0200-000082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5" authorId="0" shapeId="0" xr:uid="{00000000-0006-0000-0200-000083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5" authorId="0" shapeId="0" xr:uid="{00000000-0006-0000-0200-000084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5" authorId="0" shapeId="0" xr:uid="{00000000-0006-0000-0200-000085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75" authorId="0" shapeId="0" xr:uid="{00000000-0006-0000-0200-000086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5" authorId="0" shapeId="0" xr:uid="{00000000-0006-0000-0200-000087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5" authorId="0" shapeId="0" xr:uid="{00000000-0006-0000-0200-000088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5" authorId="0" shapeId="0" xr:uid="{00000000-0006-0000-0200-000089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5" authorId="0" shapeId="0" xr:uid="{00000000-0006-0000-0200-00008A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5" authorId="0" shapeId="0" xr:uid="{00000000-0006-0000-0200-00008B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5" authorId="0" shapeId="0" xr:uid="{00000000-0006-0000-0200-00008C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5" authorId="0" shapeId="0" xr:uid="{00000000-0006-0000-0200-00008D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5" authorId="0" shapeId="0" xr:uid="{00000000-0006-0000-0200-00008E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5" authorId="0" shapeId="0" xr:uid="{00000000-0006-0000-0200-00008F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5" authorId="0" shapeId="0" xr:uid="{00000000-0006-0000-0200-000090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5" authorId="0" shapeId="0" xr:uid="{00000000-0006-0000-0200-000091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5" authorId="0" shapeId="0" xr:uid="{00000000-0006-0000-0200-000092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5" authorId="0" shapeId="0" xr:uid="{00000000-0006-0000-0200-000093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5" authorId="0" shapeId="0" xr:uid="{00000000-0006-0000-0200-000094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5" authorId="0" shapeId="0" xr:uid="{00000000-0006-0000-0200-000095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5" authorId="0" shapeId="0" xr:uid="{00000000-0006-0000-0200-000096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5" authorId="0" shapeId="0" xr:uid="{00000000-0006-0000-0200-000097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5" authorId="0" shapeId="0" xr:uid="{00000000-0006-0000-0200-000098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5" authorId="0" shapeId="0" xr:uid="{00000000-0006-0000-0200-000099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5" authorId="0" shapeId="0" xr:uid="{00000000-0006-0000-0200-00009A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5" authorId="0" shapeId="0" xr:uid="{00000000-0006-0000-0200-00009B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5" authorId="0" shapeId="0" xr:uid="{00000000-0006-0000-0200-00009C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6" authorId="0" shapeId="0" xr:uid="{00000000-0006-0000-0200-00009D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6" authorId="0" shapeId="0" xr:uid="{00000000-0006-0000-0200-00009E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6" authorId="0" shapeId="0" xr:uid="{00000000-0006-0000-0200-00009F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6" authorId="0" shapeId="0" xr:uid="{00000000-0006-0000-0200-0000A0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6" authorId="0" shapeId="0" xr:uid="{00000000-0006-0000-0200-0000A1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6" authorId="0" shapeId="0" xr:uid="{00000000-0006-0000-0200-0000A2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6" authorId="0" shapeId="0" xr:uid="{00000000-0006-0000-0200-0000A3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6" authorId="0" shapeId="0" xr:uid="{00000000-0006-0000-0200-0000A4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6" authorId="0" shapeId="0" xr:uid="{00000000-0006-0000-0200-0000A5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6" authorId="0" shapeId="0" xr:uid="{00000000-0006-0000-0200-0000A6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6" authorId="0" shapeId="0" xr:uid="{00000000-0006-0000-0200-0000A7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6" authorId="0" shapeId="0" xr:uid="{00000000-0006-0000-0200-0000A8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6" authorId="0" shapeId="0" xr:uid="{00000000-0006-0000-0200-0000A9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6" authorId="0" shapeId="0" xr:uid="{00000000-0006-0000-0200-0000AA19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6" authorId="0" shapeId="0" xr:uid="{00000000-0006-0000-0200-0000AB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6" authorId="0" shapeId="0" xr:uid="{00000000-0006-0000-0200-0000AC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6" authorId="0" shapeId="0" xr:uid="{00000000-0006-0000-0200-0000AD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6" authorId="0" shapeId="0" xr:uid="{00000000-0006-0000-0200-0000AE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6" authorId="0" shapeId="0" xr:uid="{00000000-0006-0000-0200-0000AF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6" authorId="0" shapeId="0" xr:uid="{00000000-0006-0000-0200-0000B0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6" authorId="0" shapeId="0" xr:uid="{00000000-0006-0000-0200-0000B1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6" authorId="0" shapeId="0" xr:uid="{00000000-0006-0000-0200-0000B2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6" authorId="0" shapeId="0" xr:uid="{00000000-0006-0000-0200-0000B3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6" authorId="0" shapeId="0" xr:uid="{00000000-0006-0000-0200-0000B4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6" authorId="0" shapeId="0" xr:uid="{00000000-0006-0000-0200-0000B5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6" authorId="0" shapeId="0" xr:uid="{00000000-0006-0000-0200-0000B6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6" authorId="0" shapeId="0" xr:uid="{00000000-0006-0000-0200-0000B7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6" authorId="0" shapeId="0" xr:uid="{00000000-0006-0000-0200-0000B8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6" authorId="0" shapeId="0" xr:uid="{00000000-0006-0000-0200-0000B9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6" authorId="0" shapeId="0" xr:uid="{00000000-0006-0000-0200-0000BA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6" authorId="0" shapeId="0" xr:uid="{00000000-0006-0000-0200-0000BB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6" authorId="0" shapeId="0" xr:uid="{00000000-0006-0000-0200-0000BC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6" authorId="0" shapeId="0" xr:uid="{00000000-0006-0000-0200-0000BD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6" authorId="0" shapeId="0" xr:uid="{00000000-0006-0000-0200-0000BE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6" authorId="0" shapeId="0" xr:uid="{00000000-0006-0000-0200-0000BF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6" authorId="0" shapeId="0" xr:uid="{00000000-0006-0000-0200-0000C0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6" authorId="0" shapeId="0" xr:uid="{00000000-0006-0000-0200-0000C1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6" authorId="0" shapeId="0" xr:uid="{00000000-0006-0000-0200-0000C2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6" authorId="0" shapeId="0" xr:uid="{00000000-0006-0000-0200-0000C3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6" authorId="0" shapeId="0" xr:uid="{00000000-0006-0000-0200-0000C4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6" authorId="0" shapeId="0" xr:uid="{00000000-0006-0000-0200-0000C5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6" authorId="0" shapeId="0" xr:uid="{00000000-0006-0000-0200-0000C6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6" authorId="0" shapeId="0" xr:uid="{00000000-0006-0000-0200-0000C7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7" authorId="0" shapeId="0" xr:uid="{00000000-0006-0000-0200-0000C8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7" authorId="0" shapeId="0" xr:uid="{00000000-0006-0000-0200-0000C9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7" authorId="0" shapeId="0" xr:uid="{00000000-0006-0000-0200-0000CA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7" authorId="0" shapeId="0" xr:uid="{00000000-0006-0000-0200-0000CB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7" authorId="0" shapeId="0" xr:uid="{00000000-0006-0000-0200-0000CC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7" authorId="0" shapeId="0" xr:uid="{00000000-0006-0000-0200-0000CD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7" authorId="0" shapeId="0" xr:uid="{00000000-0006-0000-0200-0000CE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7" authorId="0" shapeId="0" xr:uid="{00000000-0006-0000-0200-0000CF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7" authorId="0" shapeId="0" xr:uid="{00000000-0006-0000-0200-0000D0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7" authorId="0" shapeId="0" xr:uid="{00000000-0006-0000-0200-0000D1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7" authorId="0" shapeId="0" xr:uid="{00000000-0006-0000-0200-0000D2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7" authorId="0" shapeId="0" xr:uid="{00000000-0006-0000-0200-0000D3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7" authorId="0" shapeId="0" xr:uid="{00000000-0006-0000-0200-0000D4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7" authorId="0" shapeId="0" xr:uid="{00000000-0006-0000-0200-0000D519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7" authorId="0" shapeId="0" xr:uid="{00000000-0006-0000-0200-0000D6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7" authorId="0" shapeId="0" xr:uid="{00000000-0006-0000-0200-0000D7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7" authorId="0" shapeId="0" xr:uid="{00000000-0006-0000-0200-0000D8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7" authorId="0" shapeId="0" xr:uid="{00000000-0006-0000-0200-0000D9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7" authorId="0" shapeId="0" xr:uid="{00000000-0006-0000-0200-0000DA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7" authorId="0" shapeId="0" xr:uid="{00000000-0006-0000-0200-0000DB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7" authorId="0" shapeId="0" xr:uid="{00000000-0006-0000-0200-0000DC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7" authorId="0" shapeId="0" xr:uid="{00000000-0006-0000-0200-0000DD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7" authorId="0" shapeId="0" xr:uid="{00000000-0006-0000-0200-0000DE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7" authorId="0" shapeId="0" xr:uid="{00000000-0006-0000-0200-0000DF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7" authorId="0" shapeId="0" xr:uid="{00000000-0006-0000-0200-0000E0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7" authorId="0" shapeId="0" xr:uid="{00000000-0006-0000-0200-0000E119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7" authorId="0" shapeId="0" xr:uid="{00000000-0006-0000-0200-0000E219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7" authorId="0" shapeId="0" xr:uid="{00000000-0006-0000-0200-0000E319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7" authorId="0" shapeId="0" xr:uid="{00000000-0006-0000-0200-0000E419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7" authorId="0" shapeId="0" xr:uid="{00000000-0006-0000-0200-0000E519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7" authorId="0" shapeId="0" xr:uid="{00000000-0006-0000-0200-0000E619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7" authorId="0" shapeId="0" xr:uid="{00000000-0006-0000-0200-0000E719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7" authorId="0" shapeId="0" xr:uid="{00000000-0006-0000-0200-0000E819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7" authorId="0" shapeId="0" xr:uid="{00000000-0006-0000-0200-0000E919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7" authorId="0" shapeId="0" xr:uid="{00000000-0006-0000-0200-0000EA19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7" authorId="0" shapeId="0" xr:uid="{00000000-0006-0000-0200-0000EB19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7" authorId="0" shapeId="0" xr:uid="{00000000-0006-0000-0200-0000EC19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7" authorId="0" shapeId="0" xr:uid="{00000000-0006-0000-0200-0000ED19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7" authorId="0" shapeId="0" xr:uid="{00000000-0006-0000-0200-0000EE19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7" authorId="0" shapeId="0" xr:uid="{00000000-0006-0000-0200-0000EF19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7" authorId="0" shapeId="0" xr:uid="{00000000-0006-0000-0200-0000F019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7" authorId="0" shapeId="0" xr:uid="{00000000-0006-0000-0200-0000F119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7" authorId="0" shapeId="0" xr:uid="{00000000-0006-0000-0200-0000F219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8" authorId="0" shapeId="0" xr:uid="{00000000-0006-0000-0200-0000F319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8" authorId="0" shapeId="0" xr:uid="{00000000-0006-0000-0200-0000F419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8" authorId="0" shapeId="0" xr:uid="{00000000-0006-0000-0200-0000F519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8" authorId="0" shapeId="0" xr:uid="{00000000-0006-0000-0200-0000F619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8" authorId="0" shapeId="0" xr:uid="{00000000-0006-0000-0200-0000F719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8" authorId="0" shapeId="0" xr:uid="{00000000-0006-0000-0200-0000F819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8" authorId="0" shapeId="0" xr:uid="{00000000-0006-0000-0200-0000F919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8" authorId="0" shapeId="0" xr:uid="{00000000-0006-0000-0200-0000FA19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8" authorId="0" shapeId="0" xr:uid="{00000000-0006-0000-0200-0000FB19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8" authorId="0" shapeId="0" xr:uid="{00000000-0006-0000-0200-0000FC19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8" authorId="0" shapeId="0" xr:uid="{00000000-0006-0000-0200-0000FD19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8" authorId="0" shapeId="0" xr:uid="{00000000-0006-0000-0200-0000FE19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8" authorId="0" shapeId="0" xr:uid="{00000000-0006-0000-0200-0000FF19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8" authorId="0" shapeId="0" xr:uid="{00000000-0006-0000-0200-000000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8" authorId="0" shapeId="0" xr:uid="{00000000-0006-0000-0200-000001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8" authorId="0" shapeId="0" xr:uid="{00000000-0006-0000-0200-000002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8" authorId="0" shapeId="0" xr:uid="{00000000-0006-0000-0200-000003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8" authorId="0" shapeId="0" xr:uid="{00000000-0006-0000-0200-000004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8" authorId="0" shapeId="0" xr:uid="{00000000-0006-0000-0200-000005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8" authorId="0" shapeId="0" xr:uid="{00000000-0006-0000-0200-000006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8" authorId="0" shapeId="0" xr:uid="{00000000-0006-0000-0200-000007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8" authorId="0" shapeId="0" xr:uid="{00000000-0006-0000-0200-000008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8" authorId="0" shapeId="0" xr:uid="{00000000-0006-0000-0200-000009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8" authorId="0" shapeId="0" xr:uid="{00000000-0006-0000-0200-00000A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8" authorId="0" shapeId="0" xr:uid="{00000000-0006-0000-0200-00000B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8" authorId="0" shapeId="0" xr:uid="{00000000-0006-0000-0200-00000C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8" authorId="0" shapeId="0" xr:uid="{00000000-0006-0000-0200-00000D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8" authorId="0" shapeId="0" xr:uid="{00000000-0006-0000-0200-00000E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8" authorId="0" shapeId="0" xr:uid="{00000000-0006-0000-0200-00000F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8" authorId="0" shapeId="0" xr:uid="{00000000-0006-0000-0200-000010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8" authorId="0" shapeId="0" xr:uid="{00000000-0006-0000-0200-000011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8" authorId="0" shapeId="0" xr:uid="{00000000-0006-0000-0200-000012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8" authorId="0" shapeId="0" xr:uid="{00000000-0006-0000-0200-000013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8" authorId="0" shapeId="0" xr:uid="{00000000-0006-0000-0200-000014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8" authorId="0" shapeId="0" xr:uid="{00000000-0006-0000-0200-000015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8" authorId="0" shapeId="0" xr:uid="{00000000-0006-0000-0200-000016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8" authorId="0" shapeId="0" xr:uid="{00000000-0006-0000-0200-000017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8" authorId="0" shapeId="0" xr:uid="{00000000-0006-0000-0200-000018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8" authorId="0" shapeId="0" xr:uid="{00000000-0006-0000-0200-000019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8" authorId="0" shapeId="0" xr:uid="{00000000-0006-0000-0200-00001A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8" authorId="0" shapeId="0" xr:uid="{00000000-0006-0000-0200-00001B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8" authorId="0" shapeId="0" xr:uid="{00000000-0006-0000-0200-00001C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8" authorId="0" shapeId="0" xr:uid="{00000000-0006-0000-0200-00001D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79" authorId="0" shapeId="0" xr:uid="{00000000-0006-0000-0200-00001E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79" authorId="0" shapeId="0" xr:uid="{00000000-0006-0000-0200-00001F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79" authorId="0" shapeId="0" xr:uid="{00000000-0006-0000-0200-000020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79" authorId="0" shapeId="0" xr:uid="{00000000-0006-0000-0200-000021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79" authorId="0" shapeId="0" xr:uid="{00000000-0006-0000-0200-000022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79" authorId="0" shapeId="0" xr:uid="{00000000-0006-0000-0200-000023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79" authorId="0" shapeId="0" xr:uid="{00000000-0006-0000-0200-000024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79" authorId="0" shapeId="0" xr:uid="{00000000-0006-0000-0200-000025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79" authorId="0" shapeId="0" xr:uid="{00000000-0006-0000-0200-000026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79" authorId="0" shapeId="0" xr:uid="{00000000-0006-0000-0200-000027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79" authorId="0" shapeId="0" xr:uid="{00000000-0006-0000-0200-000028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79" authorId="0" shapeId="0" xr:uid="{00000000-0006-0000-0200-0000291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79" authorId="0" shapeId="0" xr:uid="{00000000-0006-0000-0200-00002A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79" authorId="0" shapeId="0" xr:uid="{00000000-0006-0000-0200-00002B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79" authorId="0" shapeId="0" xr:uid="{00000000-0006-0000-0200-00002C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79" authorId="0" shapeId="0" xr:uid="{00000000-0006-0000-0200-00002D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79" authorId="0" shapeId="0" xr:uid="{00000000-0006-0000-0200-00002E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79" authorId="0" shapeId="0" xr:uid="{00000000-0006-0000-0200-00002F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79" authorId="0" shapeId="0" xr:uid="{00000000-0006-0000-0200-000030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79" authorId="0" shapeId="0" xr:uid="{00000000-0006-0000-0200-000031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79" authorId="0" shapeId="0" xr:uid="{00000000-0006-0000-0200-000032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79" authorId="0" shapeId="0" xr:uid="{00000000-0006-0000-0200-000033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79" authorId="0" shapeId="0" xr:uid="{00000000-0006-0000-0200-000034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79" authorId="0" shapeId="0" xr:uid="{00000000-0006-0000-0200-000035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79" authorId="0" shapeId="0" xr:uid="{00000000-0006-0000-0200-000036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79" authorId="0" shapeId="0" xr:uid="{00000000-0006-0000-0200-000037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79" authorId="0" shapeId="0" xr:uid="{00000000-0006-0000-0200-000038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79" authorId="0" shapeId="0" xr:uid="{00000000-0006-0000-0200-000039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79" authorId="0" shapeId="0" xr:uid="{00000000-0006-0000-0200-00003A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79" authorId="0" shapeId="0" xr:uid="{00000000-0006-0000-0200-00003B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79" authorId="0" shapeId="0" xr:uid="{00000000-0006-0000-0200-00003C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79" authorId="0" shapeId="0" xr:uid="{00000000-0006-0000-0200-00003D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79" authorId="0" shapeId="0" xr:uid="{00000000-0006-0000-0200-00003E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79" authorId="0" shapeId="0" xr:uid="{00000000-0006-0000-0200-00003F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79" authorId="0" shapeId="0" xr:uid="{00000000-0006-0000-0200-000040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79" authorId="0" shapeId="0" xr:uid="{00000000-0006-0000-0200-000041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79" authorId="0" shapeId="0" xr:uid="{00000000-0006-0000-0200-000042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79" authorId="0" shapeId="0" xr:uid="{00000000-0006-0000-0200-000043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79" authorId="0" shapeId="0" xr:uid="{00000000-0006-0000-0200-000044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79" authorId="0" shapeId="0" xr:uid="{00000000-0006-0000-0200-000045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79" authorId="0" shapeId="0" xr:uid="{00000000-0006-0000-0200-000046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79" authorId="0" shapeId="0" xr:uid="{00000000-0006-0000-0200-000047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79" authorId="0" shapeId="0" xr:uid="{00000000-0006-0000-0200-000048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0" authorId="0" shapeId="0" xr:uid="{00000000-0006-0000-0200-000049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0" authorId="0" shapeId="0" xr:uid="{00000000-0006-0000-0200-00004A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0" authorId="0" shapeId="0" xr:uid="{00000000-0006-0000-0200-00004B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0" authorId="0" shapeId="0" xr:uid="{00000000-0006-0000-0200-00004C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0" authorId="0" shapeId="0" xr:uid="{00000000-0006-0000-0200-00004D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0" authorId="0" shapeId="0" xr:uid="{00000000-0006-0000-0200-00004E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0" authorId="0" shapeId="0" xr:uid="{00000000-0006-0000-0200-00004F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0" authorId="0" shapeId="0" xr:uid="{00000000-0006-0000-0200-000050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0" authorId="0" shapeId="0" xr:uid="{00000000-0006-0000-0200-000051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0" authorId="0" shapeId="0" xr:uid="{00000000-0006-0000-0200-000052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0" authorId="0" shapeId="0" xr:uid="{00000000-0006-0000-0200-000053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0" authorId="0" shapeId="0" xr:uid="{00000000-0006-0000-0200-0000541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0" authorId="0" shapeId="0" xr:uid="{00000000-0006-0000-0200-000055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0" authorId="0" shapeId="0" xr:uid="{00000000-0006-0000-0200-000056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0" authorId="0" shapeId="0" xr:uid="{00000000-0006-0000-0200-000057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0" authorId="0" shapeId="0" xr:uid="{00000000-0006-0000-0200-000058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0" authorId="0" shapeId="0" xr:uid="{00000000-0006-0000-0200-000059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0" authorId="0" shapeId="0" xr:uid="{00000000-0006-0000-0200-00005A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0" authorId="0" shapeId="0" xr:uid="{00000000-0006-0000-0200-00005B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0" authorId="0" shapeId="0" xr:uid="{00000000-0006-0000-0200-00005C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0" authorId="0" shapeId="0" xr:uid="{00000000-0006-0000-0200-00005D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0" authorId="0" shapeId="0" xr:uid="{00000000-0006-0000-0200-00005E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0" authorId="0" shapeId="0" xr:uid="{00000000-0006-0000-0200-00005F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0" authorId="0" shapeId="0" xr:uid="{00000000-0006-0000-0200-000060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0" authorId="0" shapeId="0" xr:uid="{00000000-0006-0000-0200-000061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0" authorId="0" shapeId="0" xr:uid="{00000000-0006-0000-0200-000062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0" authorId="0" shapeId="0" xr:uid="{00000000-0006-0000-0200-000063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0" authorId="0" shapeId="0" xr:uid="{00000000-0006-0000-0200-000064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0" authorId="0" shapeId="0" xr:uid="{00000000-0006-0000-0200-000065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0" authorId="0" shapeId="0" xr:uid="{00000000-0006-0000-0200-000066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0" authorId="0" shapeId="0" xr:uid="{00000000-0006-0000-0200-000067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0" authorId="0" shapeId="0" xr:uid="{00000000-0006-0000-0200-000068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0" authorId="0" shapeId="0" xr:uid="{00000000-0006-0000-0200-000069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0" authorId="0" shapeId="0" xr:uid="{00000000-0006-0000-0200-00006A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0" authorId="0" shapeId="0" xr:uid="{00000000-0006-0000-0200-00006B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0" authorId="0" shapeId="0" xr:uid="{00000000-0006-0000-0200-00006C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0" authorId="0" shapeId="0" xr:uid="{00000000-0006-0000-0200-00006D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0" authorId="0" shapeId="0" xr:uid="{00000000-0006-0000-0200-00006E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0" authorId="0" shapeId="0" xr:uid="{00000000-0006-0000-0200-00006F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0" authorId="0" shapeId="0" xr:uid="{00000000-0006-0000-0200-000070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0" authorId="0" shapeId="0" xr:uid="{00000000-0006-0000-0200-000071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0" authorId="0" shapeId="0" xr:uid="{00000000-0006-0000-0200-000072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0" authorId="0" shapeId="0" xr:uid="{00000000-0006-0000-0200-000073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1" authorId="0" shapeId="0" xr:uid="{00000000-0006-0000-0200-000074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1" authorId="0" shapeId="0" xr:uid="{00000000-0006-0000-0200-000075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1" authorId="0" shapeId="0" xr:uid="{00000000-0006-0000-0200-000076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1" authorId="0" shapeId="0" xr:uid="{00000000-0006-0000-0200-000077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1" authorId="0" shapeId="0" xr:uid="{00000000-0006-0000-0200-000078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1" authorId="0" shapeId="0" xr:uid="{00000000-0006-0000-0200-000079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1" authorId="0" shapeId="0" xr:uid="{00000000-0006-0000-0200-00007A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1" authorId="0" shapeId="0" xr:uid="{00000000-0006-0000-0200-00007B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1" authorId="0" shapeId="0" xr:uid="{00000000-0006-0000-0200-00007C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1" authorId="0" shapeId="0" xr:uid="{00000000-0006-0000-0200-00007D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1" authorId="0" shapeId="0" xr:uid="{00000000-0006-0000-0200-00007E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1" authorId="0" shapeId="0" xr:uid="{00000000-0006-0000-0200-00007F1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1" authorId="0" shapeId="0" xr:uid="{00000000-0006-0000-0200-000080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1" authorId="0" shapeId="0" xr:uid="{00000000-0006-0000-0200-000081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1" authorId="0" shapeId="0" xr:uid="{00000000-0006-0000-0200-000082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1" authorId="0" shapeId="0" xr:uid="{00000000-0006-0000-0200-000083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1" authorId="0" shapeId="0" xr:uid="{00000000-0006-0000-0200-000084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1" authorId="0" shapeId="0" xr:uid="{00000000-0006-0000-0200-000085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1" authorId="0" shapeId="0" xr:uid="{00000000-0006-0000-0200-000086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1" authorId="0" shapeId="0" xr:uid="{00000000-0006-0000-0200-000087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1" authorId="0" shapeId="0" xr:uid="{00000000-0006-0000-0200-000088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1" authorId="0" shapeId="0" xr:uid="{00000000-0006-0000-0200-000089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1" authorId="0" shapeId="0" xr:uid="{00000000-0006-0000-0200-00008A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1" authorId="0" shapeId="0" xr:uid="{00000000-0006-0000-0200-00008B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1" authorId="0" shapeId="0" xr:uid="{00000000-0006-0000-0200-00008C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1" authorId="0" shapeId="0" xr:uid="{00000000-0006-0000-0200-00008D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1" authorId="0" shapeId="0" xr:uid="{00000000-0006-0000-0200-00008E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1" authorId="0" shapeId="0" xr:uid="{00000000-0006-0000-0200-00008F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1" authorId="0" shapeId="0" xr:uid="{00000000-0006-0000-0200-000090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1" authorId="0" shapeId="0" xr:uid="{00000000-0006-0000-0200-000091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1" authorId="0" shapeId="0" xr:uid="{00000000-0006-0000-0200-000092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1" authorId="0" shapeId="0" xr:uid="{00000000-0006-0000-0200-000093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1" authorId="0" shapeId="0" xr:uid="{00000000-0006-0000-0200-000094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1" authorId="0" shapeId="0" xr:uid="{00000000-0006-0000-0200-000095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1" authorId="0" shapeId="0" xr:uid="{00000000-0006-0000-0200-000096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1" authorId="0" shapeId="0" xr:uid="{00000000-0006-0000-0200-000097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1" authorId="0" shapeId="0" xr:uid="{00000000-0006-0000-0200-000098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1" authorId="0" shapeId="0" xr:uid="{00000000-0006-0000-0200-000099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1" authorId="0" shapeId="0" xr:uid="{00000000-0006-0000-0200-00009A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1" authorId="0" shapeId="0" xr:uid="{00000000-0006-0000-0200-00009B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1" authorId="0" shapeId="0" xr:uid="{00000000-0006-0000-0200-00009C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1" authorId="0" shapeId="0" xr:uid="{00000000-0006-0000-0200-00009D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1" authorId="0" shapeId="0" xr:uid="{00000000-0006-0000-0200-00009E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2" authorId="0" shapeId="0" xr:uid="{00000000-0006-0000-0200-00009F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2" authorId="0" shapeId="0" xr:uid="{00000000-0006-0000-0200-0000A0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2" authorId="0" shapeId="0" xr:uid="{00000000-0006-0000-0200-0000A1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2" authorId="0" shapeId="0" xr:uid="{00000000-0006-0000-0200-0000A2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2" authorId="0" shapeId="0" xr:uid="{00000000-0006-0000-0200-0000A3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2" authorId="0" shapeId="0" xr:uid="{00000000-0006-0000-0200-0000A4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2" authorId="0" shapeId="0" xr:uid="{00000000-0006-0000-0200-0000A5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2" authorId="0" shapeId="0" xr:uid="{00000000-0006-0000-0200-0000A6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2" authorId="0" shapeId="0" xr:uid="{00000000-0006-0000-0200-0000A7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2" authorId="0" shapeId="0" xr:uid="{00000000-0006-0000-0200-0000A8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2" authorId="0" shapeId="0" xr:uid="{00000000-0006-0000-0200-0000A9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2" authorId="0" shapeId="0" xr:uid="{00000000-0006-0000-0200-0000AA1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2" authorId="0" shapeId="0" xr:uid="{00000000-0006-0000-0200-0000AB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2" authorId="0" shapeId="0" xr:uid="{00000000-0006-0000-0200-0000AC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2" authorId="0" shapeId="0" xr:uid="{00000000-0006-0000-0200-0000AD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2" authorId="0" shapeId="0" xr:uid="{00000000-0006-0000-0200-0000AE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2" authorId="0" shapeId="0" xr:uid="{00000000-0006-0000-0200-0000AF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2" authorId="0" shapeId="0" xr:uid="{00000000-0006-0000-0200-0000B0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2" authorId="0" shapeId="0" xr:uid="{00000000-0006-0000-0200-0000B1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2" authorId="0" shapeId="0" xr:uid="{00000000-0006-0000-0200-0000B2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2" authorId="0" shapeId="0" xr:uid="{00000000-0006-0000-0200-0000B3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2" authorId="0" shapeId="0" xr:uid="{00000000-0006-0000-0200-0000B4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2" authorId="0" shapeId="0" xr:uid="{00000000-0006-0000-0200-0000B5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2" authorId="0" shapeId="0" xr:uid="{00000000-0006-0000-0200-0000B6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2" authorId="0" shapeId="0" xr:uid="{00000000-0006-0000-0200-0000B7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2" authorId="0" shapeId="0" xr:uid="{00000000-0006-0000-0200-0000B8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2" authorId="0" shapeId="0" xr:uid="{00000000-0006-0000-0200-0000B9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2" authorId="0" shapeId="0" xr:uid="{00000000-0006-0000-0200-0000BA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2" authorId="0" shapeId="0" xr:uid="{00000000-0006-0000-0200-0000BB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2" authorId="0" shapeId="0" xr:uid="{00000000-0006-0000-0200-0000BC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2" authorId="0" shapeId="0" xr:uid="{00000000-0006-0000-0200-0000BD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2" authorId="0" shapeId="0" xr:uid="{00000000-0006-0000-0200-0000BE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2" authorId="0" shapeId="0" xr:uid="{00000000-0006-0000-0200-0000BF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2" authorId="0" shapeId="0" xr:uid="{00000000-0006-0000-0200-0000C0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2" authorId="0" shapeId="0" xr:uid="{00000000-0006-0000-0200-0000C1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2" authorId="0" shapeId="0" xr:uid="{00000000-0006-0000-0200-0000C2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2" authorId="0" shapeId="0" xr:uid="{00000000-0006-0000-0200-0000C3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2" authorId="0" shapeId="0" xr:uid="{00000000-0006-0000-0200-0000C4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2" authorId="0" shapeId="0" xr:uid="{00000000-0006-0000-0200-0000C5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2" authorId="0" shapeId="0" xr:uid="{00000000-0006-0000-0200-0000C6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2" authorId="0" shapeId="0" xr:uid="{00000000-0006-0000-0200-0000C7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2" authorId="0" shapeId="0" xr:uid="{00000000-0006-0000-0200-0000C8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2" authorId="0" shapeId="0" xr:uid="{00000000-0006-0000-0200-0000C9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3" authorId="0" shapeId="0" xr:uid="{00000000-0006-0000-0200-0000CA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3" authorId="0" shapeId="0" xr:uid="{00000000-0006-0000-0200-0000CB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3" authorId="0" shapeId="0" xr:uid="{00000000-0006-0000-0200-0000CC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3" authorId="0" shapeId="0" xr:uid="{00000000-0006-0000-0200-0000CD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3" authorId="0" shapeId="0" xr:uid="{00000000-0006-0000-0200-0000CE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3" authorId="0" shapeId="0" xr:uid="{00000000-0006-0000-0200-0000CF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3" authorId="0" shapeId="0" xr:uid="{00000000-0006-0000-0200-0000D0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3" authorId="0" shapeId="0" xr:uid="{00000000-0006-0000-0200-0000D1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3" authorId="0" shapeId="0" xr:uid="{00000000-0006-0000-0200-0000D2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3" authorId="0" shapeId="0" xr:uid="{00000000-0006-0000-0200-0000D3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3" authorId="0" shapeId="0" xr:uid="{00000000-0006-0000-0200-0000D4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3" authorId="0" shapeId="0" xr:uid="{00000000-0006-0000-0200-0000D51A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3" authorId="0" shapeId="0" xr:uid="{00000000-0006-0000-0200-0000D6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3" authorId="0" shapeId="0" xr:uid="{00000000-0006-0000-0200-0000D71A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3" authorId="0" shapeId="0" xr:uid="{00000000-0006-0000-0200-0000D81A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3" authorId="0" shapeId="0" xr:uid="{00000000-0006-0000-0200-0000D9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3" authorId="0" shapeId="0" xr:uid="{00000000-0006-0000-0200-0000DA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3" authorId="0" shapeId="0" xr:uid="{00000000-0006-0000-0200-0000DB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3" authorId="0" shapeId="0" xr:uid="{00000000-0006-0000-0200-0000DC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3" authorId="0" shapeId="0" xr:uid="{00000000-0006-0000-0200-0000DD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3" authorId="0" shapeId="0" xr:uid="{00000000-0006-0000-0200-0000DE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3" authorId="0" shapeId="0" xr:uid="{00000000-0006-0000-0200-0000DF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3" authorId="0" shapeId="0" xr:uid="{00000000-0006-0000-0200-0000E0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3" authorId="0" shapeId="0" xr:uid="{00000000-0006-0000-0200-0000E1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3" authorId="0" shapeId="0" xr:uid="{00000000-0006-0000-0200-0000E2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3" authorId="0" shapeId="0" xr:uid="{00000000-0006-0000-0200-0000E31A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3" authorId="0" shapeId="0" xr:uid="{00000000-0006-0000-0200-0000E41A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3" authorId="0" shapeId="0" xr:uid="{00000000-0006-0000-0200-0000E51A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3" authorId="0" shapeId="0" xr:uid="{00000000-0006-0000-0200-0000E61A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3" authorId="0" shapeId="0" xr:uid="{00000000-0006-0000-0200-0000E71A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3" authorId="0" shapeId="0" xr:uid="{00000000-0006-0000-0200-0000E81A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3" authorId="0" shapeId="0" xr:uid="{00000000-0006-0000-0200-0000E91A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3" authorId="0" shapeId="0" xr:uid="{00000000-0006-0000-0200-0000EA1A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3" authorId="0" shapeId="0" xr:uid="{00000000-0006-0000-0200-0000EB1A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3" authorId="0" shapeId="0" xr:uid="{00000000-0006-0000-0200-0000EC1A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3" authorId="0" shapeId="0" xr:uid="{00000000-0006-0000-0200-0000ED1A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3" authorId="0" shapeId="0" xr:uid="{00000000-0006-0000-0200-0000EE1A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3" authorId="0" shapeId="0" xr:uid="{00000000-0006-0000-0200-0000EF1A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3" authorId="0" shapeId="0" xr:uid="{00000000-0006-0000-0200-0000F01A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3" authorId="0" shapeId="0" xr:uid="{00000000-0006-0000-0200-0000F11A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3" authorId="0" shapeId="0" xr:uid="{00000000-0006-0000-0200-0000F21A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3" authorId="0" shapeId="0" xr:uid="{00000000-0006-0000-0200-0000F31A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3" authorId="0" shapeId="0" xr:uid="{00000000-0006-0000-0200-0000F41A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4" authorId="0" shapeId="0" xr:uid="{00000000-0006-0000-0200-0000F51A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4" authorId="0" shapeId="0" xr:uid="{00000000-0006-0000-0200-0000F61A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4" authorId="0" shapeId="0" xr:uid="{00000000-0006-0000-0200-0000F71A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4" authorId="0" shapeId="0" xr:uid="{00000000-0006-0000-0200-0000F81A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4" authorId="0" shapeId="0" xr:uid="{00000000-0006-0000-0200-0000F91A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4" authorId="0" shapeId="0" xr:uid="{00000000-0006-0000-0200-0000FA1A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4" authorId="0" shapeId="0" xr:uid="{00000000-0006-0000-0200-0000FB1A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4" authorId="0" shapeId="0" xr:uid="{00000000-0006-0000-0200-0000FC1A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4" authorId="0" shapeId="0" xr:uid="{00000000-0006-0000-0200-0000FD1A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4" authorId="0" shapeId="0" xr:uid="{00000000-0006-0000-0200-0000FE1A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4" authorId="0" shapeId="0" xr:uid="{00000000-0006-0000-0200-0000FF1A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4" authorId="0" shapeId="0" xr:uid="{00000000-0006-0000-0200-000000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4" authorId="0" shapeId="0" xr:uid="{00000000-0006-0000-0200-000001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4" authorId="0" shapeId="0" xr:uid="{00000000-0006-0000-0200-000002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4" authorId="0" shapeId="0" xr:uid="{00000000-0006-0000-0200-000003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4" authorId="0" shapeId="0" xr:uid="{00000000-0006-0000-0200-000004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4" authorId="0" shapeId="0" xr:uid="{00000000-0006-0000-0200-000005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4" authorId="0" shapeId="0" xr:uid="{00000000-0006-0000-0200-000006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4" authorId="0" shapeId="0" xr:uid="{00000000-0006-0000-0200-000007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4" authorId="0" shapeId="0" xr:uid="{00000000-0006-0000-0200-000008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4" authorId="0" shapeId="0" xr:uid="{00000000-0006-0000-0200-000009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4" authorId="0" shapeId="0" xr:uid="{00000000-0006-0000-0200-00000A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4" authorId="0" shapeId="0" xr:uid="{00000000-0006-0000-0200-00000B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4" authorId="0" shapeId="0" xr:uid="{00000000-0006-0000-0200-00000C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4" authorId="0" shapeId="0" xr:uid="{00000000-0006-0000-0200-00000D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4" authorId="0" shapeId="0" xr:uid="{00000000-0006-0000-0200-00000E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4" authorId="0" shapeId="0" xr:uid="{00000000-0006-0000-0200-00000F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4" authorId="0" shapeId="0" xr:uid="{00000000-0006-0000-0200-000010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4" authorId="0" shapeId="0" xr:uid="{00000000-0006-0000-0200-000011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4" authorId="0" shapeId="0" xr:uid="{00000000-0006-0000-0200-000012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4" authorId="0" shapeId="0" xr:uid="{00000000-0006-0000-0200-000013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4" authorId="0" shapeId="0" xr:uid="{00000000-0006-0000-0200-000014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4" authorId="0" shapeId="0" xr:uid="{00000000-0006-0000-0200-000015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4" authorId="0" shapeId="0" xr:uid="{00000000-0006-0000-0200-000016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4" authorId="0" shapeId="0" xr:uid="{00000000-0006-0000-0200-000017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4" authorId="0" shapeId="0" xr:uid="{00000000-0006-0000-0200-000018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4" authorId="0" shapeId="0" xr:uid="{00000000-0006-0000-0200-000019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4" authorId="0" shapeId="0" xr:uid="{00000000-0006-0000-0200-00001A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4" authorId="0" shapeId="0" xr:uid="{00000000-0006-0000-0200-00001B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4" authorId="0" shapeId="0" xr:uid="{00000000-0006-0000-0200-00001C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4" authorId="0" shapeId="0" xr:uid="{00000000-0006-0000-0200-00001D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4" authorId="0" shapeId="0" xr:uid="{00000000-0006-0000-0200-00001E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4" authorId="0" shapeId="0" xr:uid="{00000000-0006-0000-0200-00001F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5" authorId="0" shapeId="0" xr:uid="{00000000-0006-0000-0200-000020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5" authorId="0" shapeId="0" xr:uid="{00000000-0006-0000-0200-000021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5" authorId="0" shapeId="0" xr:uid="{00000000-0006-0000-0200-000022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5" authorId="0" shapeId="0" xr:uid="{00000000-0006-0000-0200-000023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5" authorId="0" shapeId="0" xr:uid="{00000000-0006-0000-0200-000024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5" authorId="0" shapeId="0" xr:uid="{00000000-0006-0000-0200-000025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5" authorId="0" shapeId="0" xr:uid="{00000000-0006-0000-0200-000026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5" authorId="0" shapeId="0" xr:uid="{00000000-0006-0000-0200-000027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5" authorId="0" shapeId="0" xr:uid="{00000000-0006-0000-0200-000028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5" authorId="0" shapeId="0" xr:uid="{00000000-0006-0000-0200-0000291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5" authorId="0" shapeId="0" xr:uid="{00000000-0006-0000-0200-00002A1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5" authorId="0" shapeId="0" xr:uid="{00000000-0006-0000-0200-00002B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5" authorId="0" shapeId="0" xr:uid="{00000000-0006-0000-0200-00002C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5" authorId="0" shapeId="0" xr:uid="{00000000-0006-0000-0200-00002D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5" authorId="0" shapeId="0" xr:uid="{00000000-0006-0000-0200-00002E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5" authorId="0" shapeId="0" xr:uid="{00000000-0006-0000-0200-00002F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5" authorId="0" shapeId="0" xr:uid="{00000000-0006-0000-0200-000030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5" authorId="0" shapeId="0" xr:uid="{00000000-0006-0000-0200-000031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5" authorId="0" shapeId="0" xr:uid="{00000000-0006-0000-0200-000032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5" authorId="0" shapeId="0" xr:uid="{00000000-0006-0000-0200-000033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5" authorId="0" shapeId="0" xr:uid="{00000000-0006-0000-0200-000034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5" authorId="0" shapeId="0" xr:uid="{00000000-0006-0000-0200-000035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5" authorId="0" shapeId="0" xr:uid="{00000000-0006-0000-0200-000036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5" authorId="0" shapeId="0" xr:uid="{00000000-0006-0000-0200-000037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5" authorId="0" shapeId="0" xr:uid="{00000000-0006-0000-0200-000038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5" authorId="0" shapeId="0" xr:uid="{00000000-0006-0000-0200-000039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5" authorId="0" shapeId="0" xr:uid="{00000000-0006-0000-0200-00003A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5" authorId="0" shapeId="0" xr:uid="{00000000-0006-0000-0200-00003B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5" authorId="0" shapeId="0" xr:uid="{00000000-0006-0000-0200-00003C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5" authorId="0" shapeId="0" xr:uid="{00000000-0006-0000-0200-00003D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5" authorId="0" shapeId="0" xr:uid="{00000000-0006-0000-0200-00003E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5" authorId="0" shapeId="0" xr:uid="{00000000-0006-0000-0200-00003F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5" authorId="0" shapeId="0" xr:uid="{00000000-0006-0000-0200-000040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5" authorId="0" shapeId="0" xr:uid="{00000000-0006-0000-0200-000041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5" authorId="0" shapeId="0" xr:uid="{00000000-0006-0000-0200-000042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5" authorId="0" shapeId="0" xr:uid="{00000000-0006-0000-0200-000043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5" authorId="0" shapeId="0" xr:uid="{00000000-0006-0000-0200-000044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5" authorId="0" shapeId="0" xr:uid="{00000000-0006-0000-0200-000045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5" authorId="0" shapeId="0" xr:uid="{00000000-0006-0000-0200-000046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5" authorId="0" shapeId="0" xr:uid="{00000000-0006-0000-0200-000047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5" authorId="0" shapeId="0" xr:uid="{00000000-0006-0000-0200-000048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5" authorId="0" shapeId="0" xr:uid="{00000000-0006-0000-0200-000049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5" authorId="0" shapeId="0" xr:uid="{00000000-0006-0000-0200-00004A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6" authorId="0" shapeId="0" xr:uid="{00000000-0006-0000-0200-00004B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6" authorId="0" shapeId="0" xr:uid="{00000000-0006-0000-0200-00004C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6" authorId="0" shapeId="0" xr:uid="{00000000-0006-0000-0200-00004D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6" authorId="0" shapeId="0" xr:uid="{00000000-0006-0000-0200-00004E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6" authorId="0" shapeId="0" xr:uid="{00000000-0006-0000-0200-00004F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6" authorId="0" shapeId="0" xr:uid="{00000000-0006-0000-0200-000050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6" authorId="0" shapeId="0" xr:uid="{00000000-0006-0000-0200-000051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6" authorId="0" shapeId="0" xr:uid="{00000000-0006-0000-0200-000052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6" authorId="0" shapeId="0" xr:uid="{00000000-0006-0000-0200-000053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6" authorId="0" shapeId="0" xr:uid="{00000000-0006-0000-0200-0000541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6" authorId="0" shapeId="0" xr:uid="{00000000-0006-0000-0200-0000551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6" authorId="0" shapeId="0" xr:uid="{00000000-0006-0000-0200-000056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6" authorId="0" shapeId="0" xr:uid="{00000000-0006-0000-0200-000057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6" authorId="0" shapeId="0" xr:uid="{00000000-0006-0000-0200-000058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6" authorId="0" shapeId="0" xr:uid="{00000000-0006-0000-0200-000059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6" authorId="0" shapeId="0" xr:uid="{00000000-0006-0000-0200-00005A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6" authorId="0" shapeId="0" xr:uid="{00000000-0006-0000-0200-00005B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6" authorId="0" shapeId="0" xr:uid="{00000000-0006-0000-0200-00005C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6" authorId="0" shapeId="0" xr:uid="{00000000-0006-0000-0200-00005D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6" authorId="0" shapeId="0" xr:uid="{00000000-0006-0000-0200-00005E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6" authorId="0" shapeId="0" xr:uid="{00000000-0006-0000-0200-00005F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6" authorId="0" shapeId="0" xr:uid="{00000000-0006-0000-0200-000060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6" authorId="0" shapeId="0" xr:uid="{00000000-0006-0000-0200-000061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6" authorId="0" shapeId="0" xr:uid="{00000000-0006-0000-0200-000062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6" authorId="0" shapeId="0" xr:uid="{00000000-0006-0000-0200-000063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6" authorId="0" shapeId="0" xr:uid="{00000000-0006-0000-0200-000064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6" authorId="0" shapeId="0" xr:uid="{00000000-0006-0000-0200-000065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6" authorId="0" shapeId="0" xr:uid="{00000000-0006-0000-0200-000066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6" authorId="0" shapeId="0" xr:uid="{00000000-0006-0000-0200-000067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6" authorId="0" shapeId="0" xr:uid="{00000000-0006-0000-0200-000068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6" authorId="0" shapeId="0" xr:uid="{00000000-0006-0000-0200-000069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6" authorId="0" shapeId="0" xr:uid="{00000000-0006-0000-0200-00006A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6" authorId="0" shapeId="0" xr:uid="{00000000-0006-0000-0200-00006B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6" authorId="0" shapeId="0" xr:uid="{00000000-0006-0000-0200-00006C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6" authorId="0" shapeId="0" xr:uid="{00000000-0006-0000-0200-00006D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6" authorId="0" shapeId="0" xr:uid="{00000000-0006-0000-0200-00006E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6" authorId="0" shapeId="0" xr:uid="{00000000-0006-0000-0200-00006F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6" authorId="0" shapeId="0" xr:uid="{00000000-0006-0000-0200-000070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6" authorId="0" shapeId="0" xr:uid="{00000000-0006-0000-0200-000071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6" authorId="0" shapeId="0" xr:uid="{00000000-0006-0000-0200-000072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6" authorId="0" shapeId="0" xr:uid="{00000000-0006-0000-0200-000073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6" authorId="0" shapeId="0" xr:uid="{00000000-0006-0000-0200-000074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6" authorId="0" shapeId="0" xr:uid="{00000000-0006-0000-0200-000075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7" authorId="0" shapeId="0" xr:uid="{00000000-0006-0000-0200-000076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7" authorId="0" shapeId="0" xr:uid="{00000000-0006-0000-0200-000077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7" authorId="0" shapeId="0" xr:uid="{00000000-0006-0000-0200-000078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7" authorId="0" shapeId="0" xr:uid="{00000000-0006-0000-0200-000079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7" authorId="0" shapeId="0" xr:uid="{00000000-0006-0000-0200-00007A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7" authorId="0" shapeId="0" xr:uid="{00000000-0006-0000-0200-00007B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7" authorId="0" shapeId="0" xr:uid="{00000000-0006-0000-0200-00007C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7" authorId="0" shapeId="0" xr:uid="{00000000-0006-0000-0200-00007D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7" authorId="0" shapeId="0" xr:uid="{00000000-0006-0000-0200-00007E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7" authorId="0" shapeId="0" xr:uid="{00000000-0006-0000-0200-00007F1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7" authorId="0" shapeId="0" xr:uid="{00000000-0006-0000-0200-0000801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7" authorId="0" shapeId="0" xr:uid="{00000000-0006-0000-0200-000081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7" authorId="0" shapeId="0" xr:uid="{00000000-0006-0000-0200-000082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7" authorId="0" shapeId="0" xr:uid="{00000000-0006-0000-0200-000083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7" authorId="0" shapeId="0" xr:uid="{00000000-0006-0000-0200-000084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7" authorId="0" shapeId="0" xr:uid="{00000000-0006-0000-0200-000085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7" authorId="0" shapeId="0" xr:uid="{00000000-0006-0000-0200-000086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7" authorId="0" shapeId="0" xr:uid="{00000000-0006-0000-0200-000087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7" authorId="0" shapeId="0" xr:uid="{00000000-0006-0000-0200-000088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7" authorId="0" shapeId="0" xr:uid="{00000000-0006-0000-0200-000089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7" authorId="0" shapeId="0" xr:uid="{00000000-0006-0000-0200-00008A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7" authorId="0" shapeId="0" xr:uid="{00000000-0006-0000-0200-00008B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7" authorId="0" shapeId="0" xr:uid="{00000000-0006-0000-0200-00008C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7" authorId="0" shapeId="0" xr:uid="{00000000-0006-0000-0200-00008D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7" authorId="0" shapeId="0" xr:uid="{00000000-0006-0000-0200-00008E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7" authorId="0" shapeId="0" xr:uid="{00000000-0006-0000-0200-00008F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7" authorId="0" shapeId="0" xr:uid="{00000000-0006-0000-0200-000090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7" authorId="0" shapeId="0" xr:uid="{00000000-0006-0000-0200-000091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7" authorId="0" shapeId="0" xr:uid="{00000000-0006-0000-0200-000092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7" authorId="0" shapeId="0" xr:uid="{00000000-0006-0000-0200-000093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7" authorId="0" shapeId="0" xr:uid="{00000000-0006-0000-0200-000094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7" authorId="0" shapeId="0" xr:uid="{00000000-0006-0000-0200-000095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7" authorId="0" shapeId="0" xr:uid="{00000000-0006-0000-0200-000096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7" authorId="0" shapeId="0" xr:uid="{00000000-0006-0000-0200-000097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7" authorId="0" shapeId="0" xr:uid="{00000000-0006-0000-0200-000098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7" authorId="0" shapeId="0" xr:uid="{00000000-0006-0000-0200-000099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7" authorId="0" shapeId="0" xr:uid="{00000000-0006-0000-0200-00009A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7" authorId="0" shapeId="0" xr:uid="{00000000-0006-0000-0200-00009B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7" authorId="0" shapeId="0" xr:uid="{00000000-0006-0000-0200-00009C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7" authorId="0" shapeId="0" xr:uid="{00000000-0006-0000-0200-00009D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7" authorId="0" shapeId="0" xr:uid="{00000000-0006-0000-0200-00009E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7" authorId="0" shapeId="0" xr:uid="{00000000-0006-0000-0200-00009F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7" authorId="0" shapeId="0" xr:uid="{00000000-0006-0000-0200-0000A0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8" authorId="0" shapeId="0" xr:uid="{00000000-0006-0000-0200-0000A1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8" authorId="0" shapeId="0" xr:uid="{00000000-0006-0000-0200-0000A2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8" authorId="0" shapeId="0" xr:uid="{00000000-0006-0000-0200-0000A3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8" authorId="0" shapeId="0" xr:uid="{00000000-0006-0000-0200-0000A4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8" authorId="0" shapeId="0" xr:uid="{00000000-0006-0000-0200-0000A5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8" authorId="0" shapeId="0" xr:uid="{00000000-0006-0000-0200-0000A6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8" authorId="0" shapeId="0" xr:uid="{00000000-0006-0000-0200-0000A7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8" authorId="0" shapeId="0" xr:uid="{00000000-0006-0000-0200-0000A8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8" authorId="0" shapeId="0" xr:uid="{00000000-0006-0000-0200-0000A9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8" authorId="0" shapeId="0" xr:uid="{00000000-0006-0000-0200-0000AA1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8" authorId="0" shapeId="0" xr:uid="{00000000-0006-0000-0200-0000AB1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8" authorId="0" shapeId="0" xr:uid="{00000000-0006-0000-0200-0000AC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8" authorId="0" shapeId="0" xr:uid="{00000000-0006-0000-0200-0000AD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8" authorId="0" shapeId="0" xr:uid="{00000000-0006-0000-0200-0000AE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8" authorId="0" shapeId="0" xr:uid="{00000000-0006-0000-0200-0000AF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8" authorId="0" shapeId="0" xr:uid="{00000000-0006-0000-0200-0000B0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8" authorId="0" shapeId="0" xr:uid="{00000000-0006-0000-0200-0000B1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8" authorId="0" shapeId="0" xr:uid="{00000000-0006-0000-0200-0000B2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8" authorId="0" shapeId="0" xr:uid="{00000000-0006-0000-0200-0000B3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8" authorId="0" shapeId="0" xr:uid="{00000000-0006-0000-0200-0000B4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8" authorId="0" shapeId="0" xr:uid="{00000000-0006-0000-0200-0000B5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8" authorId="0" shapeId="0" xr:uid="{00000000-0006-0000-0200-0000B6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8" authorId="0" shapeId="0" xr:uid="{00000000-0006-0000-0200-0000B7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8" authorId="0" shapeId="0" xr:uid="{00000000-0006-0000-0200-0000B8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8" authorId="0" shapeId="0" xr:uid="{00000000-0006-0000-0200-0000B9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8" authorId="0" shapeId="0" xr:uid="{00000000-0006-0000-0200-0000BA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8" authorId="0" shapeId="0" xr:uid="{00000000-0006-0000-0200-0000BB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8" authorId="0" shapeId="0" xr:uid="{00000000-0006-0000-0200-0000BC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8" authorId="0" shapeId="0" xr:uid="{00000000-0006-0000-0200-0000BD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8" authorId="0" shapeId="0" xr:uid="{00000000-0006-0000-0200-0000BE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8" authorId="0" shapeId="0" xr:uid="{00000000-0006-0000-0200-0000BF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8" authorId="0" shapeId="0" xr:uid="{00000000-0006-0000-0200-0000C0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8" authorId="0" shapeId="0" xr:uid="{00000000-0006-0000-0200-0000C1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8" authorId="0" shapeId="0" xr:uid="{00000000-0006-0000-0200-0000C2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8" authorId="0" shapeId="0" xr:uid="{00000000-0006-0000-0200-0000C3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8" authorId="0" shapeId="0" xr:uid="{00000000-0006-0000-0200-0000C4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8" authorId="0" shapeId="0" xr:uid="{00000000-0006-0000-0200-0000C5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8" authorId="0" shapeId="0" xr:uid="{00000000-0006-0000-0200-0000C6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8" authorId="0" shapeId="0" xr:uid="{00000000-0006-0000-0200-0000C7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8" authorId="0" shapeId="0" xr:uid="{00000000-0006-0000-0200-0000C8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8" authorId="0" shapeId="0" xr:uid="{00000000-0006-0000-0200-0000C9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8" authorId="0" shapeId="0" xr:uid="{00000000-0006-0000-0200-0000CA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8" authorId="0" shapeId="0" xr:uid="{00000000-0006-0000-0200-0000CB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89" authorId="0" shapeId="0" xr:uid="{00000000-0006-0000-0200-0000CC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89" authorId="0" shapeId="0" xr:uid="{00000000-0006-0000-0200-0000CD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89" authorId="0" shapeId="0" xr:uid="{00000000-0006-0000-0200-0000CE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89" authorId="0" shapeId="0" xr:uid="{00000000-0006-0000-0200-0000CF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89" authorId="0" shapeId="0" xr:uid="{00000000-0006-0000-0200-0000D0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89" authorId="0" shapeId="0" xr:uid="{00000000-0006-0000-0200-0000D1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89" authorId="0" shapeId="0" xr:uid="{00000000-0006-0000-0200-0000D2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89" authorId="0" shapeId="0" xr:uid="{00000000-0006-0000-0200-0000D3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89" authorId="0" shapeId="0" xr:uid="{00000000-0006-0000-0200-0000D4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89" authorId="0" shapeId="0" xr:uid="{00000000-0006-0000-0200-0000D51B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89" authorId="0" shapeId="0" xr:uid="{00000000-0006-0000-0200-0000D61B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89" authorId="0" shapeId="0" xr:uid="{00000000-0006-0000-0200-0000D71B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89" authorId="0" shapeId="0" xr:uid="{00000000-0006-0000-0200-0000D8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89" authorId="0" shapeId="0" xr:uid="{00000000-0006-0000-0200-0000D91B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89" authorId="0" shapeId="0" xr:uid="{00000000-0006-0000-0200-0000DA1B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89" authorId="0" shapeId="0" xr:uid="{00000000-0006-0000-0200-0000DB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89" authorId="0" shapeId="0" xr:uid="{00000000-0006-0000-0200-0000DC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89" authorId="0" shapeId="0" xr:uid="{00000000-0006-0000-0200-0000DD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89" authorId="0" shapeId="0" xr:uid="{00000000-0006-0000-0200-0000DE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89" authorId="0" shapeId="0" xr:uid="{00000000-0006-0000-0200-0000DF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89" authorId="0" shapeId="0" xr:uid="{00000000-0006-0000-0200-0000E0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89" authorId="0" shapeId="0" xr:uid="{00000000-0006-0000-0200-0000E1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89" authorId="0" shapeId="0" xr:uid="{00000000-0006-0000-0200-0000E2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89" authorId="0" shapeId="0" xr:uid="{00000000-0006-0000-0200-0000E3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89" authorId="0" shapeId="0" xr:uid="{00000000-0006-0000-0200-0000E4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89" authorId="0" shapeId="0" xr:uid="{00000000-0006-0000-0200-0000E51B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89" authorId="0" shapeId="0" xr:uid="{00000000-0006-0000-0200-0000E61B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89" authorId="0" shapeId="0" xr:uid="{00000000-0006-0000-0200-0000E71B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89" authorId="0" shapeId="0" xr:uid="{00000000-0006-0000-0200-0000E81B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89" authorId="0" shapeId="0" xr:uid="{00000000-0006-0000-0200-0000E91B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89" authorId="0" shapeId="0" xr:uid="{00000000-0006-0000-0200-0000EA1B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89" authorId="0" shapeId="0" xr:uid="{00000000-0006-0000-0200-0000EB1B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89" authorId="0" shapeId="0" xr:uid="{00000000-0006-0000-0200-0000EC1B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89" authorId="0" shapeId="0" xr:uid="{00000000-0006-0000-0200-0000ED1B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89" authorId="0" shapeId="0" xr:uid="{00000000-0006-0000-0200-0000EE1B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89" authorId="0" shapeId="0" xr:uid="{00000000-0006-0000-0200-0000EF1B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89" authorId="0" shapeId="0" xr:uid="{00000000-0006-0000-0200-0000F01B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89" authorId="0" shapeId="0" xr:uid="{00000000-0006-0000-0200-0000F11B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89" authorId="0" shapeId="0" xr:uid="{00000000-0006-0000-0200-0000F21B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89" authorId="0" shapeId="0" xr:uid="{00000000-0006-0000-0200-0000F31B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89" authorId="0" shapeId="0" xr:uid="{00000000-0006-0000-0200-0000F41B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89" authorId="0" shapeId="0" xr:uid="{00000000-0006-0000-0200-0000F51B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89" authorId="0" shapeId="0" xr:uid="{00000000-0006-0000-0200-0000F61B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0" authorId="0" shapeId="0" xr:uid="{00000000-0006-0000-0200-0000F71B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0" authorId="0" shapeId="0" xr:uid="{00000000-0006-0000-0200-0000F81B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0" authorId="0" shapeId="0" xr:uid="{00000000-0006-0000-0200-0000F91B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0" authorId="0" shapeId="0" xr:uid="{00000000-0006-0000-0200-0000FA1B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0" authorId="0" shapeId="0" xr:uid="{00000000-0006-0000-0200-0000FB1B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0" authorId="0" shapeId="0" xr:uid="{00000000-0006-0000-0200-0000FC1B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0" authorId="0" shapeId="0" xr:uid="{00000000-0006-0000-0200-0000FD1B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0" authorId="0" shapeId="0" xr:uid="{00000000-0006-0000-0200-0000FE1B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0" authorId="0" shapeId="0" xr:uid="{00000000-0006-0000-0200-0000FF1B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0" authorId="0" shapeId="0" xr:uid="{00000000-0006-0000-0200-000000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0" authorId="0" shapeId="0" xr:uid="{00000000-0006-0000-0200-000001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0" authorId="0" shapeId="0" xr:uid="{00000000-0006-0000-0200-000002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0" authorId="0" shapeId="0" xr:uid="{00000000-0006-0000-0200-000003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0" authorId="0" shapeId="0" xr:uid="{00000000-0006-0000-0200-000004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0" authorId="0" shapeId="0" xr:uid="{00000000-0006-0000-0200-000005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0" authorId="0" shapeId="0" xr:uid="{00000000-0006-0000-0200-000006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0" authorId="0" shapeId="0" xr:uid="{00000000-0006-0000-0200-000007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0" authorId="0" shapeId="0" xr:uid="{00000000-0006-0000-0200-000008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0" authorId="0" shapeId="0" xr:uid="{00000000-0006-0000-0200-000009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0" authorId="0" shapeId="0" xr:uid="{00000000-0006-0000-0200-00000A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90" authorId="0" shapeId="0" xr:uid="{00000000-0006-0000-0200-00000B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0" authorId="0" shapeId="0" xr:uid="{00000000-0006-0000-0200-00000C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0" authorId="0" shapeId="0" xr:uid="{00000000-0006-0000-0200-00000D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0" authorId="0" shapeId="0" xr:uid="{00000000-0006-0000-0200-00000E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0" authorId="0" shapeId="0" xr:uid="{00000000-0006-0000-0200-00000F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0" authorId="0" shapeId="0" xr:uid="{00000000-0006-0000-0200-000010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0" authorId="0" shapeId="0" xr:uid="{00000000-0006-0000-0200-000011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0" authorId="0" shapeId="0" xr:uid="{00000000-0006-0000-0200-000012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0" authorId="0" shapeId="0" xr:uid="{00000000-0006-0000-0200-000013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0" authorId="0" shapeId="0" xr:uid="{00000000-0006-0000-0200-000014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0" authorId="0" shapeId="0" xr:uid="{00000000-0006-0000-0200-000015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0" authorId="0" shapeId="0" xr:uid="{00000000-0006-0000-0200-000016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0" authorId="0" shapeId="0" xr:uid="{00000000-0006-0000-0200-000017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0" authorId="0" shapeId="0" xr:uid="{00000000-0006-0000-0200-000018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0" authorId="0" shapeId="0" xr:uid="{00000000-0006-0000-0200-000019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0" authorId="0" shapeId="0" xr:uid="{00000000-0006-0000-0200-00001A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0" authorId="0" shapeId="0" xr:uid="{00000000-0006-0000-0200-00001B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0" authorId="0" shapeId="0" xr:uid="{00000000-0006-0000-0200-00001C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0" authorId="0" shapeId="0" xr:uid="{00000000-0006-0000-0200-00001D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0" authorId="0" shapeId="0" xr:uid="{00000000-0006-0000-0200-00001E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0" authorId="0" shapeId="0" xr:uid="{00000000-0006-0000-0200-00001F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0" authorId="0" shapeId="0" xr:uid="{00000000-0006-0000-0200-000020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0" authorId="0" shapeId="0" xr:uid="{00000000-0006-0000-0200-000021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1" authorId="0" shapeId="0" xr:uid="{00000000-0006-0000-0200-000022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1" authorId="0" shapeId="0" xr:uid="{00000000-0006-0000-0200-000023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1" authorId="0" shapeId="0" xr:uid="{00000000-0006-0000-0200-000024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1" authorId="0" shapeId="0" xr:uid="{00000000-0006-0000-0200-000025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1" authorId="0" shapeId="0" xr:uid="{00000000-0006-0000-0200-000026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1" authorId="0" shapeId="0" xr:uid="{00000000-0006-0000-0200-000027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1" authorId="0" shapeId="0" xr:uid="{00000000-0006-0000-0200-000028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1" authorId="0" shapeId="0" xr:uid="{00000000-0006-0000-0200-0000291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1" authorId="0" shapeId="0" xr:uid="{00000000-0006-0000-0200-00002A1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1" authorId="0" shapeId="0" xr:uid="{00000000-0006-0000-0200-00002B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1" authorId="0" shapeId="0" xr:uid="{00000000-0006-0000-0200-00002C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1" authorId="0" shapeId="0" xr:uid="{00000000-0006-0000-0200-00002D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1" authorId="0" shapeId="0" xr:uid="{00000000-0006-0000-0200-00002E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1" authorId="0" shapeId="0" xr:uid="{00000000-0006-0000-0200-00002F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1" authorId="0" shapeId="0" xr:uid="{00000000-0006-0000-0200-000030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1" authorId="0" shapeId="0" xr:uid="{00000000-0006-0000-0200-000031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1" authorId="0" shapeId="0" xr:uid="{00000000-0006-0000-0200-000032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1" authorId="0" shapeId="0" xr:uid="{00000000-0006-0000-0200-000033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1" authorId="0" shapeId="0" xr:uid="{00000000-0006-0000-0200-000034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1" authorId="0" shapeId="0" xr:uid="{00000000-0006-0000-0200-000035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1" authorId="0" shapeId="0" xr:uid="{00000000-0006-0000-0200-000036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1" authorId="0" shapeId="0" xr:uid="{00000000-0006-0000-0200-000037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1" authorId="0" shapeId="0" xr:uid="{00000000-0006-0000-0200-000038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1" authorId="0" shapeId="0" xr:uid="{00000000-0006-0000-0200-000039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1" authorId="0" shapeId="0" xr:uid="{00000000-0006-0000-0200-00003A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1" authorId="0" shapeId="0" xr:uid="{00000000-0006-0000-0200-00003B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1" authorId="0" shapeId="0" xr:uid="{00000000-0006-0000-0200-00003C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1" authorId="0" shapeId="0" xr:uid="{00000000-0006-0000-0200-00003D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1" authorId="0" shapeId="0" xr:uid="{00000000-0006-0000-0200-00003E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1" authorId="0" shapeId="0" xr:uid="{00000000-0006-0000-0200-00003F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1" authorId="0" shapeId="0" xr:uid="{00000000-0006-0000-0200-000040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1" authorId="0" shapeId="0" xr:uid="{00000000-0006-0000-0200-000041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1" authorId="0" shapeId="0" xr:uid="{00000000-0006-0000-0200-000042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1" authorId="0" shapeId="0" xr:uid="{00000000-0006-0000-0200-000043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1" authorId="0" shapeId="0" xr:uid="{00000000-0006-0000-0200-000044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1" authorId="0" shapeId="0" xr:uid="{00000000-0006-0000-0200-000045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1" authorId="0" shapeId="0" xr:uid="{00000000-0006-0000-0200-000046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1" authorId="0" shapeId="0" xr:uid="{00000000-0006-0000-0200-000047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1" authorId="0" shapeId="0" xr:uid="{00000000-0006-0000-0200-000048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1" authorId="0" shapeId="0" xr:uid="{00000000-0006-0000-0200-000049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1" authorId="0" shapeId="0" xr:uid="{00000000-0006-0000-0200-00004A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1" authorId="0" shapeId="0" xr:uid="{00000000-0006-0000-0200-00004B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1" authorId="0" shapeId="0" xr:uid="{00000000-0006-0000-0200-00004C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2" authorId="0" shapeId="0" xr:uid="{D9B4F6DE-4378-477B-AF07-D6498D2A167A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2" authorId="0" shapeId="0" xr:uid="{A5DBE292-4A1F-4D10-A4F7-4C51B261F873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2" authorId="0" shapeId="0" xr:uid="{EF4C938A-5CEA-46F7-B647-6B457F9F5AEB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2" authorId="0" shapeId="0" xr:uid="{AC1898A9-1E42-490E-A60B-850C985E0C89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2" authorId="0" shapeId="0" xr:uid="{0CE4DB8A-F303-488A-8135-7B91E7533A87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2" authorId="0" shapeId="0" xr:uid="{6347B6CC-1B9C-4771-85CC-9AF0DCF36D1C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2" authorId="0" shapeId="0" xr:uid="{82640FEC-643A-4B1F-AEC4-45087EB94213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2" authorId="0" shapeId="0" xr:uid="{6E170EA9-D425-49F9-B434-29FDE823E8F4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2" authorId="0" shapeId="0" xr:uid="{04935781-2938-454E-8081-FE5EBAF51861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2" authorId="0" shapeId="0" xr:uid="{39822A39-095D-4933-A38B-EFE3DBBFF0B3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2" authorId="0" shapeId="0" xr:uid="{ED552698-C24C-4AF9-A95E-36D51DB102F5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2" authorId="0" shapeId="0" xr:uid="{F0A7C98D-A581-4636-9863-2B0A89778A66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2" authorId="0" shapeId="0" xr:uid="{B7FAC269-D8C5-4B9E-BB27-1502C65EFA5B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2" authorId="0" shapeId="0" xr:uid="{1FA2B3DE-4B4D-4F17-BDF4-24DB553920D5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2" authorId="0" shapeId="0" xr:uid="{7EEAC14F-7263-42D2-989C-C4EC6C1C7F5B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2" authorId="0" shapeId="0" xr:uid="{CF629458-EE06-423F-B26E-EE395CEA2E95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2" authorId="0" shapeId="0" xr:uid="{9DEB76CE-DE6E-4632-A53C-084485AB1D17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2" authorId="0" shapeId="0" xr:uid="{F70FACA1-8849-487C-B150-417045A38A9F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2" authorId="0" shapeId="0" xr:uid="{4F1A8EB1-F53A-4F65-82BD-AD0E18F0F81E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2" authorId="0" shapeId="0" xr:uid="{0ED9876B-38FE-48B0-9435-8851C9158D9D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2" authorId="0" shapeId="0" xr:uid="{C11BE7B1-85B9-4676-9E53-F3F744FD45A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2" authorId="0" shapeId="0" xr:uid="{FF8CF707-01CC-4C65-A930-7436C7998255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2" authorId="0" shapeId="0" xr:uid="{0A2C6289-8796-480A-8DD3-9E5019AEAC7A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2" authorId="0" shapeId="0" xr:uid="{FC4DC706-4A18-4FE2-A188-4D6439DFE1FA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2" authorId="0" shapeId="0" xr:uid="{644920C0-1F38-4126-8946-E16DDD13FA5C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2" authorId="0" shapeId="0" xr:uid="{A8F65935-F9B6-483D-8CEE-F5FB843573A9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2" authorId="0" shapeId="0" xr:uid="{4E20A083-F638-4F38-864B-4C4389256954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2" authorId="0" shapeId="0" xr:uid="{CCEC744C-8808-42BE-80B1-8513C2A63331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2" authorId="0" shapeId="0" xr:uid="{6A3566CD-E5EF-453D-A47F-3D57A780B0FA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2" authorId="0" shapeId="0" xr:uid="{763B2C88-65B1-4219-98AB-7D64ABE5A061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2" authorId="0" shapeId="0" xr:uid="{D9E92582-D7EE-4A74-A314-98493C327D48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2" authorId="0" shapeId="0" xr:uid="{C9D38C70-AE37-4E24-9C04-2E9836461D9F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2" authorId="0" shapeId="0" xr:uid="{17863A70-CB90-4BED-A4F8-E0E36827E4F3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2" authorId="0" shapeId="0" xr:uid="{D56CF09A-CECD-4442-A7C5-2A7695D36A9F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2" authorId="0" shapeId="0" xr:uid="{EA24E9F9-735A-4959-BA0A-70C4EF756CA8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2" authorId="0" shapeId="0" xr:uid="{BE1B6DCB-9F3E-4AEA-8A66-1767385195A1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2" authorId="0" shapeId="0" xr:uid="{B64AD59C-332A-44E0-B1DD-56842E8513B1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2" authorId="0" shapeId="0" xr:uid="{F6E96676-7850-4F4B-BD2F-0D523AEBF26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2" authorId="0" shapeId="0" xr:uid="{D712C8CB-5BA7-4296-B372-A5C73CC973F9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2" authorId="0" shapeId="0" xr:uid="{9CED631E-AAB7-4128-9F49-6BD6B1947B54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2" authorId="0" shapeId="0" xr:uid="{D6FD0A34-760E-47E5-B392-5DEEC46308CB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2" authorId="0" shapeId="0" xr:uid="{65DD9E94-1953-4FF6-98E1-E0110795CD84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2" authorId="0" shapeId="0" xr:uid="{D61CE4D9-8FD4-4801-BCD1-6B45F4CA3380}">
      <text>
        <r>
          <rPr>
            <sz val="11"/>
            <rFont val="Calibri"/>
            <family val="2"/>
            <charset val="238"/>
          </rPr>
          <t>SZV_F:ISA</t>
        </r>
      </text>
    </comment>
    <comment ref="B193" authorId="0" shapeId="0" xr:uid="{00000000-0006-0000-0200-00004D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3" authorId="0" shapeId="0" xr:uid="{00000000-0006-0000-0200-00004E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3" authorId="0" shapeId="0" xr:uid="{00000000-0006-0000-0200-00004F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3" authorId="0" shapeId="0" xr:uid="{00000000-0006-0000-0200-000050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3" authorId="0" shapeId="0" xr:uid="{00000000-0006-0000-0200-000051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3" authorId="0" shapeId="0" xr:uid="{00000000-0006-0000-0200-000052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3" authorId="0" shapeId="0" xr:uid="{00000000-0006-0000-0200-000053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3" authorId="0" shapeId="0" xr:uid="{00000000-0006-0000-0200-0000541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3" authorId="0" shapeId="0" xr:uid="{00000000-0006-0000-0200-0000551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3" authorId="0" shapeId="0" xr:uid="{00000000-0006-0000-0200-000056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3" authorId="0" shapeId="0" xr:uid="{00000000-0006-0000-0200-000057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3" authorId="0" shapeId="0" xr:uid="{00000000-0006-0000-0200-000058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3" authorId="0" shapeId="0" xr:uid="{00000000-0006-0000-0200-000059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3" authorId="0" shapeId="0" xr:uid="{00000000-0006-0000-0200-00005A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3" authorId="0" shapeId="0" xr:uid="{00000000-0006-0000-0200-00005B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3" authorId="0" shapeId="0" xr:uid="{00000000-0006-0000-0200-00005C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3" authorId="0" shapeId="0" xr:uid="{00000000-0006-0000-0200-00005D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3" authorId="0" shapeId="0" xr:uid="{00000000-0006-0000-0200-00005E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3" authorId="0" shapeId="0" xr:uid="{00000000-0006-0000-0200-00005F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3" authorId="0" shapeId="0" xr:uid="{00000000-0006-0000-0200-000060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3" authorId="0" shapeId="0" xr:uid="{00000000-0006-0000-0200-000061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3" authorId="0" shapeId="0" xr:uid="{00000000-0006-0000-0200-000062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3" authorId="0" shapeId="0" xr:uid="{00000000-0006-0000-0200-000063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3" authorId="0" shapeId="0" xr:uid="{00000000-0006-0000-0200-000064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3" authorId="0" shapeId="0" xr:uid="{00000000-0006-0000-0200-000065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3" authorId="0" shapeId="0" xr:uid="{00000000-0006-0000-0200-000066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3" authorId="0" shapeId="0" xr:uid="{00000000-0006-0000-0200-000067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3" authorId="0" shapeId="0" xr:uid="{00000000-0006-0000-0200-000068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3" authorId="0" shapeId="0" xr:uid="{00000000-0006-0000-0200-000069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3" authorId="0" shapeId="0" xr:uid="{00000000-0006-0000-0200-00006A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3" authorId="0" shapeId="0" xr:uid="{00000000-0006-0000-0200-00006B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3" authorId="0" shapeId="0" xr:uid="{00000000-0006-0000-0200-00006C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3" authorId="0" shapeId="0" xr:uid="{00000000-0006-0000-0200-00006D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3" authorId="0" shapeId="0" xr:uid="{00000000-0006-0000-0200-00006E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3" authorId="0" shapeId="0" xr:uid="{00000000-0006-0000-0200-00006F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3" authorId="0" shapeId="0" xr:uid="{00000000-0006-0000-0200-000070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3" authorId="0" shapeId="0" xr:uid="{00000000-0006-0000-0200-000071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3" authorId="0" shapeId="0" xr:uid="{00000000-0006-0000-0200-000072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3" authorId="0" shapeId="0" xr:uid="{00000000-0006-0000-0200-000073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3" authorId="0" shapeId="0" xr:uid="{00000000-0006-0000-0200-000074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3" authorId="0" shapeId="0" xr:uid="{00000000-0006-0000-0200-000075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3" authorId="0" shapeId="0" xr:uid="{00000000-0006-0000-0200-000076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3" authorId="0" shapeId="0" xr:uid="{00000000-0006-0000-0200-000077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4" authorId="0" shapeId="0" xr:uid="{00000000-0006-0000-0200-000078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4" authorId="0" shapeId="0" xr:uid="{00000000-0006-0000-0200-000079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4" authorId="0" shapeId="0" xr:uid="{00000000-0006-0000-0200-00007A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4" authorId="0" shapeId="0" xr:uid="{00000000-0006-0000-0200-00007B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4" authorId="0" shapeId="0" xr:uid="{00000000-0006-0000-0200-00007C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4" authorId="0" shapeId="0" xr:uid="{00000000-0006-0000-0200-00007D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4" authorId="0" shapeId="0" xr:uid="{00000000-0006-0000-0200-00007E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4" authorId="0" shapeId="0" xr:uid="{00000000-0006-0000-0200-00007F1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4" authorId="0" shapeId="0" xr:uid="{00000000-0006-0000-0200-0000801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4" authorId="0" shapeId="0" xr:uid="{00000000-0006-0000-0200-000081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4" authorId="0" shapeId="0" xr:uid="{00000000-0006-0000-0200-000082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4" authorId="0" shapeId="0" xr:uid="{00000000-0006-0000-0200-000083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4" authorId="0" shapeId="0" xr:uid="{00000000-0006-0000-0200-000084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4" authorId="0" shapeId="0" xr:uid="{00000000-0006-0000-0200-000085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4" authorId="0" shapeId="0" xr:uid="{00000000-0006-0000-0200-000086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4" authorId="0" shapeId="0" xr:uid="{00000000-0006-0000-0200-000087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4" authorId="0" shapeId="0" xr:uid="{00000000-0006-0000-0200-000088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4" authorId="0" shapeId="0" xr:uid="{00000000-0006-0000-0200-000089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4" authorId="0" shapeId="0" xr:uid="{00000000-0006-0000-0200-00008A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4" authorId="0" shapeId="0" xr:uid="{00000000-0006-0000-0200-00008B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4" authorId="0" shapeId="0" xr:uid="{00000000-0006-0000-0200-00008C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4" authorId="0" shapeId="0" xr:uid="{00000000-0006-0000-0200-00008D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4" authorId="0" shapeId="0" xr:uid="{00000000-0006-0000-0200-00008E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4" authorId="0" shapeId="0" xr:uid="{00000000-0006-0000-0200-00008F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4" authorId="0" shapeId="0" xr:uid="{00000000-0006-0000-0200-000090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4" authorId="0" shapeId="0" xr:uid="{00000000-0006-0000-0200-000091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4" authorId="0" shapeId="0" xr:uid="{00000000-0006-0000-0200-000092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4" authorId="0" shapeId="0" xr:uid="{00000000-0006-0000-0200-000093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4" authorId="0" shapeId="0" xr:uid="{00000000-0006-0000-0200-000094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4" authorId="0" shapeId="0" xr:uid="{00000000-0006-0000-0200-000095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4" authorId="0" shapeId="0" xr:uid="{00000000-0006-0000-0200-000096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4" authorId="0" shapeId="0" xr:uid="{00000000-0006-0000-0200-000097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4" authorId="0" shapeId="0" xr:uid="{00000000-0006-0000-0200-000098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4" authorId="0" shapeId="0" xr:uid="{00000000-0006-0000-0200-000099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4" authorId="0" shapeId="0" xr:uid="{00000000-0006-0000-0200-00009A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4" authorId="0" shapeId="0" xr:uid="{00000000-0006-0000-0200-00009B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4" authorId="0" shapeId="0" xr:uid="{00000000-0006-0000-0200-00009C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4" authorId="0" shapeId="0" xr:uid="{00000000-0006-0000-0200-00009D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4" authorId="0" shapeId="0" xr:uid="{00000000-0006-0000-0200-00009E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4" authorId="0" shapeId="0" xr:uid="{00000000-0006-0000-0200-00009F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4" authorId="0" shapeId="0" xr:uid="{00000000-0006-0000-0200-0000A0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4" authorId="0" shapeId="0" xr:uid="{00000000-0006-0000-0200-0000A1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4" authorId="0" shapeId="0" xr:uid="{00000000-0006-0000-0200-0000A2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5" authorId="0" shapeId="0" xr:uid="{00000000-0006-0000-0200-0000A3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5" authorId="0" shapeId="0" xr:uid="{00000000-0006-0000-0200-0000A4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5" authorId="0" shapeId="0" xr:uid="{00000000-0006-0000-0200-0000A5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5" authorId="0" shapeId="0" xr:uid="{00000000-0006-0000-0200-0000A6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5" authorId="0" shapeId="0" xr:uid="{00000000-0006-0000-0200-0000A7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5" authorId="0" shapeId="0" xr:uid="{00000000-0006-0000-0200-0000A8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5" authorId="0" shapeId="0" xr:uid="{00000000-0006-0000-0200-0000A9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5" authorId="0" shapeId="0" xr:uid="{00000000-0006-0000-0200-0000AA1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5" authorId="0" shapeId="0" xr:uid="{00000000-0006-0000-0200-0000AB1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5" authorId="0" shapeId="0" xr:uid="{00000000-0006-0000-0200-0000AC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5" authorId="0" shapeId="0" xr:uid="{00000000-0006-0000-0200-0000AD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5" authorId="0" shapeId="0" xr:uid="{00000000-0006-0000-0200-0000AE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5" authorId="0" shapeId="0" xr:uid="{00000000-0006-0000-0200-0000AF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5" authorId="0" shapeId="0" xr:uid="{00000000-0006-0000-0200-0000B0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5" authorId="0" shapeId="0" xr:uid="{00000000-0006-0000-0200-0000B1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5" authorId="0" shapeId="0" xr:uid="{00000000-0006-0000-0200-0000B2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5" authorId="0" shapeId="0" xr:uid="{00000000-0006-0000-0200-0000B3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5" authorId="0" shapeId="0" xr:uid="{00000000-0006-0000-0200-0000B4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5" authorId="0" shapeId="0" xr:uid="{00000000-0006-0000-0200-0000B5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5" authorId="0" shapeId="0" xr:uid="{00000000-0006-0000-0200-0000B6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5" authorId="0" shapeId="0" xr:uid="{00000000-0006-0000-0200-0000B7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5" authorId="0" shapeId="0" xr:uid="{00000000-0006-0000-0200-0000B8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5" authorId="0" shapeId="0" xr:uid="{00000000-0006-0000-0200-0000B9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5" authorId="0" shapeId="0" xr:uid="{00000000-0006-0000-0200-0000BA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5" authorId="0" shapeId="0" xr:uid="{00000000-0006-0000-0200-0000BB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5" authorId="0" shapeId="0" xr:uid="{00000000-0006-0000-0200-0000BC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5" authorId="0" shapeId="0" xr:uid="{00000000-0006-0000-0200-0000BD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5" authorId="0" shapeId="0" xr:uid="{00000000-0006-0000-0200-0000BE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5" authorId="0" shapeId="0" xr:uid="{00000000-0006-0000-0200-0000BF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5" authorId="0" shapeId="0" xr:uid="{00000000-0006-0000-0200-0000C0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5" authorId="0" shapeId="0" xr:uid="{00000000-0006-0000-0200-0000C1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5" authorId="0" shapeId="0" xr:uid="{00000000-0006-0000-0200-0000C2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5" authorId="0" shapeId="0" xr:uid="{00000000-0006-0000-0200-0000C3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5" authorId="0" shapeId="0" xr:uid="{00000000-0006-0000-0200-0000C4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5" authorId="0" shapeId="0" xr:uid="{00000000-0006-0000-0200-0000C5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5" authorId="0" shapeId="0" xr:uid="{00000000-0006-0000-0200-0000C6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5" authorId="0" shapeId="0" xr:uid="{00000000-0006-0000-0200-0000C7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5" authorId="0" shapeId="0" xr:uid="{00000000-0006-0000-0200-0000C8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5" authorId="0" shapeId="0" xr:uid="{00000000-0006-0000-0200-0000C9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5" authorId="0" shapeId="0" xr:uid="{00000000-0006-0000-0200-0000CA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5" authorId="0" shapeId="0" xr:uid="{00000000-0006-0000-0200-0000CB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5" authorId="0" shapeId="0" xr:uid="{00000000-0006-0000-0200-0000CC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5" authorId="0" shapeId="0" xr:uid="{00000000-0006-0000-0200-0000CD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6" authorId="0" shapeId="0" xr:uid="{00000000-0006-0000-0200-0000CE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6" authorId="0" shapeId="0" xr:uid="{00000000-0006-0000-0200-0000CF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6" authorId="0" shapeId="0" xr:uid="{00000000-0006-0000-0200-0000D0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6" authorId="0" shapeId="0" xr:uid="{00000000-0006-0000-0200-0000D1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6" authorId="0" shapeId="0" xr:uid="{00000000-0006-0000-0200-0000D2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6" authorId="0" shapeId="0" xr:uid="{00000000-0006-0000-0200-0000D3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6" authorId="0" shapeId="0" xr:uid="{00000000-0006-0000-0200-0000D4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6" authorId="0" shapeId="0" xr:uid="{00000000-0006-0000-0200-0000D51C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6" authorId="0" shapeId="0" xr:uid="{00000000-0006-0000-0200-0000D61C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6" authorId="0" shapeId="0" xr:uid="{00000000-0006-0000-0200-0000D71C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6" authorId="0" shapeId="0" xr:uid="{00000000-0006-0000-0200-0000D81C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6" authorId="0" shapeId="0" xr:uid="{00000000-0006-0000-0200-0000D91C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6" authorId="0" shapeId="0" xr:uid="{00000000-0006-0000-0200-0000DA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6" authorId="0" shapeId="0" xr:uid="{00000000-0006-0000-0200-0000DB1C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6" authorId="0" shapeId="0" xr:uid="{00000000-0006-0000-0200-0000DC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6" authorId="0" shapeId="0" xr:uid="{00000000-0006-0000-0200-0000DD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6" authorId="0" shapeId="0" xr:uid="{00000000-0006-0000-0200-0000DE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6" authorId="0" shapeId="0" xr:uid="{00000000-0006-0000-0200-0000DF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6" authorId="0" shapeId="0" xr:uid="{00000000-0006-0000-0200-0000E0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6" authorId="0" shapeId="0" xr:uid="{00000000-0006-0000-0200-0000E11C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6" authorId="0" shapeId="0" xr:uid="{00000000-0006-0000-0200-0000E2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6" authorId="0" shapeId="0" xr:uid="{00000000-0006-0000-0200-0000E3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6" authorId="0" shapeId="0" xr:uid="{00000000-0006-0000-0200-0000E4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6" authorId="0" shapeId="0" xr:uid="{00000000-0006-0000-0200-0000E5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6" authorId="0" shapeId="0" xr:uid="{00000000-0006-0000-0200-0000E6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6" authorId="0" shapeId="0" xr:uid="{00000000-0006-0000-0200-0000E71C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6" authorId="0" shapeId="0" xr:uid="{00000000-0006-0000-0200-0000E81C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6" authorId="0" shapeId="0" xr:uid="{00000000-0006-0000-0200-0000E91C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6" authorId="0" shapeId="0" xr:uid="{00000000-0006-0000-0200-0000EA1C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6" authorId="0" shapeId="0" xr:uid="{00000000-0006-0000-0200-0000EB1C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6" authorId="0" shapeId="0" xr:uid="{00000000-0006-0000-0200-0000EC1C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6" authorId="0" shapeId="0" xr:uid="{00000000-0006-0000-0200-0000ED1C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6" authorId="0" shapeId="0" xr:uid="{00000000-0006-0000-0200-0000EE1C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6" authorId="0" shapeId="0" xr:uid="{00000000-0006-0000-0200-0000EF1C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6" authorId="0" shapeId="0" xr:uid="{00000000-0006-0000-0200-0000F01C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6" authorId="0" shapeId="0" xr:uid="{00000000-0006-0000-0200-0000F11C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6" authorId="0" shapeId="0" xr:uid="{00000000-0006-0000-0200-0000F21C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6" authorId="0" shapeId="0" xr:uid="{00000000-0006-0000-0200-0000F31C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6" authorId="0" shapeId="0" xr:uid="{00000000-0006-0000-0200-0000F41C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6" authorId="0" shapeId="0" xr:uid="{00000000-0006-0000-0200-0000F51C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6" authorId="0" shapeId="0" xr:uid="{00000000-0006-0000-0200-0000F61C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6" authorId="0" shapeId="0" xr:uid="{00000000-0006-0000-0200-0000F71C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6" authorId="0" shapeId="0" xr:uid="{00000000-0006-0000-0200-0000F81C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7" authorId="0" shapeId="0" xr:uid="{00000000-0006-0000-0200-0000F91C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7" authorId="0" shapeId="0" xr:uid="{00000000-0006-0000-0200-0000FA1C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7" authorId="0" shapeId="0" xr:uid="{00000000-0006-0000-0200-0000FB1C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7" authorId="0" shapeId="0" xr:uid="{00000000-0006-0000-0200-0000FC1C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7" authorId="0" shapeId="0" xr:uid="{00000000-0006-0000-0200-0000FD1C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7" authorId="0" shapeId="0" xr:uid="{00000000-0006-0000-0200-0000FE1C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7" authorId="0" shapeId="0" xr:uid="{00000000-0006-0000-0200-0000FF1C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7" authorId="0" shapeId="0" xr:uid="{00000000-0006-0000-0200-000000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7" authorId="0" shapeId="0" xr:uid="{00000000-0006-0000-0200-000001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7" authorId="0" shapeId="0" xr:uid="{00000000-0006-0000-0200-000002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7" authorId="0" shapeId="0" xr:uid="{00000000-0006-0000-0200-000003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7" authorId="0" shapeId="0" xr:uid="{00000000-0006-0000-0200-000004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7" authorId="0" shapeId="0" xr:uid="{00000000-0006-0000-0200-000005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7" authorId="0" shapeId="0" xr:uid="{00000000-0006-0000-0200-000006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7" authorId="0" shapeId="0" xr:uid="{00000000-0006-0000-0200-000007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7" authorId="0" shapeId="0" xr:uid="{00000000-0006-0000-0200-000008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7" authorId="0" shapeId="0" xr:uid="{00000000-0006-0000-0200-000009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7" authorId="0" shapeId="0" xr:uid="{00000000-0006-0000-0200-00000A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7" authorId="0" shapeId="0" xr:uid="{00000000-0006-0000-0200-00000B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7" authorId="0" shapeId="0" xr:uid="{00000000-0006-0000-0200-00000C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7" authorId="0" shapeId="0" xr:uid="{00000000-0006-0000-0200-00000D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7" authorId="0" shapeId="0" xr:uid="{00000000-0006-0000-0200-00000E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7" authorId="0" shapeId="0" xr:uid="{00000000-0006-0000-0200-00000F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7" authorId="0" shapeId="0" xr:uid="{00000000-0006-0000-0200-000010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7" authorId="0" shapeId="0" xr:uid="{00000000-0006-0000-0200-000011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7" authorId="0" shapeId="0" xr:uid="{00000000-0006-0000-0200-000012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7" authorId="0" shapeId="0" xr:uid="{00000000-0006-0000-0200-000013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7" authorId="0" shapeId="0" xr:uid="{00000000-0006-0000-0200-000014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7" authorId="0" shapeId="0" xr:uid="{00000000-0006-0000-0200-000015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7" authorId="0" shapeId="0" xr:uid="{00000000-0006-0000-0200-000016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7" authorId="0" shapeId="0" xr:uid="{00000000-0006-0000-0200-000017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7" authorId="0" shapeId="0" xr:uid="{00000000-0006-0000-0200-000018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7" authorId="0" shapeId="0" xr:uid="{00000000-0006-0000-0200-000019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7" authorId="0" shapeId="0" xr:uid="{00000000-0006-0000-0200-00001A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7" authorId="0" shapeId="0" xr:uid="{00000000-0006-0000-0200-00001B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7" authorId="0" shapeId="0" xr:uid="{00000000-0006-0000-0200-00001C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7" authorId="0" shapeId="0" xr:uid="{00000000-0006-0000-0200-00001D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7" authorId="0" shapeId="0" xr:uid="{00000000-0006-0000-0200-00001E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7" authorId="0" shapeId="0" xr:uid="{00000000-0006-0000-0200-00001F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7" authorId="0" shapeId="0" xr:uid="{00000000-0006-0000-0200-000020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7" authorId="0" shapeId="0" xr:uid="{00000000-0006-0000-0200-000021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7" authorId="0" shapeId="0" xr:uid="{00000000-0006-0000-0200-000022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7" authorId="0" shapeId="0" xr:uid="{00000000-0006-0000-0200-0000231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8" authorId="0" shapeId="0" xr:uid="{00000000-0006-0000-0200-0000241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8" authorId="0" shapeId="0" xr:uid="{00000000-0006-0000-0200-0000251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8" authorId="0" shapeId="0" xr:uid="{00000000-0006-0000-0200-0000261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8" authorId="0" shapeId="0" xr:uid="{00000000-0006-0000-0200-0000271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8" authorId="0" shapeId="0" xr:uid="{00000000-0006-0000-0200-0000281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8" authorId="0" shapeId="0" xr:uid="{00000000-0006-0000-0200-0000291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8" authorId="0" shapeId="0" xr:uid="{00000000-0006-0000-0200-00002A1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8" authorId="0" shapeId="0" xr:uid="{00000000-0006-0000-0200-00002B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8" authorId="0" shapeId="0" xr:uid="{00000000-0006-0000-0200-00002C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8" authorId="0" shapeId="0" xr:uid="{00000000-0006-0000-0200-00002D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8" authorId="0" shapeId="0" xr:uid="{00000000-0006-0000-0200-00002E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8" authorId="0" shapeId="0" xr:uid="{00000000-0006-0000-0200-00002F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8" authorId="0" shapeId="0" xr:uid="{00000000-0006-0000-0200-000030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8" authorId="0" shapeId="0" xr:uid="{00000000-0006-0000-0200-000031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8" authorId="0" shapeId="0" xr:uid="{00000000-0006-0000-0200-000032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8" authorId="0" shapeId="0" xr:uid="{00000000-0006-0000-0200-000033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8" authorId="0" shapeId="0" xr:uid="{00000000-0006-0000-0200-000034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8" authorId="0" shapeId="0" xr:uid="{00000000-0006-0000-0200-000035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8" authorId="0" shapeId="0" xr:uid="{00000000-0006-0000-0200-000036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8" authorId="0" shapeId="0" xr:uid="{00000000-0006-0000-0200-000037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X198" authorId="0" shapeId="0" xr:uid="{00000000-0006-0000-0200-000038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8" authorId="0" shapeId="0" xr:uid="{00000000-0006-0000-0200-000039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8" authorId="0" shapeId="0" xr:uid="{00000000-0006-0000-0200-00003A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8" authorId="0" shapeId="0" xr:uid="{00000000-0006-0000-0200-00003B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8" authorId="0" shapeId="0" xr:uid="{00000000-0006-0000-0200-00003C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8" authorId="0" shapeId="0" xr:uid="{00000000-0006-0000-0200-00003D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8" authorId="0" shapeId="0" xr:uid="{00000000-0006-0000-0200-00003E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8" authorId="0" shapeId="0" xr:uid="{00000000-0006-0000-0200-00003F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8" authorId="0" shapeId="0" xr:uid="{00000000-0006-0000-0200-000040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8" authorId="0" shapeId="0" xr:uid="{00000000-0006-0000-0200-000041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8" authorId="0" shapeId="0" xr:uid="{00000000-0006-0000-0200-000042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AK198" authorId="0" shapeId="0" xr:uid="{00000000-0006-0000-0200-000043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8" authorId="0" shapeId="0" xr:uid="{00000000-0006-0000-0200-000044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8" authorId="0" shapeId="0" xr:uid="{00000000-0006-0000-0200-000045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8" authorId="0" shapeId="0" xr:uid="{00000000-0006-0000-0200-000046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8" authorId="0" shapeId="0" xr:uid="{00000000-0006-0000-0200-000047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8" authorId="0" shapeId="0" xr:uid="{00000000-0006-0000-0200-000048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8" authorId="0" shapeId="0" xr:uid="{00000000-0006-0000-0200-000049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8" authorId="0" shapeId="0" xr:uid="{00000000-0006-0000-0200-00004A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8" authorId="0" shapeId="0" xr:uid="{00000000-0006-0000-0200-00004B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8" authorId="0" shapeId="0" xr:uid="{00000000-0006-0000-0200-00004C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8" authorId="0" shapeId="0" xr:uid="{00000000-0006-0000-0200-00004D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8" authorId="0" shapeId="0" xr:uid="{00000000-0006-0000-0200-00004E1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199" authorId="0" shapeId="0" xr:uid="{00000000-0006-0000-0200-00004F1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199" authorId="0" shapeId="0" xr:uid="{00000000-0006-0000-0200-0000501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199" authorId="0" shapeId="0" xr:uid="{00000000-0006-0000-0200-0000511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199" authorId="0" shapeId="0" xr:uid="{00000000-0006-0000-0200-0000521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199" authorId="0" shapeId="0" xr:uid="{00000000-0006-0000-0200-0000531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199" authorId="0" shapeId="0" xr:uid="{00000000-0006-0000-0200-0000541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199" authorId="0" shapeId="0" xr:uid="{00000000-0006-0000-0200-0000551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199" authorId="0" shapeId="0" xr:uid="{00000000-0006-0000-0200-000056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199" authorId="0" shapeId="0" xr:uid="{00000000-0006-0000-0200-000057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199" authorId="0" shapeId="0" xr:uid="{00000000-0006-0000-0200-000058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199" authorId="0" shapeId="0" xr:uid="{00000000-0006-0000-0200-000059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199" authorId="0" shapeId="0" xr:uid="{00000000-0006-0000-0200-00005A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199" authorId="0" shapeId="0" xr:uid="{00000000-0006-0000-0200-00005B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199" authorId="0" shapeId="0" xr:uid="{00000000-0006-0000-0200-00005C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199" authorId="0" shapeId="0" xr:uid="{00000000-0006-0000-0200-00005D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199" authorId="0" shapeId="0" xr:uid="{00000000-0006-0000-0200-00005E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199" authorId="0" shapeId="0" xr:uid="{00000000-0006-0000-0200-00005F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199" authorId="0" shapeId="0" xr:uid="{00000000-0006-0000-0200-000060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199" authorId="0" shapeId="0" xr:uid="{00000000-0006-0000-0200-000061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199" authorId="0" shapeId="0" xr:uid="{00000000-0006-0000-0200-000062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199" authorId="0" shapeId="0" xr:uid="{00000000-0006-0000-0200-000063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199" authorId="0" shapeId="0" xr:uid="{00000000-0006-0000-0200-000064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199" authorId="0" shapeId="0" xr:uid="{00000000-0006-0000-0200-000065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199" authorId="0" shapeId="0" xr:uid="{00000000-0006-0000-0200-000066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199" authorId="0" shapeId="0" xr:uid="{00000000-0006-0000-0200-000067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199" authorId="0" shapeId="0" xr:uid="{00000000-0006-0000-0200-000068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199" authorId="0" shapeId="0" xr:uid="{00000000-0006-0000-0200-000069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199" authorId="0" shapeId="0" xr:uid="{00000000-0006-0000-0200-00006A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199" authorId="0" shapeId="0" xr:uid="{00000000-0006-0000-0200-00006B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199" authorId="0" shapeId="0" xr:uid="{00000000-0006-0000-0200-00006C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199" authorId="0" shapeId="0" xr:uid="{00000000-0006-0000-0200-00006D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AK199" authorId="0" shapeId="0" xr:uid="{00000000-0006-0000-0200-00006E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199" authorId="0" shapeId="0" xr:uid="{00000000-0006-0000-0200-00006F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199" authorId="0" shapeId="0" xr:uid="{00000000-0006-0000-0200-000070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199" authorId="0" shapeId="0" xr:uid="{00000000-0006-0000-0200-000071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199" authorId="0" shapeId="0" xr:uid="{00000000-0006-0000-0200-000072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199" authorId="0" shapeId="0" xr:uid="{00000000-0006-0000-0200-000073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199" authorId="0" shapeId="0" xr:uid="{00000000-0006-0000-0200-000074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199" authorId="0" shapeId="0" xr:uid="{00000000-0006-0000-0200-000075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199" authorId="0" shapeId="0" xr:uid="{00000000-0006-0000-0200-000076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199" authorId="0" shapeId="0" xr:uid="{00000000-0006-0000-0200-000077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199" authorId="0" shapeId="0" xr:uid="{00000000-0006-0000-0200-000078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199" authorId="0" shapeId="0" xr:uid="{00000000-0006-0000-0200-0000791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00" authorId="0" shapeId="0" xr:uid="{00000000-0006-0000-0200-00007A1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00" authorId="0" shapeId="0" xr:uid="{00000000-0006-0000-0200-00007B1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200" authorId="0" shapeId="0" xr:uid="{00000000-0006-0000-0200-00007C1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200" authorId="0" shapeId="0" xr:uid="{00000000-0006-0000-0200-00007D1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00" authorId="0" shapeId="0" xr:uid="{00000000-0006-0000-0200-00007E1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00" authorId="0" shapeId="0" xr:uid="{00000000-0006-0000-0200-00007F1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00" authorId="0" shapeId="0" xr:uid="{00000000-0006-0000-0200-0000801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00" authorId="0" shapeId="0" xr:uid="{00000000-0006-0000-0200-000081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00" authorId="0" shapeId="0" xr:uid="{00000000-0006-0000-0200-000082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00" authorId="0" shapeId="0" xr:uid="{00000000-0006-0000-0200-000083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00" authorId="0" shapeId="0" xr:uid="{00000000-0006-0000-0200-000084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00" authorId="0" shapeId="0" xr:uid="{00000000-0006-0000-0200-000085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00" authorId="0" shapeId="0" xr:uid="{00000000-0006-0000-0200-000086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00" authorId="0" shapeId="0" xr:uid="{00000000-0006-0000-0200-000087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00" authorId="0" shapeId="0" xr:uid="{00000000-0006-0000-0200-000088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00" authorId="0" shapeId="0" xr:uid="{00000000-0006-0000-0200-000089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00" authorId="0" shapeId="0" xr:uid="{00000000-0006-0000-0200-00008A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00" authorId="0" shapeId="0" xr:uid="{00000000-0006-0000-0200-00008B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00" authorId="0" shapeId="0" xr:uid="{00000000-0006-0000-0200-00008C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00" authorId="0" shapeId="0" xr:uid="{00000000-0006-0000-0200-00008D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00" authorId="0" shapeId="0" xr:uid="{00000000-0006-0000-0200-00008E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00" authorId="0" shapeId="0" xr:uid="{00000000-0006-0000-0200-00008F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00" authorId="0" shapeId="0" xr:uid="{00000000-0006-0000-0200-000090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00" authorId="0" shapeId="0" xr:uid="{00000000-0006-0000-0200-000091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00" authorId="0" shapeId="0" xr:uid="{00000000-0006-0000-0200-000092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00" authorId="0" shapeId="0" xr:uid="{00000000-0006-0000-0200-000093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00" authorId="0" shapeId="0" xr:uid="{00000000-0006-0000-0200-000094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00" authorId="0" shapeId="0" xr:uid="{00000000-0006-0000-0200-000095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00" authorId="0" shapeId="0" xr:uid="{00000000-0006-0000-0200-000096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00" authorId="0" shapeId="0" xr:uid="{00000000-0006-0000-0200-000097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00" authorId="0" shapeId="0" xr:uid="{00000000-0006-0000-0200-000098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AK200" authorId="0" shapeId="0" xr:uid="{00000000-0006-0000-0200-000099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00" authorId="0" shapeId="0" xr:uid="{00000000-0006-0000-0200-00009A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00" authorId="0" shapeId="0" xr:uid="{00000000-0006-0000-0200-00009B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00" authorId="0" shapeId="0" xr:uid="{00000000-0006-0000-0200-00009C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00" authorId="0" shapeId="0" xr:uid="{00000000-0006-0000-0200-00009D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00" authorId="0" shapeId="0" xr:uid="{00000000-0006-0000-0200-00009E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00" authorId="0" shapeId="0" xr:uid="{00000000-0006-0000-0200-00009F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00" authorId="0" shapeId="0" xr:uid="{00000000-0006-0000-0200-0000A0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00" authorId="0" shapeId="0" xr:uid="{00000000-0006-0000-0200-0000A1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00" authorId="0" shapeId="0" xr:uid="{00000000-0006-0000-0200-0000A2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00" authorId="0" shapeId="0" xr:uid="{00000000-0006-0000-0200-0000A3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00" authorId="0" shapeId="0" xr:uid="{00000000-0006-0000-0200-0000A41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01" authorId="0" shapeId="0" xr:uid="{00000000-0006-0000-0200-0000A51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01" authorId="0" shapeId="0" xr:uid="{00000000-0006-0000-0200-0000A61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201" authorId="0" shapeId="0" xr:uid="{00000000-0006-0000-0200-0000A71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201" authorId="0" shapeId="0" xr:uid="{00000000-0006-0000-0200-0000A81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01" authorId="0" shapeId="0" xr:uid="{00000000-0006-0000-0200-0000A91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01" authorId="0" shapeId="0" xr:uid="{00000000-0006-0000-0200-0000AA1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01" authorId="0" shapeId="0" xr:uid="{00000000-0006-0000-0200-0000AB1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01" authorId="0" shapeId="0" xr:uid="{00000000-0006-0000-0200-0000AC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01" authorId="0" shapeId="0" xr:uid="{00000000-0006-0000-0200-0000AD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01" authorId="0" shapeId="0" xr:uid="{00000000-0006-0000-0200-0000AE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01" authorId="0" shapeId="0" xr:uid="{00000000-0006-0000-0200-0000AF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01" authorId="0" shapeId="0" xr:uid="{00000000-0006-0000-0200-0000B0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01" authorId="0" shapeId="0" xr:uid="{00000000-0006-0000-0200-0000B1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01" authorId="0" shapeId="0" xr:uid="{00000000-0006-0000-0200-0000B2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01" authorId="0" shapeId="0" xr:uid="{00000000-0006-0000-0200-0000B3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01" authorId="0" shapeId="0" xr:uid="{00000000-0006-0000-0200-0000B4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01" authorId="0" shapeId="0" xr:uid="{00000000-0006-0000-0200-0000B5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01" authorId="0" shapeId="0" xr:uid="{00000000-0006-0000-0200-0000B6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01" authorId="0" shapeId="0" xr:uid="{00000000-0006-0000-0200-0000B7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01" authorId="0" shapeId="0" xr:uid="{00000000-0006-0000-0200-0000B8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01" authorId="0" shapeId="0" xr:uid="{00000000-0006-0000-0200-0000B9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01" authorId="0" shapeId="0" xr:uid="{00000000-0006-0000-0200-0000BA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01" authorId="0" shapeId="0" xr:uid="{00000000-0006-0000-0200-0000BB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01" authorId="0" shapeId="0" xr:uid="{00000000-0006-0000-0200-0000BC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01" authorId="0" shapeId="0" xr:uid="{00000000-0006-0000-0200-0000BD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01" authorId="0" shapeId="0" xr:uid="{00000000-0006-0000-0200-0000BE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01" authorId="0" shapeId="0" xr:uid="{00000000-0006-0000-0200-0000BF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01" authorId="0" shapeId="0" xr:uid="{00000000-0006-0000-0200-0000C0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01" authorId="0" shapeId="0" xr:uid="{00000000-0006-0000-0200-0000C1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01" authorId="0" shapeId="0" xr:uid="{00000000-0006-0000-0200-0000C2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01" authorId="0" shapeId="0" xr:uid="{00000000-0006-0000-0200-0000C3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AK201" authorId="0" shapeId="0" xr:uid="{00000000-0006-0000-0200-0000C4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01" authorId="0" shapeId="0" xr:uid="{00000000-0006-0000-0200-0000C5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01" authorId="0" shapeId="0" xr:uid="{00000000-0006-0000-0200-0000C6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01" authorId="0" shapeId="0" xr:uid="{00000000-0006-0000-0200-0000C7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01" authorId="0" shapeId="0" xr:uid="{00000000-0006-0000-0200-0000C8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01" authorId="0" shapeId="0" xr:uid="{00000000-0006-0000-0200-0000C9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01" authorId="0" shapeId="0" xr:uid="{00000000-0006-0000-0200-0000CA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01" authorId="0" shapeId="0" xr:uid="{00000000-0006-0000-0200-0000CB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01" authorId="0" shapeId="0" xr:uid="{00000000-0006-0000-0200-0000CC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01" authorId="0" shapeId="0" xr:uid="{00000000-0006-0000-0200-0000CD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01" authorId="0" shapeId="0" xr:uid="{00000000-0006-0000-0200-0000CE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01" authorId="0" shapeId="0" xr:uid="{00000000-0006-0000-0200-0000CF1D0000}">
      <text>
        <r>
          <rPr>
            <sz val="11"/>
            <rFont val="Calibri"/>
            <family val="2"/>
            <charset val="238"/>
          </rPr>
          <t>SZV_F:ISA</t>
        </r>
      </text>
    </comment>
    <comment ref="B202" authorId="0" shapeId="0" xr:uid="{00000000-0006-0000-0200-0000D01D0000}">
      <text>
        <r>
          <rPr>
            <sz val="11"/>
            <rFont val="Calibri"/>
            <family val="2"/>
            <charset val="238"/>
          </rPr>
          <t>SZV_F:FontossagiSorrent</t>
        </r>
      </text>
    </comment>
    <comment ref="C202" authorId="0" shapeId="0" xr:uid="{00000000-0006-0000-0200-0000D11D0000}">
      <text>
        <r>
          <rPr>
            <sz val="11"/>
            <rFont val="Calibri"/>
            <family val="2"/>
            <charset val="238"/>
          </rPr>
          <t>SZV_F:FeladatKategoria</t>
        </r>
      </text>
    </comment>
    <comment ref="D202" authorId="0" shapeId="0" xr:uid="{00000000-0006-0000-0200-0000D21D0000}">
      <text>
        <r>
          <rPr>
            <sz val="11"/>
            <rFont val="Calibri"/>
            <family val="2"/>
            <charset val="238"/>
          </rPr>
          <t>SZV_F:FeladatMegnevezes</t>
        </r>
      </text>
    </comment>
    <comment ref="E202" authorId="0" shapeId="0" xr:uid="{00000000-0006-0000-0200-0000D31D0000}">
      <text>
        <r>
          <rPr>
            <sz val="11"/>
            <rFont val="Calibri"/>
            <family val="2"/>
            <charset val="238"/>
          </rPr>
          <t>SZV_F:ElviEngedelySzam</t>
        </r>
      </text>
    </comment>
    <comment ref="F202" authorId="0" shapeId="0" xr:uid="{00000000-0006-0000-0200-0000D41D0000}">
      <text>
        <r>
          <rPr>
            <sz val="11"/>
            <rFont val="Calibri"/>
            <family val="2"/>
            <charset val="238"/>
          </rPr>
          <t>SZV_F:VKR_Kod</t>
        </r>
      </text>
    </comment>
    <comment ref="G202" authorId="0" shapeId="0" xr:uid="{00000000-0006-0000-0200-0000D51D0000}">
      <text>
        <r>
          <rPr>
            <sz val="11"/>
            <rFont val="Calibri"/>
            <family val="2"/>
            <charset val="238"/>
          </rPr>
          <t>SZV_F:VKR_Nev</t>
        </r>
      </text>
    </comment>
    <comment ref="H202" authorId="0" shapeId="0" xr:uid="{00000000-0006-0000-0200-0000D61D0000}">
      <text>
        <r>
          <rPr>
            <sz val="11"/>
            <rFont val="Calibri"/>
            <family val="2"/>
            <charset val="238"/>
          </rPr>
          <t>SZV_F:FeladatAzonosito</t>
        </r>
      </text>
    </comment>
    <comment ref="I202" authorId="0" shapeId="0" xr:uid="{00000000-0006-0000-0200-0000D71D0000}">
      <text>
        <r>
          <rPr>
            <sz val="11"/>
            <rFont val="Calibri"/>
            <family val="2"/>
            <charset val="238"/>
          </rPr>
          <t>SZV_F:EllatasiTerulet</t>
        </r>
      </text>
    </comment>
    <comment ref="J202" authorId="0" shapeId="0" xr:uid="{00000000-0006-0000-0200-0000D81D0000}">
      <text>
        <r>
          <rPr>
            <sz val="11"/>
            <rFont val="Calibri"/>
            <family val="2"/>
            <charset val="238"/>
          </rPr>
          <t>SZV_F:EllatasertFelelos</t>
        </r>
      </text>
    </comment>
    <comment ref="K202" authorId="0" shapeId="0" xr:uid="{00000000-0006-0000-0200-0000D91D0000}">
      <text>
        <r>
          <rPr>
            <sz val="11"/>
            <rFont val="Calibri"/>
            <family val="2"/>
            <charset val="238"/>
          </rPr>
          <t>SZV_F:TervezettNettoKoltseg</t>
        </r>
      </text>
    </comment>
    <comment ref="L202" authorId="0" shapeId="0" xr:uid="{00000000-0006-0000-0200-0000DA1D0000}">
      <text>
        <r>
          <rPr>
            <sz val="11"/>
            <rFont val="Calibri"/>
            <family val="2"/>
            <charset val="238"/>
          </rPr>
          <t>SZV_F:IdotartamKezdes</t>
        </r>
      </text>
    </comment>
    <comment ref="M202" authorId="0" shapeId="0" xr:uid="{00000000-0006-0000-0200-0000DB1D0000}">
      <text>
        <r>
          <rPr>
            <sz val="11"/>
            <rFont val="Calibri"/>
            <family val="2"/>
            <charset val="238"/>
          </rPr>
          <t>SZV_F:IdotartamBefejezes</t>
        </r>
      </text>
    </comment>
    <comment ref="N202" authorId="0" shapeId="0" xr:uid="{00000000-0006-0000-0200-0000DC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O202" authorId="0" shapeId="0" xr:uid="{00000000-0006-0000-0200-0000DD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P202" authorId="0" shapeId="0" xr:uid="{00000000-0006-0000-0200-0000DE1D0000}">
      <text>
        <r>
          <rPr>
            <sz val="11"/>
            <rFont val="Calibri"/>
            <family val="2"/>
            <charset val="238"/>
          </rPr>
          <t>SZV_F:NettoKoltsegUtem1</t>
        </r>
      </text>
    </comment>
    <comment ref="R202" authorId="0" shapeId="0" xr:uid="{00000000-0006-0000-0200-0000DF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S202" authorId="0" shapeId="0" xr:uid="{00000000-0006-0000-0200-0000E0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T202" authorId="0" shapeId="0" xr:uid="{00000000-0006-0000-0200-0000E1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U202" authorId="0" shapeId="0" xr:uid="{00000000-0006-0000-0200-0000E2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W202" authorId="0" shapeId="0" xr:uid="{00000000-0006-0000-0200-0000E31D0000}">
      <text>
        <r>
          <rPr>
            <sz val="11"/>
            <rFont val="Calibri"/>
            <family val="2"/>
            <charset val="238"/>
          </rPr>
          <t>SZV_F:DijUtem1</t>
        </r>
      </text>
    </comment>
    <comment ref="X202" authorId="0" shapeId="0" xr:uid="{00000000-0006-0000-0200-0000E4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Y202" authorId="0" shapeId="0" xr:uid="{00000000-0006-0000-0200-0000E5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Z202" authorId="0" shapeId="0" xr:uid="{00000000-0006-0000-0200-0000E6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A202" authorId="0" shapeId="0" xr:uid="{00000000-0006-0000-0200-0000E7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B202" authorId="0" shapeId="0" xr:uid="{00000000-0006-0000-0200-0000E8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C202" authorId="0" shapeId="0" xr:uid="{00000000-0006-0000-0200-0000E91D0000}">
      <text>
        <r>
          <rPr>
            <sz val="11"/>
            <rFont val="Calibri"/>
            <family val="2"/>
            <charset val="238"/>
          </rPr>
          <t>SZV_F:OsszesenUtem1</t>
        </r>
      </text>
    </comment>
    <comment ref="AF202" authorId="0" shapeId="0" xr:uid="{00000000-0006-0000-0200-0000EA1D0000}">
      <text>
        <r>
          <rPr>
            <sz val="11"/>
            <rFont val="Calibri"/>
            <family val="2"/>
            <charset val="238"/>
          </rPr>
          <t>SZV_F:HDUtem1</t>
        </r>
      </text>
    </comment>
    <comment ref="AG202" authorId="0" shapeId="0" xr:uid="{00000000-0006-0000-0200-0000EB1D0000}">
      <text>
        <r>
          <rPr>
            <sz val="11"/>
            <rFont val="Calibri"/>
            <family val="2"/>
            <charset val="238"/>
          </rPr>
          <t>SZV_F:ECSUtem1</t>
        </r>
      </text>
    </comment>
    <comment ref="AH202" authorId="0" shapeId="0" xr:uid="{00000000-0006-0000-0200-0000EC1D0000}">
      <text>
        <r>
          <rPr>
            <sz val="11"/>
            <rFont val="Calibri"/>
            <family val="2"/>
            <charset val="238"/>
          </rPr>
          <t>SZV_F:KFHUtem1</t>
        </r>
      </text>
    </comment>
    <comment ref="AI202" authorId="0" shapeId="0" xr:uid="{00000000-0006-0000-0200-0000ED1D0000}">
      <text>
        <r>
          <rPr>
            <sz val="11"/>
            <rFont val="Calibri"/>
            <family val="2"/>
            <charset val="238"/>
          </rPr>
          <t>SZV_F:Egyeb_SajatUtem1</t>
        </r>
      </text>
    </comment>
    <comment ref="AJ202" authorId="0" shapeId="0" xr:uid="{00000000-0006-0000-0200-0000EE1D0000}">
      <text>
        <r>
          <rPr>
            <sz val="11"/>
            <rFont val="Calibri"/>
            <family val="2"/>
            <charset val="238"/>
          </rPr>
          <t>SZV_F:NettoKoltsegUtem2</t>
        </r>
      </text>
    </comment>
    <comment ref="AK202" authorId="0" shapeId="0" xr:uid="{00000000-0006-0000-0200-0000EF1D0000}">
      <text>
        <r>
          <rPr>
            <sz val="11"/>
            <rFont val="Calibri"/>
            <family val="2"/>
            <charset val="238"/>
          </rPr>
          <t>SZV_F:EM_Melleklet1_Utem1</t>
        </r>
      </text>
    </comment>
    <comment ref="AL202" authorId="0" shapeId="0" xr:uid="{00000000-0006-0000-0200-0000F01D0000}">
      <text>
        <r>
          <rPr>
            <sz val="11"/>
            <rFont val="Calibri"/>
            <family val="2"/>
            <charset val="238"/>
          </rPr>
          <t>SZV_F:EgyebAllamiUtem1</t>
        </r>
      </text>
    </comment>
    <comment ref="AM202" authorId="0" shapeId="0" xr:uid="{00000000-0006-0000-0200-0000F11D0000}">
      <text>
        <r>
          <rPr>
            <sz val="11"/>
            <rFont val="Calibri"/>
            <family val="2"/>
            <charset val="238"/>
          </rPr>
          <t>SZV_F:OnkormanyzatiUtem1</t>
        </r>
      </text>
    </comment>
    <comment ref="AN202" authorId="0" shapeId="0" xr:uid="{00000000-0006-0000-0200-0000F21D0000}">
      <text>
        <r>
          <rPr>
            <sz val="11"/>
            <rFont val="Calibri"/>
            <family val="2"/>
            <charset val="238"/>
          </rPr>
          <t>SZV_F:EUUtem1</t>
        </r>
      </text>
    </comment>
    <comment ref="AO202" authorId="0" shapeId="0" xr:uid="{00000000-0006-0000-0200-0000F31D0000}">
      <text>
        <r>
          <rPr>
            <sz val="11"/>
            <rFont val="Calibri"/>
            <family val="2"/>
            <charset val="238"/>
          </rPr>
          <t>SZV_F:EgyebUtem1</t>
        </r>
      </text>
    </comment>
    <comment ref="AP202" authorId="0" shapeId="0" xr:uid="{00000000-0006-0000-0200-0000F41D0000}">
      <text>
        <r>
          <rPr>
            <sz val="11"/>
            <rFont val="Calibri"/>
            <family val="2"/>
            <charset val="238"/>
          </rPr>
          <t>SZV_F:HitelKotvenyUtem1</t>
        </r>
      </text>
    </comment>
    <comment ref="AQ202" authorId="0" shapeId="0" xr:uid="{00000000-0006-0000-0200-0000F51D0000}">
      <text>
        <r>
          <rPr>
            <sz val="11"/>
            <rFont val="Calibri"/>
            <family val="2"/>
            <charset val="238"/>
          </rPr>
          <t>SZV_F:OsszesenUtem2</t>
        </r>
      </text>
    </comment>
    <comment ref="AR202" authorId="0" shapeId="0" xr:uid="{00000000-0006-0000-0200-0000F61D0000}">
      <text>
        <r>
          <rPr>
            <sz val="11"/>
            <rFont val="Calibri"/>
            <family val="2"/>
            <charset val="238"/>
          </rPr>
          <t>SZV_F:ForrashianyUtem2</t>
        </r>
      </text>
    </comment>
    <comment ref="AU202" authorId="0" shapeId="0" xr:uid="{00000000-0006-0000-0200-0000F71D0000}">
      <text>
        <r>
          <rPr>
            <sz val="11"/>
            <rFont val="Calibri"/>
            <family val="2"/>
            <charset val="238"/>
          </rPr>
          <t>SZV_F:Indokolas</t>
        </r>
      </text>
    </comment>
    <comment ref="AV202" authorId="0" shapeId="0" xr:uid="{00000000-0006-0000-0200-0000F81D0000}">
      <text>
        <r>
          <rPr>
            <sz val="11"/>
            <rFont val="Calibri"/>
            <family val="2"/>
            <charset val="238"/>
          </rPr>
          <t>SZV_F:Megjegyzes</t>
        </r>
      </text>
    </comment>
    <comment ref="AW202" authorId="0" shapeId="0" xr:uid="{00000000-0006-0000-0200-0000F91D0000}">
      <text>
        <r>
          <rPr>
            <sz val="11"/>
            <rFont val="Calibri"/>
            <family val="2"/>
            <charset val="238"/>
          </rPr>
          <t>SZV_F:FeladatSorszam</t>
        </r>
      </text>
    </comment>
    <comment ref="AY202" authorId="0" shapeId="0" xr:uid="{00000000-0006-0000-0200-0000FA1D0000}">
      <text>
        <r>
          <rPr>
            <sz val="11"/>
            <rFont val="Calibri"/>
            <family val="2"/>
            <charset val="238"/>
          </rPr>
          <t>SZV_F:ISA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A3" authorId="0" shapeId="0" xr:uid="{00000000-0006-0000-0500-000001000000}">
      <text>
        <r>
          <rPr>
            <sz val="11"/>
            <rFont val="Calibri"/>
            <family val="2"/>
            <charset val="238"/>
          </rPr>
          <t>UserDEComment</t>
        </r>
      </text>
    </comment>
  </commentList>
</comments>
</file>

<file path=xl/sharedStrings.xml><?xml version="1.0" encoding="utf-8"?>
<sst xmlns="http://schemas.openxmlformats.org/spreadsheetml/2006/main" count="1440" uniqueCount="579">
  <si>
    <t>A felújítási feladat kategóriája - SZENNYVÍZ</t>
  </si>
  <si>
    <t>A Nemzeti Vízművek Zrt. által javasolt főcsoport</t>
  </si>
  <si>
    <t>FORRÁS MEGNEVEZÉSE</t>
  </si>
  <si>
    <t>A kitöltés lehetséges eredménye, az "ELLENÖRZÉS" oszlopban jelenik meg</t>
  </si>
  <si>
    <t>Színkód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</si>
  <si>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</si>
  <si>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Sorszám</t>
  </si>
  <si>
    <t>KATEGÓRIA</t>
  </si>
  <si>
    <t>1. SZINT</t>
  </si>
  <si>
    <t>2. SZINT</t>
  </si>
  <si>
    <t>3. SZINT</t>
  </si>
  <si>
    <t>PÉLDÁK</t>
  </si>
  <si>
    <t>Kategóriák</t>
  </si>
  <si>
    <t>Magyarázat</t>
  </si>
  <si>
    <t>Nincs VKR kiválasztva!</t>
  </si>
  <si>
    <t>Nincs rögzítve!</t>
  </si>
  <si>
    <t>2111_VEZETÉK_TÁV</t>
  </si>
  <si>
    <t>vezeték</t>
  </si>
  <si>
    <t>távvezeték</t>
  </si>
  <si>
    <t>regionális vezetékkel, távvezetékkel kapcsolatos felújítási feladatok</t>
  </si>
  <si>
    <t>Használati díj</t>
  </si>
  <si>
    <t>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</si>
  <si>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Hiányos kitöltés! („?”-oszlop üres)</t>
  </si>
  <si>
    <t>Kitöltési hiba!</t>
  </si>
  <si>
    <t>2121_VEZETÉK_GERINC</t>
  </si>
  <si>
    <t>gerinc vezeték</t>
  </si>
  <si>
    <t>gerincvezetékkel kapcsolatos felújítási feladatok</t>
  </si>
  <si>
    <t>ÉCS</t>
  </si>
  <si>
    <t>- értékcsökkenési leírás</t>
  </si>
  <si>
    <t xml:space="preserve">I. ütem forrása nincs kitöltve! </t>
  </si>
  <si>
    <t>Hiányzik a rövidtávú terv!</t>
  </si>
  <si>
    <t>2131_VEZETÉK_BEKÖTŐ</t>
  </si>
  <si>
    <t>bekötővezeték</t>
  </si>
  <si>
    <t>bekötővezetékkel kapcsolatos felújítási feladatok</t>
  </si>
  <si>
    <t>Közműfejlesztési hozzájárulás</t>
  </si>
  <si>
    <t xml:space="preserve">II. ütem forrása nincs kitöltve! </t>
  </si>
  <si>
    <t>Hiányzik a hosszútávú terv!</t>
  </si>
  <si>
    <t>2100_VEZETÉK_KOMPLEX</t>
  </si>
  <si>
    <t>komplex</t>
  </si>
  <si>
    <t>a vezetékekhez kapcsolódó komplex felújítási feladatok (pl.: egy adott utcára vonatkozó szennyvízelvezetési rendszer teljeskörű felújítása)</t>
  </si>
  <si>
    <t>Egyéb saját forrás</t>
  </si>
  <si>
    <t>- társasági eszköz hasznosításból/értékesítésből származó bevétel/vissznyeremény</t>
  </si>
  <si>
    <t xml:space="preserve">Költségek üteme nem megfelelő (az időtartam és a költség üteme eltér)! </t>
  </si>
  <si>
    <t>Kitöltés rendben!</t>
  </si>
  <si>
    <t>2110_VEZETÉK_EGYÉB</t>
  </si>
  <si>
    <t>egyéb</t>
  </si>
  <si>
    <t>a vezetékrendszerhez kapcsolódó, egyéb, a fenti kategóriákba nem besorolható felújítási feladatok (pl.: hídvezeték, légtelenítő felújítás, csere)</t>
  </si>
  <si>
    <t>Díj</t>
  </si>
  <si>
    <t>- víziközmű-szolgáltatási díj (lakossági/nem lakossági)</t>
  </si>
  <si>
    <t xml:space="preserve">Kötelező cellák kitöltve, de az I. ütem forrása hibás! </t>
  </si>
  <si>
    <t>2211_AKNA_SZIVATTYÚ_HÁLÓZATI</t>
  </si>
  <si>
    <t>átemelőakna, tisztítóakna, szerelvényakna</t>
  </si>
  <si>
    <t>szivattyú</t>
  </si>
  <si>
    <t>hálózati</t>
  </si>
  <si>
    <t>az elvezetőhálózaton, végátemelőben található szivattyúfelújítási feladatok (pl.: átemelőszivattyú felújítása, cseréje)</t>
  </si>
  <si>
    <t>VFEA - EM rendelet 1. melléklet</t>
  </si>
  <si>
    <t>- Víziközmű-fejlesztési és Ellentételezési Alap - 24/2023. (XII. 13.) EM rendelet 1. melléklet</t>
  </si>
  <si>
    <t xml:space="preserve">Kötelező cellák kitöltve, de a II. ütem forrása hibás! </t>
  </si>
  <si>
    <t>2212_AKNA_SZIVATTYÚ_HÁZI</t>
  </si>
  <si>
    <t>házi beemelő</t>
  </si>
  <si>
    <t>házi beemelő szivattyúhoz kapcsolódó felújítási feladatok (pl.: szivattyú felújítása, cseréje)</t>
  </si>
  <si>
    <t>Egyéb állami támogatás</t>
  </si>
  <si>
    <t>- központi kezelésű előirányzat
- egyéb állami támogatás
- egyéb központi költségvetés</t>
  </si>
  <si>
    <t xml:space="preserve">Nullás a rövidtávú feladat és rövid (hiányzik) a hozzá tartozó indoklás! </t>
  </si>
  <si>
    <t>2213_AKNA_GÉPÉSZET</t>
  </si>
  <si>
    <t>végátemelő</t>
  </si>
  <si>
    <t xml:space="preserve">átemelők aknákban tervezett gépészeti felújítások (szivattyú felújításon túl tervezett gépészeti feladatok; pl. elzáró szerelvények, vezetősinek, csatlakozótalp, láncok, stb.) </t>
  </si>
  <si>
    <t>Önkormányzati támogatás</t>
  </si>
  <si>
    <t>- bármilyen önkormányzati forrás</t>
  </si>
  <si>
    <t xml:space="preserve">Nullás a hosszútávú feladat és rövid (hiányzik) a hozzá tartozó indoklás! </t>
  </si>
  <si>
    <t>2221_AKNA_ÉPÍTÉSZET</t>
  </si>
  <si>
    <t>építészet</t>
  </si>
  <si>
    <t>a gyűjtőhálózaton található aknák építészeti felújítása (pl.: bélelés, vízzáróvá tétel, felületkezelés, fedlapcsere)</t>
  </si>
  <si>
    <t>EU-s támogatás</t>
  </si>
  <si>
    <t xml:space="preserve">II. ütemre nem tervezhet Rendkívüli feladatot! </t>
  </si>
  <si>
    <t>2200_AKNA_KOMPLEX</t>
  </si>
  <si>
    <t>a gyűjtőhálózaton található aknákhoz kapcsolódó komplex felújítási feladatok (pl.: szennyvízátemelő teljeskörű felújítása)</t>
  </si>
  <si>
    <t>Egyéb támogatás</t>
  </si>
  <si>
    <t>- egyéb külső forrás
- egyéb nemzetközi hátterű támogatás
- egyéb/Fejlesztési célú pénzeszköz átadás
- állami/önkormányzati eszköz hasznosításból/értékesítésből származó bevétel/vissznyeremény
- ESCO típusú finanszírozás</t>
  </si>
  <si>
    <t xml:space="preserve">EM rendelet 2. melléklet terhére elszámolt költség nem lehet nagyobb az I. ütemre tervezett tényleges költségnél! </t>
  </si>
  <si>
    <t>2210_AKNA_EGYÉB</t>
  </si>
  <si>
    <t>az aknákhoz kapcsolódó, egyéb, a fenti kategóriákba nem besorolható felújítási feladatok (pl.: szaghatások kezelése)</t>
  </si>
  <si>
    <t>Banki hitel, kötvénykibocsátás</t>
  </si>
  <si>
    <t xml:space="preserve">Többlet forrást jelölt meg az I. ütemnél! A forrás ne legyen több a költségnél. </t>
  </si>
  <si>
    <t>2311_GÉPHÁZ</t>
  </si>
  <si>
    <t>gépház</t>
  </si>
  <si>
    <t>gépházhoz kapcsolódó felújítási feladatok (pl.: vákuumgépház, szivattyúgépház felújítása)</t>
  </si>
  <si>
    <t>Többlet forrást jelölt meg a II. ütemnél! A forrás ne legyen több a költségnél.</t>
  </si>
  <si>
    <t>2411_TELEP_SZV KEZELÉS</t>
  </si>
  <si>
    <t>szennyvíztisztító telep</t>
  </si>
  <si>
    <t>szennyvízkezelés</t>
  </si>
  <si>
    <t>a szennyvízkezelés műtárgyaihoz kapcsolódó felújítási feladatok (pl.: rács, homokfogó, zsír és olajfogó, biológiai műtárgyak felújítása, recirkulációs szivattyú, vegyszerszivattyú, levegőztető, keverő felújítása, cseréje, NV Zrt. által javasolt 221., 222. és 223. főcsoport)</t>
  </si>
  <si>
    <t>2412_TELEP_ISZAP KEZELÉS</t>
  </si>
  <si>
    <t>iszapkezelés</t>
  </si>
  <si>
    <t>az iszapkezelés műtárgyaihoz kapcsolódó felújítási feladatok (pl.: víztelenítéshez, iszapsűrítéshez kapcsolódó műtárgyak, berendezések felújítása, cseréje, NV Zrt. által javasolt 224. főcsoport)</t>
  </si>
  <si>
    <t>2413_TELEP_SZIVATTYÚ</t>
  </si>
  <si>
    <t>a szennyvíztisztító telephez kapcsolódó új szivattyúk beszerzése</t>
  </si>
  <si>
    <t>2414_TELEP_ÉPÍTÉSZET</t>
  </si>
  <si>
    <t>szennyvíztisztító telephez kapcsolódó építészeti felújítási feladatok (pl.: épület, út felújítása)</t>
  </si>
  <si>
    <t>2400_TELEP_KOMPLEX</t>
  </si>
  <si>
    <t>szennyvíztisztító telephez kapcsolódó komplex felújítási feladatok (pl.: a szennyvíztisztító telepen a szennyvízkezelés, az iszapkezelés, építészet, energetika, irányítástechnikai munkákból többféle feladatot együttesen tartalmazó felújítás)</t>
  </si>
  <si>
    <t>2410_TELEP_EGYÉB</t>
  </si>
  <si>
    <t>a szennyvíztisztító telephez kapcsolódó, egyéb, a fenti kategóriákba nem besorolható felújítási feladatok (pl.: hőszivattyú felújítás, csere, NV Zrt. által javasolt 226. és 228. főcsoport)</t>
  </si>
  <si>
    <t>2511_VILL_IRÁNYTECH</t>
  </si>
  <si>
    <t>villamos- és irányítástechnika</t>
  </si>
  <si>
    <t>villamos- és irányítástechnikai felújítási feladatok, folyamatirányító rendszer felújítása (pl.: vezérlőszekrény felújítása, cseréje, NV Zrt. által javasolt 225. főcsoport)</t>
  </si>
  <si>
    <t>2611_BIOGÁZ</t>
  </si>
  <si>
    <t>biogáz</t>
  </si>
  <si>
    <t>a biogáz hasznosításához szükséges rendszerhez kapcsolódó felújítási feladatok (pl.: gázmotor csere, NV Zrt. által javasolt 230. főcsoport)</t>
  </si>
  <si>
    <t>2711_NAPELEM</t>
  </si>
  <si>
    <t>napelem</t>
  </si>
  <si>
    <t xml:space="preserve">a napelemrendszer egységeihez kapcsolódó felújítási feladatok </t>
  </si>
  <si>
    <t>2811_EGYÉB</t>
  </si>
  <si>
    <t>a szennyvízelvezetéshez és -tisztításhoz kapcsolódó, egyéb, a fenti kategóriákba nem besorolható felújítási feladatok (pl.: biztonságtechnika, vagyonvédelem, szolgalmi jog, ingatlan-nyilvántartás, tervezés, engedélyeztetés, közműfelújítás utáni úthelyreállítás, szennyvíztisztító telepre vezető bekötőút felújítása</t>
  </si>
  <si>
    <t>2911_NINCS FELADAT</t>
  </si>
  <si>
    <t>nincs feladat</t>
  </si>
  <si>
    <t>Az adott ütemben nem kerül feladat betervezésre, melynek indokolása a "MEGJEGYZÉS" című mezőben szükséges.</t>
  </si>
  <si>
    <t>2011_RENDKÍVÜLI</t>
  </si>
  <si>
    <t>rendkívüli</t>
  </si>
  <si>
    <t>A</t>
  </si>
  <si>
    <t>B</t>
  </si>
  <si>
    <t>C</t>
  </si>
  <si>
    <t>D</t>
  </si>
  <si>
    <t>E/1</t>
  </si>
  <si>
    <t>E/2</t>
  </si>
  <si>
    <t>fx</t>
  </si>
  <si>
    <t>VKEFFO</t>
  </si>
  <si>
    <t>F</t>
  </si>
  <si>
    <t>G</t>
  </si>
  <si>
    <t>I/1</t>
  </si>
  <si>
    <t>I/2</t>
  </si>
  <si>
    <t>J/1</t>
  </si>
  <si>
    <t>J/2</t>
  </si>
  <si>
    <t>H/1 -- Forrás megnevezése (I. ütem)</t>
  </si>
  <si>
    <t>H/2 -- Forrás megnevezése (II. ütem)</t>
  </si>
  <si>
    <t/>
  </si>
  <si>
    <t>Ellenőrzés</t>
  </si>
  <si>
    <t>Fontossági sorrend</t>
  </si>
  <si>
    <t>A felújítási feladat kategóriája</t>
  </si>
  <si>
    <t>Felújítás megnevezése</t>
  </si>
  <si>
    <t>Vízjogi létesítési/ elvi engedély száma (amennyiben rendelkezésre áll)</t>
  </si>
  <si>
    <t>Víziközmű-rendszer hivatali kódja</t>
  </si>
  <si>
    <t>Víziközmű-rendszer megnevezése</t>
  </si>
  <si>
    <t>FELADAT-AZONOSITO</t>
  </si>
  <si>
    <t>Ellátási terület</t>
  </si>
  <si>
    <t>Az érintett ellátásért felelős(ök) megnevezése</t>
  </si>
  <si>
    <t>Tervezett nettó költség [eFt]</t>
  </si>
  <si>
    <t>Megvalósítás várható időtartama - KEZDÉS</t>
  </si>
  <si>
    <t>Megvalósítás várható időtartama - BEFEJEZÉS</t>
  </si>
  <si>
    <t>A Felújítás tervezett nettó költsége a tervezési időszak ütemezése szerint [eFt] - I. ütem</t>
  </si>
  <si>
    <t>A Felújítás tervezett nettó költsége a tervezési időszak ütemezése szerint [eFt] - II. ütem</t>
  </si>
  <si>
    <t>Az EM rendelet 2. melléklet terhére elszámolni tervezett költség</t>
  </si>
  <si>
    <t>Használati díj [eFt]</t>
  </si>
  <si>
    <t>ÉCS [eFt]</t>
  </si>
  <si>
    <t>Közműfejlesztési hozzájárulás [eFt]</t>
  </si>
  <si>
    <t>Egyéb saját forrás [eFt]</t>
  </si>
  <si>
    <t>Díj [eFt]</t>
  </si>
  <si>
    <t>Egyéb állami támogatás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</si>
  <si>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</si>
  <si>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</si>
  <si>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</si>
  <si>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</si>
  <si>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</si>
  <si>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Forrás (I. ütem) - ELLENŐRZÉS</t>
  </si>
  <si>
    <t>Forráshiányos a feladat (II. ütem)?</t>
  </si>
  <si>
    <t>Forrás (II. ütem) - ELLENŐRZÉS</t>
  </si>
  <si>
    <t>INDOKLÁS</t>
  </si>
  <si>
    <t>MEGJEGYZÉS</t>
  </si>
  <si>
    <t>Feladat sorszáma</t>
  </si>
  <si>
    <t>ISA</t>
  </si>
  <si>
    <t>Indoklás hossza</t>
  </si>
  <si>
    <t>Minden kitöltve? (kivéve a forrás) 1-igen;0-nem</t>
  </si>
  <si>
    <t>2027-2027: R
2027-x: RH
2028-x: H</t>
  </si>
  <si>
    <t>Van rövid távú feladat</t>
  </si>
  <si>
    <t>Ütem költségek hibásak? --- 1-igen; 0-nem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</si>
  <si>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</si>
  <si>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</si>
  <si>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</si>
  <si>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</si>
  <si>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</si>
  <si>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</si>
  <si>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2.ütem FORRÁS jól kitöltve? 1-igen;0-nem</t>
  </si>
  <si>
    <t>2.FORRÁS ütem --- Összesítés</t>
  </si>
  <si>
    <t>Van feladat 1.ütem? 1-igen;0-nem</t>
  </si>
  <si>
    <t>Van feladat 2.ütem? 1-igen;0-nem</t>
  </si>
  <si>
    <t>1.ütem nullás a terv? 1-igen;0-nem</t>
  </si>
  <si>
    <t>2.ütem nullás a terv? 1-igen;0-nem</t>
  </si>
  <si>
    <t>Nullás és van indoklás rövidtáv 1-igen; 0-nem</t>
  </si>
  <si>
    <t>Nincs hosszútávú terv (ktg) indoklás?</t>
  </si>
  <si>
    <t>Nullás és van idnoklás rövidtáv 1-igen; 0-nem</t>
  </si>
  <si>
    <t>Nullás és van indoklás hosszútáv 1-igen; 0-nem</t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</si>
  <si>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</si>
  <si>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BEFEJEZÉS</t>
    </r>
  </si>
  <si>
    <t>VFEA - EM rendelet 2. melléklet (fenntartására fordítandó)</t>
  </si>
  <si>
    <t>HIÁNYOS kitöltés?!</t>
  </si>
  <si>
    <t>ÖSSZESÍTŐ szöveggel</t>
  </si>
  <si>
    <t>Kitöltés rendben! &gt;&gt; 1; Egyébként &gt;&gt; 0</t>
  </si>
  <si>
    <t>Rövid és jó</t>
  </si>
  <si>
    <t>Hosszú és jó</t>
  </si>
  <si>
    <r>
      <t xml:space="preserve">A beruházás tervezett nettó költsége a tervezési időszak ütemezése szerint [eFt] - </t>
    </r>
    <r>
      <rPr>
        <b/>
        <u/>
        <sz val="11"/>
        <color theme="1"/>
        <rFont val="Calibri"/>
        <family val="2"/>
        <charset val="238"/>
      </rPr>
      <t>I. ütem</t>
    </r>
  </si>
  <si>
    <r>
      <t>A beruházás tervezett nettó költsége a tervezési időszak ütemezése szerint [eFt] -</t>
    </r>
    <r>
      <rPr>
        <b/>
        <u/>
        <sz val="11"/>
        <color theme="1"/>
        <rFont val="Calibri"/>
        <family val="2"/>
        <charset val="238"/>
      </rPr>
      <t xml:space="preserve"> II. ütem</t>
    </r>
  </si>
  <si>
    <t>Hány feladat van a rendszeren</t>
  </si>
  <si>
    <t>Helyes kitöltések száma</t>
  </si>
  <si>
    <t>VAN rövidtávú terv?</t>
  </si>
  <si>
    <t>VAN hosszútávú terv?</t>
  </si>
  <si>
    <t>RÖGZÍTVE?</t>
  </si>
  <si>
    <t>új</t>
  </si>
  <si>
    <t>21-02626-1-001-00-04</t>
  </si>
  <si>
    <t>Martfű Város Önkormányzata</t>
  </si>
  <si>
    <t>Martfű</t>
  </si>
  <si>
    <t>21-05184-1-001-00-07</t>
  </si>
  <si>
    <t>Csemő Község Önkormányzata</t>
  </si>
  <si>
    <t>Csemő</t>
  </si>
  <si>
    <t>21-05795-1-001-00-14</t>
  </si>
  <si>
    <t>Cserkeszőlő Községi Önkormányzat</t>
  </si>
  <si>
    <t>Cserkeszőlő</t>
  </si>
  <si>
    <t>21-05856-1-001-00-14</t>
  </si>
  <si>
    <t>Kunadacs Község Önkormányzata</t>
  </si>
  <si>
    <t>Kunadacs</t>
  </si>
  <si>
    <t>21-06202-1-001-00-14</t>
  </si>
  <si>
    <t>Lakitelek Nagyközség Önkormányzata</t>
  </si>
  <si>
    <t>Lakitelek</t>
  </si>
  <si>
    <t>21-11004-1-001-00-01</t>
  </si>
  <si>
    <t>Jászkarajenő Község Önkormányzata</t>
  </si>
  <si>
    <t>Jászkarajenő</t>
  </si>
  <si>
    <t>21-11341-1-001-00-07</t>
  </si>
  <si>
    <t>Cegléd Város Önkormányzata</t>
  </si>
  <si>
    <t>Cegléd</t>
  </si>
  <si>
    <t>21-17677-1-001-00-02</t>
  </si>
  <si>
    <t>Lajosmizse Város Önkormányzata</t>
  </si>
  <si>
    <t>Lajosmizse</t>
  </si>
  <si>
    <t>21-19716-1-001-00-10</t>
  </si>
  <si>
    <t>Nagykőrös Város Önkormányzata</t>
  </si>
  <si>
    <t>Nagykőrös</t>
  </si>
  <si>
    <t>21-20066-1-001-00-00</t>
  </si>
  <si>
    <t>Nyársapát Község Önkormányzata</t>
  </si>
  <si>
    <t>Nyársapát</t>
  </si>
  <si>
    <t>21-20297-1-001-00-01</t>
  </si>
  <si>
    <t>Kiskunfélegyháza Város Önkormányzata</t>
  </si>
  <si>
    <t>Kiskunfélegyháza</t>
  </si>
  <si>
    <t>21-20525-1-002-00-10</t>
  </si>
  <si>
    <t>Szalkszentmárton Község Önkormányzata, Tass Község Önkormányzata</t>
  </si>
  <si>
    <t>Szalkszentmárton, Tass</t>
  </si>
  <si>
    <t>21-20640-1-001-00-14</t>
  </si>
  <si>
    <t>Ceglédbercel Község Önkormányzata</t>
  </si>
  <si>
    <t>Ceglédbercel</t>
  </si>
  <si>
    <t>21-21120-1-001-00-11</t>
  </si>
  <si>
    <t>Szentkirály Község Önkormányzata</t>
  </si>
  <si>
    <t>Szentkirály</t>
  </si>
  <si>
    <t>21-21148-1-002-00-03</t>
  </si>
  <si>
    <t>Apostag Község Önkormányzata, Dunavecse Város Önkormányzata</t>
  </si>
  <si>
    <t>Apostag, Dunavecse</t>
  </si>
  <si>
    <t>21-21494-1-003-00-14</t>
  </si>
  <si>
    <t>Szelevény Községi Önkormányzat, Csépa Községi Önkormányzat, Tiszasas Községi Önkormányzat</t>
  </si>
  <si>
    <t>Szelevény, Csépa, Tiszasas</t>
  </si>
  <si>
    <t>21-21999-1-003-00-14</t>
  </si>
  <si>
    <t>Ágasegyháza Község Önkormányzata, Izsák Város Önkormányzata, Orgovány Nagyközség Önkormányzata</t>
  </si>
  <si>
    <t>Ágasegyháza, Izsák, Orgovány</t>
  </si>
  <si>
    <t>21-22938-1-001-00-13</t>
  </si>
  <si>
    <t>Cibakháza Nagyközségi Önkormányzat</t>
  </si>
  <si>
    <t>Cibakháza</t>
  </si>
  <si>
    <t>21-23056-1-001-00-06</t>
  </si>
  <si>
    <t>Nyárlőrinc Községi Önkormányzat</t>
  </si>
  <si>
    <t>Nyárlőrinc</t>
  </si>
  <si>
    <t>21-24545-1-001-00-00</t>
  </si>
  <si>
    <t>Tiszaalpár Nagyközségi Önkormányzat</t>
  </si>
  <si>
    <t>Tiszaalpár</t>
  </si>
  <si>
    <t>21-25061-1-001-00-01</t>
  </si>
  <si>
    <t>Szabadszállás Város Önkormányzata</t>
  </si>
  <si>
    <t>Szabadszállás</t>
  </si>
  <si>
    <t>21-26684-1-005-01-01</t>
  </si>
  <si>
    <t>Helvécia Nagyközség Önkormányzata, Ballószög Község Önkormányzata, Kecskemét Megyei Jogú Város Önkormányzata, Kerekegyháza Város Önkormányzata, Városföld Község Önkormányzata</t>
  </si>
  <si>
    <t>Helvécia, Ballószög, Kecskemét, Kerekegyháza, Városföld</t>
  </si>
  <si>
    <t>21-28006-1-001-01-03</t>
  </si>
  <si>
    <t>Öcsöd Nagyközségi Önkormányzat</t>
  </si>
  <si>
    <t>Öcsöd</t>
  </si>
  <si>
    <t>21-28130-1-001-00-11</t>
  </si>
  <si>
    <t>Kunszentmiklós Város Önkormányzata</t>
  </si>
  <si>
    <t>Kunszentmiklós</t>
  </si>
  <si>
    <t>21-30623-1-001-00-14</t>
  </si>
  <si>
    <t>Tiszakécske Város Önkormányzata</t>
  </si>
  <si>
    <t>Tiszakécske</t>
  </si>
  <si>
    <t>21-31918-1-001-00-14</t>
  </si>
  <si>
    <t>Kunpeszér Község Önkormányzata</t>
  </si>
  <si>
    <t>Kunpeszér</t>
  </si>
  <si>
    <t>21-32504-1-001-00-00</t>
  </si>
  <si>
    <t>Kunszentmárton Város Önkormányzata</t>
  </si>
  <si>
    <t>Kunszentmárton</t>
  </si>
  <si>
    <t>21-32823-1-001-00-04</t>
  </si>
  <si>
    <t>Bugac Nagyközségi Önkormányzat</t>
  </si>
  <si>
    <t>Bugac</t>
  </si>
  <si>
    <t>22-22008-1-001-00-15</t>
  </si>
  <si>
    <t>Törtel Község Önkormányzata</t>
  </si>
  <si>
    <t>Törtel</t>
  </si>
  <si>
    <t>22-33561-1-001-00-02</t>
  </si>
  <si>
    <t>Apaj Község Önkormányzata</t>
  </si>
  <si>
    <t>Apaj</t>
  </si>
  <si>
    <t>Az adatszolgáltatás</t>
  </si>
  <si>
    <t>MEKH azonosítószáma:</t>
  </si>
  <si>
    <t>VK_GFT-JH_F-SZV</t>
  </si>
  <si>
    <t>címe:</t>
  </si>
  <si>
    <t>GFT-Jóváhagyás_Felújítás-Szennyvíz</t>
  </si>
  <si>
    <t>gyakorisága:</t>
  </si>
  <si>
    <t>Éves</t>
  </si>
  <si>
    <t>beszámolási időszak:</t>
  </si>
  <si>
    <t>2026-01-01</t>
  </si>
  <si>
    <t>Tárgyidőszak kezdete</t>
  </si>
  <si>
    <t>Tárgyidőszak vége</t>
  </si>
  <si>
    <t>teljesítésének határideje:</t>
  </si>
  <si>
    <t>2026-10-01</t>
  </si>
  <si>
    <t>Az adatszolgáltató</t>
  </si>
  <si>
    <t>neve:</t>
  </si>
  <si>
    <t>BÁCSVÍZ Víz- és Csatornaszolgáltató Zrt.</t>
  </si>
  <si>
    <t>6000 Kecskemét, Izsáki út 13.</t>
  </si>
  <si>
    <t>MEKH nyilvántartási kódja:</t>
  </si>
  <si>
    <t>Megjegyzés</t>
  </si>
  <si>
    <t>.</t>
  </si>
  <si>
    <t>Rendkívüli helyzetből adódó, azonnali feladatok</t>
  </si>
  <si>
    <t>-</t>
  </si>
  <si>
    <t>Béke téri átemelő betonfelület, gépészet és villamos  felújítás</t>
  </si>
  <si>
    <t>Szellő utcai Akasztó szél és Várkonyi  villamos szekrény tervezés és kivitelezés.</t>
  </si>
  <si>
    <t>4 db szivattyú pótlás</t>
  </si>
  <si>
    <t>100 db házi átemelő szivattyú pótlása</t>
  </si>
  <si>
    <t xml:space="preserve">2 db keverő pótlás </t>
  </si>
  <si>
    <t>Szennyvízcsatorna hálózat felújítás(bélelés): az Árpád utca Kossuth tér és a Damjanich utca közötti szakaszán 2580 fm NA 400 mm</t>
  </si>
  <si>
    <t>Szennyvízcsatorna hálózat felújítás: Rákóczi út járdában lévő csatorna felújítás:Szabadság tér -Széchenyi út közötti szakasz mindkét oldalán</t>
  </si>
  <si>
    <t>Az előre nem látható, havária jelleggel bekövetkező, felújítást, pótlást igénylő feladatokra különítjük el.</t>
  </si>
  <si>
    <t>Betonszerkezet felújítás csővezetékek ls gépészet cseréje és az elektromos vezérlés felújítása fejlesztése, vált szükségessé</t>
  </si>
  <si>
    <t>Elektromos szekrény csere vált szüksegssé a folymatos stabil üzemeltetés érdekében.</t>
  </si>
  <si>
    <t>Elhasználódott, selejtezendő szivattyúk cseréje vagy felújítása az üzembiztonság valamint a szolgáltatás fenntartása érdekében</t>
  </si>
  <si>
    <t>Elhasználódott, selejtezendő keverő cseréje vagy felújítása az üzembiztonság valamint a szolgáltatás fenntartása érdekében</t>
  </si>
  <si>
    <t>A csatornahálózat felújítása szükséges</t>
  </si>
  <si>
    <t>3 db szivattyú pótlás</t>
  </si>
  <si>
    <t>2 db keverő pótlás</t>
  </si>
  <si>
    <t>Vörösmarty úti 1/a  átemelő és  végátemelő és  gépészeti és betonszerkezeti felújítása</t>
  </si>
  <si>
    <t>Mély u-ti átemelő gépészet, villamos és betonfelület felújítás</t>
  </si>
  <si>
    <t>Elhasználódott, selejtezendő keverrők cseréje vagy felújítása az üzembiztonság valamint a szolgáltatás fenntartása érdekében</t>
  </si>
  <si>
    <t>Beton és csővezeték korrózió miatt szükségessé vált mind két átemelő felújítása és gépészet cseréje.</t>
  </si>
  <si>
    <t>Beton és csővezeték korrózió miatt szükségessé vált az átemelő felújítása és gépészet cseréje.</t>
  </si>
  <si>
    <t>5 db Hidrostal szivattyú pótlása</t>
  </si>
  <si>
    <t>2 db keverő és 1 db szivattyú pótlása szennyvíztisztító telepen</t>
  </si>
  <si>
    <t xml:space="preserve">7 db szennyvízátemelő vezérlőszekrény felújítása tervezés és kivitelezés. </t>
  </si>
  <si>
    <t>A biztonságos üzemeltetés fenntartása céljából szükséges a pótlásuk, felújításuk.</t>
  </si>
  <si>
    <t>A biztonságos üzemeltetés fenntartása céljából szükséges az átemelő , felújítása</t>
  </si>
  <si>
    <t>Iszapviztelenítő gépház és iszap vonal felújítása és bővítése meglévő kiviteli  tervek alapján.</t>
  </si>
  <si>
    <t>Rácsgépház és hosszanti átfolyású homokfogó tervezés , kivitelezés</t>
  </si>
  <si>
    <t>A telep iszapvanala elavult és kapacitása is kevés így a telep iszap elvételét csak plussz szállításokkal tudjuk megoldani ami nagyon költséges és nem hatékony így szükségessé vált a telep iszapvonalának teljeskörű felújítása és bővítése.</t>
  </si>
  <si>
    <t>Levegőztető rendszer felújítás</t>
  </si>
  <si>
    <t>Utóülepítő fölözőrendszerének felújítása</t>
  </si>
  <si>
    <t xml:space="preserve">Kubichek fúvó pótlás </t>
  </si>
  <si>
    <t>szvt irányítástechnikai felújítás tervezéssel</t>
  </si>
  <si>
    <t>Levegőtető rendszer nyomásvesztesége nagyon magas valamint a membrán rendszert is szükségessé vált cserélni a hatékonyabb levegőztetés és a berendezések védelme érdekében. Energiahatékonyság céljából</t>
  </si>
  <si>
    <t>Utóülepítőnél található már javított uszadékelvevő rendszer cseréje szükséges a biztonságos és megfelelő üzemeltetés érdekében</t>
  </si>
  <si>
    <t>A szennyvíztisztító telep iszap elvételének folyamatossága érdekében szüksége a fúvó cseréje.</t>
  </si>
  <si>
    <t>a telepen működő irányítástechnikai rendszer hiányos, a meglévő eszközök is elavultak, teljes átépítés szükséges</t>
  </si>
  <si>
    <t>2 db szivattyú pótlás</t>
  </si>
  <si>
    <t>Abonyi úti vákuumgépház vezérlés és irányítástechnikai felújítás  tervezés, kivitelezés</t>
  </si>
  <si>
    <t>Ágvégi aknák vákuumértékeinek mérésére és bejelzésére szolgáló rendszer tervezése és kiépítése.</t>
  </si>
  <si>
    <t>végátemelő betonfelület felújítás poliurea réteggel</t>
  </si>
  <si>
    <t>A vákuumgépház vezérlése elavult korodálódott az elektormos rendszer így szükségessé vált a vezérlés fejlesztése.</t>
  </si>
  <si>
    <t xml:space="preserve">A hálózaton  a szennyvízszállítása oprimalizálható lenne valamint a hibák gyorsabb feltárását teheti lehetővé ez a rendszer így a jelenlegi helyzetben szükségessé vált </t>
  </si>
  <si>
    <t>Beton korrózió miatt szükségessé vált a beton felületkezelése.</t>
  </si>
  <si>
    <t>Légfúvó felújítása</t>
  </si>
  <si>
    <t>Iszap szikkasztó ágyak felújítása (betonfelület, és szikkasztó rendszer)</t>
  </si>
  <si>
    <t>Egyesített műtárgyban levegőztető elemek felújítása</t>
  </si>
  <si>
    <t>A telepen üzemelő légfúvó berendezések végzik a biológia tisztítást végző eleveniszap levegővel történő ellátását. Nagy terhelésnek vannak kitéve a fúvók alkatrészei. Természetes elhasználódásból, kopásból adódóan ezeknek a berendezéseknek a hatásfoka folyamatosan csökken, így energiahatékonysági okokból is indokolt a fúvók felújítása.</t>
  </si>
  <si>
    <t>A fölösiszap víztelenítése az új technológiában szalagszűrőpréssel történik. A víztelenítő berendezés meghibásodása esetén a fölösiszap víztelenítése az iszap szikkasztó ágyakon történne, ezért a szikkasztóágyak szűrőrétegeinek és a fölösiszap kijuttítását biztosító szénacél csövek és elzáró szerelvények felújítása indokolt</t>
  </si>
  <si>
    <t>A szennyvíz káros hatásainak az egyik legjobban kitett terület a levegőztető medence, az abban található technika, mely ugyan műanyagból van, de elöregszik, bomlik. A levegő bevitel a technológia legfontosabb része, mert oxigén nélkül az aerob baktérium fajok elpusztulnak, a tisztítás nem történik meg, extra szennyezés valósul meg stb., ezért az üzembiztos működéshez szükséges a stabil levegőztető rendszer</t>
  </si>
  <si>
    <t>Szivattyúk és keverők pótlása, felújítása</t>
  </si>
  <si>
    <t>Petőfi utcai végátemelő vezérlőszekrény cseréje, felújítása, tervezés, kivitelezés</t>
  </si>
  <si>
    <t>Forrás utcai átemelő vezérlőszekrény cseréje, felújítása</t>
  </si>
  <si>
    <t>Levegőztető elemek felújítása</t>
  </si>
  <si>
    <t>Légfúvók felújítása (3 db)</t>
  </si>
  <si>
    <t>Szennyvízcsatorna hálózat felújítás</t>
  </si>
  <si>
    <t xml:space="preserve">A szennyvíztisztító telepen és a szennyvízátemelőkben üzemelő szivattyúk nehéz körülmények között üzemelő berendezések, jellemzően hosszú üzemidőket teljesítenek. Meghibásodásuk esetén a javításukat sok esetben csak felújítással lehet megvalósítani, mivel általában cserélni kell a tömítéseket, csapágyakat is. Amennyiben a javítás vagy a felújítás gazdaságosan nem végezhető el, a szivattyúk pótlását kell elvégezni, az üzemeltetés folyamatos fenntartása érdekében. </t>
  </si>
  <si>
    <t>A szennyvízátemelőknél működő irányítástechnikai rendszer PLC-ből, switch-ből, leválasztóból, vezetékezésből épül fel.  Az említett berendezések elavultak, a vezérlőszekrények elveszítették por és vízzáró képességüket. Az informatikai és irányítástechnikai rendszerek folyamatosan fejlődnek, a hatékonyság miatt ezzel a fejlődéssel lépést kell tartani, ezért a vezérlőszekrények komplett felújítása indokolt.</t>
  </si>
  <si>
    <t>A telepen üzemelő légfúvó berendezések végzik a biológia tisztítást végző eleveniszap levegővel történő ellátását. A fúvók viszonylag sok üzemórát működnek nagy fordulatszámon, emiatt nagy terhelésnek vannak kitéve az alkatrészeik. Természetes elhasználódásból, kopásból adódóan ezeknek a berendezéseknek a hatásfoka folyamatosan csökken, így energiahatékonysági okokból is indokolt a fúvók felújítása.</t>
  </si>
  <si>
    <t>Az NA 300 beton szennyvízcsatorna gerincvezeték rendkívül rossz állapotú. Gyakoriak a dugulások a nem megfelelő lejtés viszony illetve a cső illesztési hibák miatt, továbbá az idegen víz beszivárgás. Csatornahálózat vizsgálatok alapján látható hogy a több mint 40 éves csővezetékekben előrehaladott a beton korrózió. További hibát okoznak a megsüllyedt ellenőrző aknák. Ezért szükségessé vált a régi beton csővezetékek kitakarás nélküli bélelése</t>
  </si>
  <si>
    <t>Telepi végátemelő nyomóveztékének és szerelvényeinek cseréje, felújítása</t>
  </si>
  <si>
    <t>Szennyvíztisztító telepi egyesített rács-homokfogó vízjogi engedélyes terv megújítása</t>
  </si>
  <si>
    <t>Recirkulációs gépház gépészeti felújítása</t>
  </si>
  <si>
    <t>Telepi irányítástechnika felújítása</t>
  </si>
  <si>
    <t>Szennyvízcsatorna hálózat felújítás, Vég utca</t>
  </si>
  <si>
    <t>Szennyvíztelepi utak felújítása</t>
  </si>
  <si>
    <t>A végátemelő és a mechanikai tsztító egység között a szennyvíz továbbítása szénacél nyomóvezetéken történik. A csövek és az elzáró szerelvények korrodáltak. Az üzemeltetés folyamatos fenntartása érdekében a nyomóvezeték és az elzáró szerelvények cseréje, felújítása indokolt</t>
  </si>
  <si>
    <t>A jelenleg üzemelő rács-homokfogó a megnövekedett befolyó szennyvíz mennyisége miatt nem képes megfelelő hatásfokkal megtisztítani a szennyvizet, ezért nagyobb kapacitású egység szükséges.</t>
  </si>
  <si>
    <t>A kunszentmártoni iszaprecikulációs gépházánk felújítása erősen indokolt, mivel a lent található szerelvények anyaga szénacél és erősen korrodáltak, több része már használhatatlan. Az NA200-as tolózárak cseréje szükségesek továbbá több szerelvényt ki kell venni a rendszerből. Jelentős átalakítás és változtatás szükséges a felújítás során.</t>
  </si>
  <si>
    <t>A szennyvíz-tisztító telep elavult, üzemeltetési kockázatot jelentő, koruk miatt alkatrész ellátottsági problémákkal küzdő irányítástechnikai, hajtásszabályzási és kommunikációs rendszereinek felújítása, az elhasználódott erős- és gyengeáramú vezetékhálózat cseréje szükséges.</t>
  </si>
  <si>
    <t>A szennyvíztisztító telep építésekor az utakat nem a jelenlegi forgalomra és terhelésre tervezték, ezért az utak felújítása szükségessé vált</t>
  </si>
  <si>
    <t>A végátemelő vezérlőszekrény cseréje, felújítása</t>
  </si>
  <si>
    <t>Szociális és kezelő épület felújítása (nyílászárók cseréje és fűtés korszerűsítése)</t>
  </si>
  <si>
    <t>Szennyvízcsatorna hálózat felújítás béleléssel (Gesztenye sor, 216 m, DN 300, betoncsatorna)</t>
  </si>
  <si>
    <t>Egyesített műtárgy medence betonfelületeinek felújítása</t>
  </si>
  <si>
    <t>Iszapvíztelenítő centrifuga pótlás</t>
  </si>
  <si>
    <t>A Martfűi szennyvíztisztító telep kezelőépületének fém nyílászárói rosszul hőszigetelnek ezért az épület fűtése rendkívül energiapazarló. Energiatakarékossági szempontból a nyílászárók cseréje indokolt</t>
  </si>
  <si>
    <t xml:space="preserve">Csatornahálózat berepedt, megtört, a szennyvíz okozta korrózió meggyengítette a csatorna falát, így a berepedések száma megemelkedhet, ennek következtében üzembiztos szolgáltatás nyújtása nem lehetséges.  300-as beton csatornahálózat a fent leírt okok miatt, felújításra szorulnak. Ezeken a szakaszokon található beton építésű aknák, oly mértékben korrodálódtak, hogy nagy mennyiségű infiltráció található, így felújítása feltétlen szükséges. A felújítást kitakarás nélküli, csőbéleléses technológiával tervezzük. </t>
  </si>
  <si>
    <t>Az egyesített műtárgy szerkezetileg rendben van, de a felülete folyamatosan ki van téve a külső hatásoknak. A betonkorróziót megelőzendő és a telep többi műtárgyához hasonló egységes megjelenés miatt a műtárgy felületkezelése indokolt.</t>
  </si>
  <si>
    <t xml:space="preserve">A meglévő, felújításra váró gép helyett egy energiahatékonyabb iszap víztelenítő gépet kívánunk beszerezni, </t>
  </si>
  <si>
    <t>Gépirács-homokfogó kombinált berendezés felújítása, vagy pótlása</t>
  </si>
  <si>
    <t>Iszapvíztelenítő gép vezérlő szekrény felújítása, áthelyezése, tervezés, kivitelezés</t>
  </si>
  <si>
    <t>Kiegyenlítő akna betonfelület felújítás</t>
  </si>
  <si>
    <t>Fúvó pótlás 2 db</t>
  </si>
  <si>
    <t>Kezelőépület felújítása</t>
  </si>
  <si>
    <t>A jelenlegüzemelő gépirács-homokfogó kombinált berendezés fődarabjai a sok üzemóra miatt jelentősen elkoptak, felújítása vagy pótlása indokolt.</t>
  </si>
  <si>
    <t xml:space="preserve">Az iszapvíztelenítő gép, üzemeltetési kockázatot jelentő, koruk miatt alkatrész ellátottsági problémákkal küzdő irányítástechnikai, hajtásszabályzási rendszereinek felújítása, az elhasználódott erős- és gyengeáramú vezetékhálózat cseréje és a vezérlőszekrény, iszapvíztelenítő gépházból történő áthelyezése szükséges. </t>
  </si>
  <si>
    <t>A szennyvizes közegben történő üzemelés és a hosszú üzemeltetési időszakból eredő kopások miatt a beépített és működő gépészeti berendezések és a medence beton felületei fokozottan ki vannak téve a szennyvízben előforduló, illetve a levegőtől elzárt körülmények következtében kialakuló szennyezőanyagok (pl. kénhidrogén gázok, savak) káros hatásainak.A gépészeti berendezések a hosszú üzemeltetési időszak miatt mechanikailag nagy mértékben megkoptak, korrodáltak.A kopások és korróziók miatt szükséges a felújítás.</t>
  </si>
  <si>
    <t>A telepen üzemelő légfúvó berendezések végzik a biológia tisztítást végző eleveniszap levegővel történő ellátását. A jelenlegi fúvók viszonylag sok üzemórát működnek nagy fordulatszámon, emiatt nagy terhelésnek vannak kitéve az alkatrészeik. Természetes elhasználódásból, kopásból adódóan ezeknek a berendezéseknek a hatásfoka folyamatosan csökken, így energiahatékonysági okokból is indokolt a fúvók felújítása, cseréje.</t>
  </si>
  <si>
    <t>Az öcsödi szennyvíztisztító telep kezelőépülete állagmegóvás és esztétikai okokból felújításra szorul. Az épület vakolata legtöbb részen lemállott.</t>
  </si>
  <si>
    <t>Tiszasasi szennyvíztisztító telep tisztított szennyvíz bevezetés felújítása, tervezés, kivitelezés</t>
  </si>
  <si>
    <t>Telepi irányítástechnika felújítása tervezés, kivitelezés</t>
  </si>
  <si>
    <t>Az átemelők irányítástechnikai felújítása tervezés, kivitelezés</t>
  </si>
  <si>
    <t>Zsír, homokfogó medence gépészeti felújítása</t>
  </si>
  <si>
    <t xml:space="preserve">Szalagszűrő felújítás pótlás </t>
  </si>
  <si>
    <t>Gépirács felújítás, pótlás</t>
  </si>
  <si>
    <t>Szociális és kezelő épület felújítása (nyílászárók cseréje)</t>
  </si>
  <si>
    <t>Az előző években a szolnoki vímércén a II. fokú árvízi készúltséget meghaladó vízállás esetén a bevezetés nem működött üzemszerűen, ezért a mentetlen oldalra egy ideiglenes vezetéket kellett kiépíteni. A meghibásodás kiküszöbölésére és az árvízi töltés biztonságának érdekében a megépítése indokolt.</t>
  </si>
  <si>
    <t>Az átemelők elavult, üzemeltetési kockázatot jelentő, koruk miatt alkatrész ellátottsági problémákkal küzdő irányítástechnikai, hajtásszabályzási és kommunikációs rendszereinek felújítása, az elhasználódott erős- és gyengeáramú vezetékhálózat cseréje szükséges.</t>
  </si>
  <si>
    <t>A 2001-ben épült tiszasasi szennyvíztisztító telep légbefúvásos uszadékfogó medencéje felújítása időszerű, mivel maga a légbefúvás 2007 óta nem üzemel a műtárgyban. A benne található csővezetékek erősen elkorhadtak, szétmállottak. A felújítás azért is lenne fontos, mivel a gépirács és homokfogót követően az apróbb szemcséjű, zsíros maradék szennyeződések nem kerülnének bele az eleveniszapos térbe. A műtárgyhoz egy Becker típusú fúvó is tartozik, melynek felújítása szintén szükséges lenne, hogy a technológia megfelelően működhessen</t>
  </si>
  <si>
    <t>A meglévő korszerűtlen és komoly felújításra váró szalagszűrő présgép helyett egy energiahatékonyabb iszap víztelenítő gépet kívánunk beszerezni</t>
  </si>
  <si>
    <t>A jelenleg üzemelő gépirács fődarabjai a sok üzemóra miatt jelentősen elkoptak, felújítása, pótlása indokolt.</t>
  </si>
  <si>
    <t>A Tiszasasi szennyvíztisztító telep kezelőépületének fa nyílászárói rosszul hőszigetelnek ezért az épület fűtése rendkívül energiapazarló. Energiatakarékossági szempontból a nyílászárók cseréje indokolt</t>
  </si>
  <si>
    <t>Szennyvíztisztító telep kiegyenlítő-átemelő medence beton felület felújítás</t>
  </si>
  <si>
    <t>Bugac szvtt finomrács pótlás</t>
  </si>
  <si>
    <t>Az ellátásért felelősnek a tervezési időszakra vonatkozón beruházási igénye nincs.
A szennyvízcsatorna hálózat kiépítettsége megfelelő, a szennyvíztisztító telep a kibocsátási határértékeket be tudja tartani.</t>
  </si>
  <si>
    <t>A műtárgy víztér feletti része a falon és a mennyezeten korrodált, a beton lemállik ez hosszú távon rontja a műtárgy tartósságát. Az állagmegóvás miatt a felület kezeléssel történő felújítás indokolt.</t>
  </si>
  <si>
    <t>A finomrács szűrőfelülete lyukas, átereszt, szennyeződés kerül a technológiára, konstrukciós hiba miatt összegyűjti a szálas anyagot, amit rendszeresen kézi erővel kell eltávolítani, nehézkes és költséges a tisztítókefe cseréje.</t>
  </si>
  <si>
    <t>A szennyvíztisztító telepen és a szennyvízátemelőkben üzemelő szivattyúk nehéz körülmények között üzemelő berendezések. Meghibásodásuk esetén a javításukat sok esetben csak felújítással lehet megvalósítani, mivel általában cserélni kell a tömítéseket, csapágyakat is. Az üzemeltetés folyamatos fenntartása miatt a meghibásodott szivattyúk felújítása, pótlása indokolt.</t>
  </si>
  <si>
    <t>Kkfh szvtt 2-es utóülepítő műtárgy betonfelület felújítás</t>
  </si>
  <si>
    <t>Kkfh Aranyhegyi átemelő kapacitás bővítés kivitelezés</t>
  </si>
  <si>
    <t>Kkfh szvtt NRG gázmotor felújítás</t>
  </si>
  <si>
    <t>Kkfh szvtt Finomrács pótlás</t>
  </si>
  <si>
    <t>Kkfh szvtt Elő és 2-es közbenső ülepítő gépészeti felújítás (kotró csere)</t>
  </si>
  <si>
    <t>Kkfh Liget átemelő gépészeti felújítás</t>
  </si>
  <si>
    <t>Kkfh szvtt 3-as és 4-es fúvók pótlás</t>
  </si>
  <si>
    <t>Kkfh szvtt Üzemviteli épület radiátor kapacitás bővítés</t>
  </si>
  <si>
    <t>Kkfh szvtt Homogenizáló keverő és hajtómű csere</t>
  </si>
  <si>
    <t>Kkfh szvtt Konténer tároló ajtó csere</t>
  </si>
  <si>
    <t>Kkfh szvtt Polielektrolit keverő hajtómű pótlás</t>
  </si>
  <si>
    <t>Kkfh szvtt 1-es centrifuga pótlás tervezés, kiviteleés</t>
  </si>
  <si>
    <t>Kkfh szvtt Rácsgépház építészeti felújítás</t>
  </si>
  <si>
    <t>Az ülepítő műtárgy betonfelülete repedezett, nagyobb felületeken lemállott, nem biztosítja a műtárgy védelmét, ezért a felújítása indokolt.</t>
  </si>
  <si>
    <t>A Koch’s Torma Kft. ipari üzem bővítése miatt a szennyvízmennyiség növekedése várható. A kibocsátott szennyvizet fogadó Aranyhegyi szennyvízátemelő kapacitás bővítését ennek megfelelően indokolt.</t>
  </si>
  <si>
    <t>A szennyvíztisztító telepen üzemelő gázmotor a folyamatos üzemből eredő nagy a motorblokk terhelése, így a hajtókarokat, csapágyakat érő hatások is folyamatosan jelentkeznek. Ez előforduló kopások és anyag elöregedések miatt a motor felújítását időszakosan el kell végezni. Az üzemórához kötött felújítás 2027. évben esedékes és indokolt.</t>
  </si>
  <si>
    <t xml:space="preserve">A telepi finomrácsok régi berendezések, kopott, elhasználódott állapotúak, hasonló konstrukciójú, új berendezésre történő cseréjük indokolt. </t>
  </si>
  <si>
    <t>Az alumínium kotrók régi, elavult berendezések, a hajtásuk korszerűtlen, alkatrész ellátása nem biztosított, nem üzembiztos, ezért a pótlásuk indokolt.</t>
  </si>
  <si>
    <t>A beszerzett aprító berendezés elhelyezkedése miattt az egyik szivattyú felvétele körülményes, a szivattyú talpas könyökök rögzítése instabil, ezek miatt a gépészeti felújítás indokolt.</t>
  </si>
  <si>
    <t>A jelenlegi légfúvók régi, energetikailag korszerűtlen berendezések, a magas üzemidő miatt jelentős a kihasználtságuk és a terhelésük. Az üzembiztosabb és hatékonyabb működés érdekében a fúvók pótlása indokolt.</t>
  </si>
  <si>
    <t>Üzemviteli épület radiátor kapacitása nem megfelelő, téli időszakban nincs elegendő hőmérséklet, a radiátorok kapacitásának bővítése indokolt.</t>
  </si>
  <si>
    <t>A homogenizáló keverő régi, elavult, kopott berendezés, cseréje indokolt.</t>
  </si>
  <si>
    <t>A rácsszemét és homok tároló helyiség elektromos kapuja korrodált, működése nem üzembiztos, cseréje indokolt.</t>
  </si>
  <si>
    <t>A poielektrolit keverő régi, elavult, kopott berendezés, cseréje indokolt.</t>
  </si>
  <si>
    <t>Az 1-es iszapvíztelenítő centrifuga régi, korszerűtlen, energetikailag nem hatékony berendezés, a vezérlésének megszűnt az alkatrész ellátottsága, így a működése hosszú távon em kiszámítható. A komplett berendezésnek és a vezérlésének a pótlása indokolt.</t>
  </si>
  <si>
    <t>A rácsgépház felújítandó állpaotban van, a polikarbonát borítás lehasználódott, a kopolit üveg több helyen törött, az épület alsó szintjei beáznak, a külső felületek, vakolatok sérültek, mállanak, ezért az épület felújítása indokolt.</t>
  </si>
  <si>
    <t>Finomrács felújítása</t>
  </si>
  <si>
    <r>
      <t xml:space="preserve">Rothasztó technológia fejlesztésének </t>
    </r>
    <r>
      <rPr>
        <b/>
        <sz val="11"/>
        <color theme="1"/>
        <rFont val="Calibri"/>
        <family val="2"/>
        <charset val="238"/>
        <scheme val="minor"/>
      </rPr>
      <t xml:space="preserve">tervezése </t>
    </r>
  </si>
  <si>
    <t>Homokfogó felújítása</t>
  </si>
  <si>
    <t xml:space="preserve">Szociális és technológia épületek felújítása, energetikai korszerűsítése a kecskeméti szennyvíztisztító telepen. </t>
  </si>
  <si>
    <t>Rothasztó villamos szekrény csere (tervezése, RB dokumentáció készítése, és kivitelezés)</t>
  </si>
  <si>
    <t>Szennyvíz fogadó villamos szekrény felújítás</t>
  </si>
  <si>
    <t>Iszapsűrítő gépház villamos tervezés és kivitelezés</t>
  </si>
  <si>
    <t xml:space="preserve">A MEVA gyártmányű finomrácsok 2014-es beépítésűek (2 db) Az egyik már meghibásodott, és havária felújításként kezeljük, ezért indokolt a másikat is felújítani tervezetten. </t>
  </si>
  <si>
    <t xml:space="preserve">Jelenleg időnként már szűkek a biogáz csővezeték keresztmetszetek, ezért megnöveksziok a biogáz nyomása, és a gáz a vízzáron keresztül a szabadba kerül. A rothasztók keverése sem ideális, külső szivattyús keveréssel. Első ütemben a tervezést tervezzük elvégezni, majd a terv szerint az átalakítást is. </t>
  </si>
  <si>
    <t xml:space="preserve">A 2 db homokfogó közül az egyik 10 éve felújításra került, a másik az elmúlt 20 évben nem volt felújítva. Több lánckereket kell cserélni, illetve cserélni kell a zsirzórendszert illetve a hajtómű tengelykapcsolót is. </t>
  </si>
  <si>
    <t xml:space="preserve">A szennyvíztisztító telep irodaépület, műhelyek garázsok fűtése, hűtése korszerűtlen. A hő elosztást kell szabályozni, mert egyes helyeken túl meleg van, máshol pedig hideg. Jobban szabályozható fűtést kell kiépíteni az energioahatékonyság érdekében. </t>
  </si>
  <si>
    <t>Szerepel a 2026-os tervben is de 2026-ban vélhetően csak a közbeszerzés kiírása történik meg, a teljesítés 2027-ben valósul meg.</t>
  </si>
  <si>
    <t xml:space="preserve">Kazánház vízbekötés cseréje nagyobb átmérőre a gáztartály tüzivíz ellátás érdekében. </t>
  </si>
  <si>
    <t>Előülepítő medence bevonat felújítása</t>
  </si>
  <si>
    <t>Átemelő belső betonfelület felújítás: Kmét. Tesco, Putnoki u.</t>
  </si>
  <si>
    <t>Komposztáló prizma ponyvaemelő motor csere</t>
  </si>
  <si>
    <t>Összes bevilágító elem cseréje a komposztáló csarnokokon</t>
  </si>
  <si>
    <t>Kecskemét-Hetényegyháza (Kossuth utca,Pajtás utca) 40 db akna felújítás</t>
  </si>
  <si>
    <t>A kazánház vízbekötése DN 100 mm-es acélcső. A csőfala korrodállt, gyakran vannak csőtörések a vezetéken. 160 fm DN 150 vezeték kiépítést tervezzük.</t>
  </si>
  <si>
    <t>Az előülepítők a 80-as években épültek, a betonfelületet már korábban többször lefestettük, de a 3 db előülepítőből, a legrosszabb állapotún új bevonat kialakítása szükséges, mert a szennyvíz gőzei, az időjárás megrongálták a bevonatot. Az állagmegóvás érdekében a teljes felületre új bevonat kialakítása szükséges.</t>
  </si>
  <si>
    <t xml:space="preserve">Az átemelők betonfelületét a szennyvízből kiváló kénhidrogén tönkre tette, több ponton már a betonvas szerkezet is károsodott, így az átemelő műtárgy állékonyságát veszélyezteti. </t>
  </si>
  <si>
    <t>A szemipermeábilis membránrendszer az elmúlt 16 év során az UV-sugárzás hatására elöregedett, anyaga meggyengült és több helyen szakadozik.</t>
  </si>
  <si>
    <t>2025-ben 26 darab új ponyvaemelő motor került beépítésre, amelyeknél a ponyvacserét 2026-ban tervezzük. A 2027-re tervezett további ponyvacserét megelőzően szükséges újabb 26 darab ponyvaemelő motor beépítése</t>
  </si>
  <si>
    <t>A 16 éves üvegszálas bevilágító elemek az UV-sugárzás hatására elöregedtek és repedeznek. Egyedi javításuk már nem gazdaságos, ezért mind a 70 darab, egyenként 10 méter hosszú bevilágító elem cseréje szükséges.</t>
  </si>
  <si>
    <t>Erős kénhidrogén terhelés miatt az akna falak erősen korrodáltak több cm mélyen mállanak. Az aknában a padkák teljesen szétmálltak, Womás mosással a padkák szétmoshatóak.</t>
  </si>
  <si>
    <t>Átemelő vezérlőszekrény felújítás Kecskemét, Boróka u, Műkertváros, Széchenyiváros átemelőknél, tervezés, kivitelezés</t>
  </si>
  <si>
    <t>Kecskemét, Platter János u. (Szolnoki út-Vasúti kereszteződés)főgyűjtő béleléssel történő felújítás (240m AC 500, 440m AC 600)</t>
  </si>
  <si>
    <r>
      <t>Kecskemét, Daróczi köz 3-13 közterületi  szennyvzcsartorna nyílt</t>
    </r>
    <r>
      <rPr>
        <b/>
        <sz val="11"/>
        <color theme="1"/>
        <rFont val="Calibri"/>
        <family val="2"/>
        <charset val="238"/>
        <scheme val="minor"/>
      </rPr>
      <t>á</t>
    </r>
    <r>
      <rPr>
        <sz val="11"/>
        <rFont val="Calibri"/>
        <family val="2"/>
        <charset val="238"/>
      </rPr>
      <t>rkos felújítása 7 db aknával (125 m)</t>
    </r>
  </si>
  <si>
    <t>Az átemelőben lévő nyomócsövek korrodáltak, több ponton ki lyukadtak. A szerelvények korrodáltak nem működnek üzembiztosan.</t>
  </si>
  <si>
    <t>Az átemelő beton felülete porózussá vált, a felülete mállik a kénhidrogén terhelés miatt</t>
  </si>
  <si>
    <t>Az átemelők elektromos vezérlőszekrényeinek felújítása szabványkövetés, technikai amortizáció és korszerűsítés okán.</t>
  </si>
  <si>
    <t>A teljes hosszon jelentős repedések, gyökérbenövések láthatóak és az AC cső erős korroziója.</t>
  </si>
  <si>
    <t>Több helyen sérült DN200 AC társasházi gyüjtővezeték, több helyen gyökérbenövés és több ellenlejtős szakasz.</t>
  </si>
  <si>
    <t xml:space="preserve">Kotró felújítás </t>
  </si>
  <si>
    <t>Iszapprés PLC vezérlőjének cseréje</t>
  </si>
  <si>
    <t>A telepen lévő, iszaptárolóként használt DORR-medence kotróhídja felújításra szorul. Lánc, lánckerék, hajtómű a folyamatos üzemeltetléstől elkopott.</t>
  </si>
  <si>
    <t>Az iszapprés PLC-je elavult, ha megbihásodik nem javítható, cseréje szükséges.</t>
  </si>
  <si>
    <t>1 db vákuumtartály bélelés, Orgovány, Sport u.</t>
  </si>
  <si>
    <t>Átemelő betonfelület felújítás Váci Mihály utca</t>
  </si>
  <si>
    <t>2 db vákuumtartály bélelés, Izsák, Kölcsey u. Ágasegyháza, Alkotmány u.</t>
  </si>
  <si>
    <t>A tartály 26 éve üzemel, acélból készült. Az agresszív szennyvíz és a keletkező gázok az évek során korróziót okoztak, ezért a tartály fala elvékonyodott. A biztonságos és hosszú távú üzemeltetés érdekében a tartály felújítása szükségessé vált</t>
  </si>
  <si>
    <t>Az átemelőbe a szennyvíz rothadási állapotban, már lebomlási folyamatokkal érkezik, mely során folyamatosan korrozív hatású gázok (pl. kénhidrogén) szabadulnak fel. Ezek a gázok jelentős mértékben károsítják a vasbeton szerkezetet, különösen annak felületi rétegeit. Az így kialakuló szerkezeti állapotromlás megelőzése, illetve az átemelő további biztonságos és zavartalan működése érdekében a felújítás műszaki szempontból indokolttá és halaszthatatlanná vált.</t>
  </si>
  <si>
    <t>A tartály 2000 óta üzemel, acélból készült. Az agresszív szennyvíz és a keletkező gázok az évek során korróziót okoztak, ezért a tartály fala elvékonyodott. A biztonságos és hosszú távú üzemeltetés érdekében a tartály felújítása szükségessé vált</t>
  </si>
  <si>
    <t>Szivattyúk pótlása hálózaton</t>
  </si>
  <si>
    <t>Átemelők kerítésének és térburkolatának felújítása (Dobó u. 2 db, és Telepi út 1 db.)</t>
  </si>
  <si>
    <t>Az üzemelő szivattyúk meghibásodása sok esetben csak felújítással oldható meg. Az üzemeltetés fenntartása miatt a felújítás indokolt. A sok üzemórát futott, korszerűtlen szivattyúk energetikailag nem hatékonyak, pótlásuk indokolt.</t>
  </si>
  <si>
    <t>Az üzemeltetett átemelők kerítése és burkolata nem megfelelő. Az idegenek behatolását nem biztosítsa megfelelően a jelenlegi kerítés, ezért felújítása szükséges.</t>
  </si>
  <si>
    <t>Iszaprecirkulácós vonal felújítása</t>
  </si>
  <si>
    <t>Átemelők gépészeti felújítása (Dunavecse, Sport u., Külső krt, Apostag, Petőfi S. u.)</t>
  </si>
  <si>
    <t>Tisztítóaknák betonfelületének felújítása csatornahálózaton</t>
  </si>
  <si>
    <t>Iszapvíztelenítő gép pótlása, tervezés, kivitelezés</t>
  </si>
  <si>
    <t>A jelenlegi iszaprecirkulációt végző mammutszivattyú kopott, hatásfoka csökkent, a csővezetékek korrodáltak. A teljes iszapvonal felújítása indokolt.</t>
  </si>
  <si>
    <t>Az átemelőkben lévő gépészeti elemek (talpas könyök, vezetősínek, tolózárak) erősen korrodáltak, felújításuk indokolt.</t>
  </si>
  <si>
    <t>A tisztító aknák betonfelülete jelentősen korrodált, a felület felújítása indokolt.</t>
  </si>
  <si>
    <t>A jelenlegi izapvíztelenítő berendezés hatásfoka jelentősen csökkent. A sok üzemórát futott, korszerűtlen iszapvíztelenítő gép energetikailag sem hatékony, pótlása szükséges.</t>
  </si>
  <si>
    <t>A műtárgy víztér feletti része a falon és a mennyezeten korrodált, a beton lemállik ez hosszú távon rontja a műtárgy tartósságát. Az állagmegóvás miatt a felület kezeléssel történő felújítás indokolt. A medencében lévő gépészeti elemek erősen korrodáltak, felújításuk indokolt.</t>
  </si>
  <si>
    <t>A jelenlegi nyílászárók szénacél szerkezetűek, melyek az elmúlt évek során jelentősen korrodálódtak, műanyag nyílászárókra történő cseréjük indokolt.</t>
  </si>
  <si>
    <t>Szennyvíz fogadó medence gépészeti és betonfelület felújítása</t>
  </si>
  <si>
    <t>Gépház nyílászáróinak felújítása</t>
  </si>
  <si>
    <t>Átemelők gépészeti felújítása (Béke u., Bajcsy Zs. U., Kossuth L. u.)</t>
  </si>
  <si>
    <t>Utószűrő berendezés  pótlása</t>
  </si>
  <si>
    <t>Iszapvíztelenítő gép felújítása</t>
  </si>
  <si>
    <t>Szennyvízhálózat felújítás bélleéssel (Rákóczi út, 300 a.c., 600 fm)</t>
  </si>
  <si>
    <t>A jelenleg üzemelő utószűrő fődarabjai a sok üzemóra miatt jelentősen elkoptak, felújítása nem gazdaságos, ezért pótlása szükséges.</t>
  </si>
  <si>
    <t>A jelenleg üzemelő iszapvíztelenítő gép fődarabjai a sok üzemóra miatt jelentősen elkoptak, felújítása indokolt.</t>
  </si>
  <si>
    <t>Az NA 300 szennyvízcsatorna gerincvezeték rendkívül rossz állapotú. Gyakoriak a dugulások a nem megfelelő lejtés viszony illetve a cső illesztési hibák miatt, továbbá az idegen víz beszivárgás. Csatornahálózat vizsgálatok alapján látható hogy a több mint 40 éves csővezetékekben előrehaladott a beton korrózió. További hibát okoznak a megsüllyedt ellenőrző aknák. Ezért szükségessé vált a régi beton csővezetékek kitakarás nélküli bélelése</t>
  </si>
  <si>
    <t>Laktanya átemelő felújítás, kiviteli tervalapján</t>
  </si>
  <si>
    <t>Kombinált rács felújítása</t>
  </si>
  <si>
    <t>Légellátó berendezések pótlása (2 db)</t>
  </si>
  <si>
    <t>Tisztított szennyvíz átemelő gépészeti felújíátsa</t>
  </si>
  <si>
    <t xml:space="preserve">Szabadszállás szvt irányítástechnikai felújítás tervezéssel, kivitelezéssel, épület részleges átépítéssel </t>
  </si>
  <si>
    <t>átemelők irányítástechnikai felújítás</t>
  </si>
  <si>
    <t>A meglévő átemelő életveszélyes állapotban van, biztonságos üzemeltetésre nem alkalmas, ezért új átemelővel történő pótlása szükséges</t>
  </si>
  <si>
    <t>A berendezést fődarabjain jelentős kopások figyelhetők meg, a berndezés felújítása szükséges.</t>
  </si>
  <si>
    <t>Az oxigénellátást biztosító légellátó berendezések hatásfoka jelntősen csökkent a sok üzemóra miatt, energiahatékonyságuk nem megfelelő, felújításuk nem gazdaságos, ezért pótlásuk szükséges.</t>
  </si>
  <si>
    <t>a telepen működő irányítástechnikai rendszer elavult, a berendezések elhelyezkedése problémás, mert elöntheti a szennyvíz, teljes átépítés szükséges</t>
  </si>
  <si>
    <t xml:space="preserve">a vezérlőszekrények cseréje teljes elavulás és elhasználódás miatt indokolt </t>
  </si>
  <si>
    <t>Utószűrő beépítése</t>
  </si>
  <si>
    <t>Átemelők vezérlőszekényének felújítása, cseréje (Tass, RSD I-II, és Cserkész u.)</t>
  </si>
  <si>
    <t>A berendezés beépítése a tisztított víz lebegőanyag tartalmát jelentősen lecsökkenti ezért beépítése indokolt.</t>
  </si>
  <si>
    <t>Hálózati tisztító akna felújítása a Malom u-ban</t>
  </si>
  <si>
    <t>Katona József u. szennyvíz gerinccsatorna 60 fm kitakarásos felújítása, tervezés, kivitelezés</t>
  </si>
  <si>
    <t>Kölcsey F. u. 33-35. gerinc csatorna kitakarásos felújítása, 40 fm.</t>
  </si>
  <si>
    <t>Az üzemelő szivattyúk meghibásodása sok esetben csak felújítással oldható meg. Az üzemeltetés fenntartása miatt a felújítás indokolt. A sok üzemórát futott, korszerűtlen szivattyúk energetikailag nem hatékonyak, ilyenkor pótlásuk indokolt.</t>
  </si>
  <si>
    <t>A légfúvó olajszintje kevés futás után elérte minimum értéket, melyből arra következtet a karbantartó cég, hogy indokolt a felújítása.</t>
  </si>
  <si>
    <t>A folyásfenék helyreállítása nem elég. Az egész aknát fel kell újítani, mert a vízbetörés csak az akna teljes újra rakásával fog megszűnni, mert a 130 mm-es dőlése feszíti a KG csövet!</t>
  </si>
  <si>
    <t>Katona József u. (induló aknájától az 58. számig) kitakarásos felújítása 60 méteres szakaszon. A csatorna az elmúlt években megsüllyedt és 28-30 cm-es visszafolyás alakult ki rajta, mely sűrűn dugulásokat eredményez legfőképpen az 58. szám esetében. Az üzembiztos működéshez szükséges a felújítása.</t>
  </si>
  <si>
    <t>A Kölcsei Ferenc utcán a szennyvíz gerinc csatorna kitakarásos felújítása 30+10 méteres szakaszon. A csatorna az elmúlt években megsüllyedt és 10 cm-es visszafolyás alakult ki rajta, mely sűrűn dugulásokat eredményez a 33. és 35. számok bekötéseinél. Az üzembiztos működéshez szükséges a felújítása.</t>
  </si>
  <si>
    <t>NKÖHSZ fogadó építészeti, gépészeti és vezérléstechnikai felújítás</t>
  </si>
  <si>
    <t>A szvtt. NKÖHSZ akna beton műtárgya belülről erősen kitett a beton korróziónak, mely az elmúlt évtizedekben erősen meg is bontotta a cementált felületeket. Ezeket egy olyan belső bevonattal kívánjuk megóvni, mely a szennyvíznek, káros légtérbeli gázoknak ellen tud állni és hosszan megóvja a műtárgyat.
A leürítő állomás eddig nem rendelkezett semmilyen ellenőrzésre való elektronikával. Mivel a beszállítók száma idén bővült és a jelenlegi módszerrel már nem tudjuk pontosan ellenőrizni a beszállításokat, ezért szükségessé vált egy hatékony nyomon követésre és a szállítások és számlák összevetésére alkalmas, több beszállítót kezelni és szennyvíz mennyiséget is mérni képes beszállítást ellenőrző rendszer. Ennek gerincét egy áramlásmérő  és egy számláló elektronika adja.</t>
  </si>
  <si>
    <t>Szennyvíztiszító telepi MEVA RSM finomrács felújítása</t>
  </si>
  <si>
    <t>A 2026-ban elvégzett karbantartás során a vállalkozó jelezte, hogy az elvégzett munkán túl szükséges a szűrésre szolgáló lamellás pálcák cseréje is, mert elkoptak. Ezt felújítás keretében lehet elvégeztetni, mert fődarabnak számít.</t>
  </si>
  <si>
    <t>2 db légfúvó pótlás, felújítás</t>
  </si>
  <si>
    <t>Szvtt.-en szociális épület nyílászáróinak cseréje korszerű energiahatékony ablakokra</t>
  </si>
  <si>
    <t>szennyvízcsatornahálózat felújítások (Madách Imre u.)</t>
  </si>
  <si>
    <t>Kossuth L. u-i, Szabolcska u-i és Kis Posta műanyag átemelő aknák cseréje beton műtárgyra</t>
  </si>
  <si>
    <t>Fő u-i átemelő gépészeti felújítása</t>
  </si>
  <si>
    <t>Tisztító aknák betonfelületének felújítása betonkorrózió elleni védelemmel.</t>
  </si>
  <si>
    <t>6 db szennyvíz átemelő vezérlőszekrény felújítás</t>
  </si>
  <si>
    <t>Telepi levegőztető (Sanitaire) rendszer cseréje újra</t>
  </si>
  <si>
    <t>Telepi fűtési rendszer korszerűsítése</t>
  </si>
  <si>
    <t>Az évek folyamatos üzemelése során a berendezések kopó és álló részei is, oly mértékben rongálódtak, hogy a tisztítási technológiához szükséges megfelelő szállítási és oxigénmennyiséget nem képesek biztosítani. Az üzemelő légfúvókat szükséges felújítani, hogy a technológia zavartalanul tudjon működni. A biológiai tisztításnak alapvető berendezése a légfúvó, így ezek felújítása elengedhetetlen. Ha a felújítás már nem jelent megoldást, akkor cserélendőek. A beszerezhető fúvó berendezések hatásfoka folyamatosan javul, így energiahatékonysági okokból is indokolt a régi, elavult berendezések pótlása.</t>
  </si>
  <si>
    <t>Az 1988-as építésű telep eredeti ablakaiból az elhasználódott és tönkrement ablakokat ki kell cseréltetni, mert jelenleg sok fűtési energia veszik el.</t>
  </si>
  <si>
    <t>A monolit beton szennyvízcsatorna tisztítását követő kamerás csatornavizsgálat során megállapítottuk, hogy a csatornacső több ponton hosszanti irányban megrepedt. A repedéseknél illetve a cső csatlakozásoknál a szennyvíz a talajba folyik vagy a talajvíz a szennyvízcsatornába folyik. A felújítási munka elvégzésével a csatorna állékonysága helyrehozható vagy pótlásával visszaállítható. A szivárgások megszüntethetőek.</t>
  </si>
  <si>
    <t>A hálózat négy pontján műanyagból készített átemelő műtárgy lett a KEOP I-es projekt során 2002-ben kialakítva, melyek azóta eldeformálódtak a talajvíz felhajtó ereje miatt. Ezek elmozdítják a talpaskönyököket is, melyeken a szivattyúk nem jól fekszenek fel, esetenként eresztenek vagy leborulnak róla. A műanyag is idővel renyhül, elöregszik, ami a fenti erőhatások következtében elreped, szétnyílik. A folyamatos környezettudatos szennyvíztovábbítás miatt, hogy az ne a talajba szivárogjon a repedéseken fontos a feladat, mely leginkább a műanyag átemelők cseréjével oldható meg tartósan, üzembiztosan. Típusa nincsen, mert egyedi gyártásúak voltak. A leendő beton akna típusát majd versenyeztetés dönti el.</t>
  </si>
  <si>
    <t>Az átemelőben a szivattyúk cseréjekor másik gyártó eszközét kell letennünk, de nem tudjuk, mert a karakterisztikájuk miatt "leül a fenékre" és nem tudja szívni a szennyvizet. Az új talpaskönyök kialakítása nem alkalmas a fogadására, mert a beépítendő karimás kötés miatt nem tudjuk letenni rá a szivattyút, nem fér el a vezetőcsőtől. Az eredeti 50-es csövek három 90 fokos ívidomot tartalmaznak, melyek dugulásra hajlamosak, ezért ezeket ki kell váltani. Előzőek és a kopottság maitt indokolt az átemelő szerelvényeinek és csővezetékeinek cseréje és akkor már kiváltása és egy szerelvényakna kialakítása ezek befogadására.</t>
  </si>
  <si>
    <t>A régi átemelők 1987-ben épültek, vezérlésük, szekrényeik is. Azóta számos szabványváltozás történt, aminek az üzemeltető eleget tesz, de a lemezszekrények állapota romlik, elavul. A modern frekvenciaváltók beszereléséhez már nincs elég hely bennük, így nem tudunk az energia megtakarítás terén jelentőset előre lépni, amíg nem végzünk el vezérlőszekrény cserét. Addigra persze a benne működő villamos berendezések is el fognak avulni, indokolt lesz felújításuk, pótlásuk</t>
  </si>
  <si>
    <t>A szennyvíz káros hatásainak az egyik legjobban kitett terület a levegőztető medence, az abban található technika, levegőztető Flygt sanitaire rendszer gerincvezetékekkel (2x3 sor) és (tányérokkal 2x312 db), mely ugyan műanyagból van, de elöregszik, bomlik. A levegő bevitel a technológia legfontosabb része, mert oxigén nélkül az aerob baktérium fajok elpusztulnak, a tisztítás nem történik meg, extra szennyezés valósul meg stb., ezért az üzembiztos működéshez szükséges a stabil levegőztető rendszer</t>
  </si>
  <si>
    <t xml:space="preserve"> A földgáz megszüntetésével lehetne spórolni. A korosodó hagyományos kazán tönkremenetele kondenzációs kazán beszerzést + kémény felújítást + egyéb költségeket fog okozni. Az egyes fúvó hulladékhőjének szétosztásával lehetne temperálni 0-5 fokra az üzemviteli épületet, vagy az elfolyó szennyvíz hulladékhőjének hasznosítása hőcserélővel is megoldhatná azt.</t>
  </si>
  <si>
    <t>Átemelők gépészeti felújítása (1. ütem: Tass, RSD I , 2. ütem: RSD-II, Szalkszentmárton, Dankó u., Varroda átemelők)</t>
  </si>
  <si>
    <t>Átemelő gépészeti felújítás 1. ütem: Kmét. Juhász u, 2. ütem: Vacsi köz.</t>
  </si>
  <si>
    <t>Átemelő betonfelület felújítás 1. ütem: Juhász utca, 2. ütem: Völgy u.</t>
  </si>
  <si>
    <t>Biztonságos üzemeltetés érdekében szükséges az elöregedett elhasználódott szivattyúk keverők cseréje, felújítása</t>
  </si>
  <si>
    <t>A telep jelenlegi Rács és Homokfogó gépháza elavult, és a homofogó nem látja el a feladatát ezek átépítése szükséges, hatékonyabb homokfogó építése szükséges.</t>
  </si>
  <si>
    <t>Komposztáló Prizma Ponyvacsere</t>
  </si>
  <si>
    <t>Toldi u. szennyvízcsatorna felújítása</t>
  </si>
  <si>
    <t>Gyopár u. szennyvízcsatorna felújítása</t>
  </si>
  <si>
    <t>A csatorna állapota rossz, feújítása szükséges</t>
  </si>
  <si>
    <t>Lugas u. 11-29. szárnyvezeték és aknák felújítása</t>
  </si>
  <si>
    <t>A csatorna és az aknák állapota rossz, felújításuk szükséges.</t>
  </si>
  <si>
    <t>Széchenyi lakótelep U/1 társasház szennyvíz bekötővezetés felújítása (kivitelezés)</t>
  </si>
  <si>
    <t>A társasház bekötővezetékének álapota rossz, több helyen törött, feljítása szükséges.</t>
  </si>
  <si>
    <t>Szolnoki úti házi átemelő átköttetése a szolnoki úti gravitációs gerincre.</t>
  </si>
  <si>
    <t>A noymás alatti bekötéssel rengeteg probléma volt, így az átkötése a gernccsatornára szükségessé vált.</t>
  </si>
  <si>
    <t>Dózsa I. átemelő nyomóvezeték felújítás kivitelezés</t>
  </si>
  <si>
    <t xml:space="preserve">Az átemelő nyomóvezetéke több helyen deformálódott, vízzárósága rossz, így felőjítása indokolt.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</si>
</sst>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eFt&quot;"/>
  </numFmts>
  <fonts count="26">
    <font>
      <sz val="11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6"/>
      <color rgb="FF000000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i/>
      <sz val="16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BDBDB"/>
      </patternFill>
    </fill>
    <fill>
      <patternFill patternType="solid">
        <fgColor rgb="FFB4C6E7"/>
      </patternFill>
    </fill>
    <fill>
      <patternFill patternType="solid">
        <fgColor rgb="FFD8E4BC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6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2" borderId="0"/>
    <xf numFmtId="0" fontId="1" fillId="0" borderId="0"/>
  </cellStyleXfs>
  <cellXfs count="241">
    <xf numFmtId="0" fontId="0" fillId="2" borderId="0" xfId="0"/>
    <xf numFmtId="0" fontId="7" fillId="9" borderId="3" xfId="0" applyFont="1" applyFill="1" applyBorder="1" applyAlignment="1">
      <alignment horizontal="left" vertical="center" wrapText="1"/>
    </xf>
    <xf numFmtId="0" fontId="0" fillId="2" borderId="0" xfId="0" applyAlignment="1">
      <alignment wrapText="1"/>
    </xf>
    <xf numFmtId="0" fontId="7" fillId="7" borderId="5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0" xfId="0" applyFont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9" fillId="14" borderId="3" xfId="0" applyFont="1" applyFill="1" applyBorder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/>
    </xf>
    <xf numFmtId="0" fontId="7" fillId="14" borderId="11" xfId="0" applyFont="1" applyFill="1" applyBorder="1" applyAlignment="1">
      <alignment horizontal="center" vertical="center" wrapText="1"/>
    </xf>
    <xf numFmtId="0" fontId="9" fillId="2" borderId="0" xfId="0" applyFont="1"/>
    <xf numFmtId="0" fontId="9" fillId="16" borderId="3" xfId="0" applyFont="1" applyFill="1" applyBorder="1" applyAlignment="1">
      <alignment vertical="center"/>
    </xf>
    <xf numFmtId="0" fontId="13" fillId="2" borderId="15" xfId="0" applyFont="1" applyBorder="1" applyAlignment="1">
      <alignment horizontal="center" vertical="center" wrapText="1"/>
    </xf>
    <xf numFmtId="0" fontId="13" fillId="2" borderId="16" xfId="0" applyFont="1" applyBorder="1" applyAlignment="1">
      <alignment horizontal="center" vertical="center" wrapText="1"/>
    </xf>
    <xf numFmtId="0" fontId="13" fillId="2" borderId="17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2" borderId="20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2" borderId="23" xfId="0" applyFont="1" applyBorder="1" applyAlignment="1">
      <alignment horizontal="center" vertical="center" wrapText="1"/>
    </xf>
    <xf numFmtId="0" fontId="3" fillId="16" borderId="3" xfId="0" applyFont="1" applyFill="1" applyBorder="1" applyAlignment="1">
      <alignment vertical="center"/>
    </xf>
    <xf numFmtId="0" fontId="3" fillId="16" borderId="3" xfId="0" applyFont="1" applyFill="1" applyBorder="1" applyAlignment="1">
      <alignment horizontal="center" vertical="center" wrapText="1"/>
    </xf>
    <xf numFmtId="3" fontId="13" fillId="17" borderId="15" xfId="0" applyNumberFormat="1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wrapText="1"/>
    </xf>
    <xf numFmtId="3" fontId="13" fillId="17" borderId="5" xfId="0" applyNumberFormat="1" applyFont="1" applyFill="1" applyBorder="1" applyAlignment="1">
      <alignment horizontal="right" vertical="center"/>
    </xf>
    <xf numFmtId="0" fontId="7" fillId="19" borderId="15" xfId="1" applyFont="1" applyFill="1" applyBorder="1" applyAlignment="1">
      <alignment horizontal="center" vertical="center"/>
    </xf>
    <xf numFmtId="0" fontId="1" fillId="0" borderId="0" xfId="1"/>
    <xf numFmtId="0" fontId="9" fillId="15" borderId="3" xfId="0" applyFont="1" applyFill="1" applyBorder="1"/>
    <xf numFmtId="0" fontId="20" fillId="2" borderId="12" xfId="0" applyFont="1" applyBorder="1" applyAlignment="1">
      <alignment horizontal="centerContinuous" vertical="center"/>
    </xf>
    <xf numFmtId="0" fontId="6" fillId="2" borderId="13" xfId="0" applyFont="1" applyBorder="1" applyAlignment="1">
      <alignment horizontal="centerContinuous" vertical="center"/>
    </xf>
    <xf numFmtId="0" fontId="6" fillId="2" borderId="14" xfId="0" applyFont="1" applyBorder="1" applyAlignment="1">
      <alignment horizontal="centerContinuous" vertical="center"/>
    </xf>
    <xf numFmtId="0" fontId="11" fillId="2" borderId="18" xfId="0" applyFont="1" applyBorder="1" applyAlignment="1">
      <alignment horizontal="centerContinuous" vertical="center" wrapText="1"/>
    </xf>
    <xf numFmtId="0" fontId="5" fillId="2" borderId="24" xfId="0" applyFont="1" applyBorder="1" applyAlignment="1">
      <alignment horizontal="centerContinuous" vertical="center"/>
    </xf>
    <xf numFmtId="0" fontId="11" fillId="2" borderId="15" xfId="0" applyFont="1" applyBorder="1" applyAlignment="1">
      <alignment horizontal="centerContinuous" vertical="center"/>
    </xf>
    <xf numFmtId="0" fontId="5" fillId="2" borderId="17" xfId="0" applyFont="1" applyBorder="1" applyAlignment="1">
      <alignment horizontal="centerContinuous" vertical="center"/>
    </xf>
    <xf numFmtId="0" fontId="15" fillId="2" borderId="44" xfId="0" applyFont="1" applyBorder="1" applyAlignment="1">
      <alignment horizontal="center" vertical="center"/>
    </xf>
    <xf numFmtId="0" fontId="15" fillId="2" borderId="45" xfId="0" applyFont="1" applyBorder="1" applyAlignment="1">
      <alignment horizontal="center" vertical="center"/>
    </xf>
    <xf numFmtId="0" fontId="15" fillId="2" borderId="7" xfId="0" applyFont="1" applyBorder="1" applyAlignment="1">
      <alignment horizontal="center" vertical="center"/>
    </xf>
    <xf numFmtId="0" fontId="15" fillId="2" borderId="41" xfId="0" applyFont="1" applyBorder="1" applyAlignment="1">
      <alignment horizontal="center" vertical="center"/>
    </xf>
    <xf numFmtId="0" fontId="16" fillId="2" borderId="27" xfId="0" applyFont="1" applyBorder="1" applyAlignment="1">
      <alignment horizontal="center" vertical="center"/>
    </xf>
    <xf numFmtId="0" fontId="7" fillId="2" borderId="33" xfId="0" applyFont="1" applyBorder="1" applyAlignment="1">
      <alignment horizontal="center" vertical="center"/>
    </xf>
    <xf numFmtId="0" fontId="7" fillId="2" borderId="5" xfId="0" applyFont="1" applyBorder="1" applyAlignment="1">
      <alignment horizontal="center" vertical="center"/>
    </xf>
    <xf numFmtId="0" fontId="7" fillId="2" borderId="34" xfId="0" applyFont="1" applyBorder="1" applyAlignment="1">
      <alignment horizontal="center" vertical="center"/>
    </xf>
    <xf numFmtId="0" fontId="15" fillId="2" borderId="18" xfId="0" applyFont="1" applyBorder="1" applyAlignment="1">
      <alignment horizontal="center" vertical="center"/>
    </xf>
    <xf numFmtId="0" fontId="15" fillId="2" borderId="17" xfId="0" applyFont="1" applyBorder="1" applyAlignment="1">
      <alignment horizontal="center" vertical="center"/>
    </xf>
    <xf numFmtId="0" fontId="5" fillId="2" borderId="27" xfId="0" applyFont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left" vertical="center" wrapText="1"/>
    </xf>
    <xf numFmtId="0" fontId="5" fillId="2" borderId="27" xfId="0" applyFont="1" applyBorder="1" applyAlignment="1">
      <alignment horizontal="center" vertical="center"/>
    </xf>
    <xf numFmtId="0" fontId="5" fillId="0" borderId="30" xfId="0" applyFont="1" applyFill="1" applyBorder="1" applyAlignment="1">
      <alignment vertical="center"/>
    </xf>
    <xf numFmtId="0" fontId="7" fillId="7" borderId="27" xfId="0" applyFont="1" applyFill="1" applyBorder="1" applyAlignment="1">
      <alignment vertical="center"/>
    </xf>
    <xf numFmtId="0" fontId="4" fillId="22" borderId="43" xfId="0" applyFont="1" applyFill="1" applyBorder="1" applyAlignment="1">
      <alignment vertical="center" wrapText="1"/>
    </xf>
    <xf numFmtId="0" fontId="6" fillId="22" borderId="44" xfId="0" applyFont="1" applyFill="1" applyBorder="1" applyAlignment="1">
      <alignment horizontal="left" vertical="center" wrapText="1"/>
    </xf>
    <xf numFmtId="0" fontId="4" fillId="22" borderId="7" xfId="0" applyFont="1" applyFill="1" applyBorder="1" applyAlignment="1">
      <alignment horizontal="left" vertical="center" wrapText="1"/>
    </xf>
    <xf numFmtId="0" fontId="4" fillId="22" borderId="46" xfId="0" applyFont="1" applyFill="1" applyBorder="1" applyAlignment="1">
      <alignment horizontal="left" vertical="center" wrapText="1"/>
    </xf>
    <xf numFmtId="0" fontId="17" fillId="22" borderId="27" xfId="0" applyFont="1" applyFill="1" applyBorder="1" applyAlignment="1">
      <alignment horizontal="left" vertical="center" wrapText="1"/>
    </xf>
    <xf numFmtId="0" fontId="7" fillId="2" borderId="31" xfId="0" applyFont="1" applyBorder="1" applyAlignment="1">
      <alignment horizontal="center" vertical="center"/>
    </xf>
    <xf numFmtId="0" fontId="7" fillId="2" borderId="3" xfId="0" applyFont="1" applyBorder="1" applyAlignment="1">
      <alignment horizontal="center" vertical="center"/>
    </xf>
    <xf numFmtId="0" fontId="7" fillId="2" borderId="32" xfId="0" applyFont="1" applyBorder="1" applyAlignment="1">
      <alignment horizontal="center" vertical="center"/>
    </xf>
    <xf numFmtId="0" fontId="5" fillId="2" borderId="35" xfId="0" applyFont="1" applyBorder="1" applyAlignment="1">
      <alignment horizontal="center" vertical="center" wrapText="1"/>
    </xf>
    <xf numFmtId="0" fontId="19" fillId="2" borderId="1" xfId="0" applyFont="1" applyBorder="1" applyAlignment="1">
      <alignment horizontal="left" vertical="center" wrapText="1"/>
    </xf>
    <xf numFmtId="0" fontId="7" fillId="9" borderId="35" xfId="0" applyFont="1" applyFill="1" applyBorder="1" applyAlignment="1">
      <alignment horizontal="left" vertical="center" wrapText="1"/>
    </xf>
    <xf numFmtId="0" fontId="5" fillId="2" borderId="29" xfId="0" applyFont="1" applyBorder="1" applyAlignment="1">
      <alignment horizontal="center" vertical="center"/>
    </xf>
    <xf numFmtId="0" fontId="5" fillId="0" borderId="28" xfId="0" applyFont="1" applyFill="1" applyBorder="1" applyAlignment="1">
      <alignment vertical="center"/>
    </xf>
    <xf numFmtId="0" fontId="7" fillId="9" borderId="35" xfId="0" applyFont="1" applyFill="1" applyBorder="1" applyAlignment="1">
      <alignment vertical="center"/>
    </xf>
    <xf numFmtId="0" fontId="4" fillId="22" borderId="42" xfId="0" applyFont="1" applyFill="1" applyBorder="1" applyAlignment="1">
      <alignment vertical="center" wrapText="1"/>
    </xf>
    <xf numFmtId="0" fontId="6" fillId="22" borderId="47" xfId="0" applyFont="1" applyFill="1" applyBorder="1" applyAlignment="1">
      <alignment horizontal="left" vertical="center" wrapText="1"/>
    </xf>
    <xf numFmtId="0" fontId="4" fillId="22" borderId="3" xfId="0" applyFont="1" applyFill="1" applyBorder="1" applyAlignment="1">
      <alignment horizontal="left" vertical="center" wrapText="1"/>
    </xf>
    <xf numFmtId="0" fontId="4" fillId="22" borderId="48" xfId="0" applyFont="1" applyFill="1" applyBorder="1" applyAlignment="1">
      <alignment horizontal="left" vertical="center" wrapText="1"/>
    </xf>
    <xf numFmtId="0" fontId="17" fillId="22" borderId="35" xfId="0" applyFont="1" applyFill="1" applyBorder="1" applyAlignment="1">
      <alignment horizontal="left" vertical="center" wrapText="1"/>
    </xf>
    <xf numFmtId="0" fontId="7" fillId="20" borderId="32" xfId="0" quotePrefix="1" applyFont="1" applyFill="1" applyBorder="1" applyAlignment="1">
      <alignment horizontal="left" vertical="center" wrapText="1"/>
    </xf>
    <xf numFmtId="0" fontId="7" fillId="2" borderId="1" xfId="0" applyFont="1" applyBorder="1" applyAlignment="1">
      <alignment horizontal="left" vertical="center" wrapText="1"/>
    </xf>
    <xf numFmtId="0" fontId="7" fillId="20" borderId="32" xfId="0" applyFont="1" applyFill="1" applyBorder="1" applyAlignment="1">
      <alignment horizontal="left" vertical="center" wrapText="1"/>
    </xf>
    <xf numFmtId="0" fontId="4" fillId="22" borderId="49" xfId="0" applyFont="1" applyFill="1" applyBorder="1" applyAlignment="1">
      <alignment vertical="center" wrapText="1"/>
    </xf>
    <xf numFmtId="0" fontId="4" fillId="22" borderId="4" xfId="0" applyFont="1" applyFill="1" applyBorder="1" applyAlignment="1">
      <alignment horizontal="left" vertical="center" wrapText="1"/>
    </xf>
    <xf numFmtId="0" fontId="17" fillId="22" borderId="36" xfId="0" applyFont="1" applyFill="1" applyBorder="1" applyAlignment="1">
      <alignment horizontal="left" vertical="center" wrapText="1"/>
    </xf>
    <xf numFmtId="0" fontId="5" fillId="2" borderId="37" xfId="0" applyFont="1" applyBorder="1" applyAlignment="1">
      <alignment horizontal="center" vertical="center"/>
    </xf>
    <xf numFmtId="0" fontId="5" fillId="0" borderId="38" xfId="0" applyFont="1" applyFill="1" applyBorder="1" applyAlignment="1">
      <alignment vertical="center"/>
    </xf>
    <xf numFmtId="0" fontId="7" fillId="10" borderId="39" xfId="0" applyFont="1" applyFill="1" applyBorder="1" applyAlignment="1">
      <alignment vertical="center"/>
    </xf>
    <xf numFmtId="0" fontId="4" fillId="22" borderId="51" xfId="0" applyFont="1" applyFill="1" applyBorder="1" applyAlignment="1">
      <alignment vertical="center" wrapText="1"/>
    </xf>
    <xf numFmtId="0" fontId="6" fillId="22" borderId="52" xfId="0" applyFont="1" applyFill="1" applyBorder="1" applyAlignment="1">
      <alignment horizontal="left" vertical="center" wrapText="1"/>
    </xf>
    <xf numFmtId="0" fontId="4" fillId="22" borderId="10" xfId="0" applyFont="1" applyFill="1" applyBorder="1" applyAlignment="1">
      <alignment horizontal="left" vertical="center" wrapText="1"/>
    </xf>
    <xf numFmtId="0" fontId="4" fillId="22" borderId="54" xfId="0" applyFont="1" applyFill="1" applyBorder="1" applyAlignment="1">
      <alignment horizontal="left" vertical="center" wrapText="1"/>
    </xf>
    <xf numFmtId="0" fontId="17" fillId="22" borderId="39" xfId="0" applyFont="1" applyFill="1" applyBorder="1" applyAlignment="1">
      <alignment horizontal="left" vertical="center" wrapText="1"/>
    </xf>
    <xf numFmtId="0" fontId="7" fillId="21" borderId="32" xfId="0" quotePrefix="1" applyFont="1" applyFill="1" applyBorder="1" applyAlignment="1">
      <alignment horizontal="left" vertical="center" wrapText="1"/>
    </xf>
    <xf numFmtId="0" fontId="4" fillId="23" borderId="43" xfId="0" applyFont="1" applyFill="1" applyBorder="1" applyAlignment="1">
      <alignment vertical="center" wrapText="1"/>
    </xf>
    <xf numFmtId="0" fontId="6" fillId="23" borderId="44" xfId="0" applyFont="1" applyFill="1" applyBorder="1" applyAlignment="1">
      <alignment horizontal="left" vertical="center" wrapText="1"/>
    </xf>
    <xf numFmtId="0" fontId="4" fillId="23" borderId="41" xfId="0" applyFont="1" applyFill="1" applyBorder="1" applyAlignment="1">
      <alignment horizontal="left" vertical="center" wrapText="1"/>
    </xf>
    <xf numFmtId="0" fontId="17" fillId="23" borderId="27" xfId="0" applyFont="1" applyFill="1" applyBorder="1" applyAlignment="1">
      <alignment horizontal="left" vertical="center" wrapText="1"/>
    </xf>
    <xf numFmtId="0" fontId="4" fillId="23" borderId="42" xfId="0" applyFont="1" applyFill="1" applyBorder="1" applyAlignment="1">
      <alignment vertical="center" wrapText="1"/>
    </xf>
    <xf numFmtId="0" fontId="6" fillId="23" borderId="47" xfId="0" applyFont="1" applyFill="1" applyBorder="1" applyAlignment="1">
      <alignment horizontal="left" vertical="center" wrapText="1"/>
    </xf>
    <xf numFmtId="0" fontId="4" fillId="23" borderId="2" xfId="0" applyFont="1" applyFill="1" applyBorder="1" applyAlignment="1">
      <alignment horizontal="left" vertical="center" wrapText="1"/>
    </xf>
    <xf numFmtId="0" fontId="17" fillId="23" borderId="35" xfId="0" applyFont="1" applyFill="1" applyBorder="1" applyAlignment="1">
      <alignment horizontal="left" vertical="center" wrapText="1"/>
    </xf>
    <xf numFmtId="0" fontId="4" fillId="23" borderId="55" xfId="0" applyFont="1" applyFill="1" applyBorder="1" applyAlignment="1">
      <alignment horizontal="left" vertical="center" wrapText="1"/>
    </xf>
    <xf numFmtId="0" fontId="4" fillId="23" borderId="49" xfId="0" applyFont="1" applyFill="1" applyBorder="1" applyAlignment="1">
      <alignment vertical="center" wrapText="1"/>
    </xf>
    <xf numFmtId="0" fontId="6" fillId="23" borderId="56" xfId="0" applyFont="1" applyFill="1" applyBorder="1" applyAlignment="1">
      <alignment horizontal="left" vertical="center" wrapText="1"/>
    </xf>
    <xf numFmtId="0" fontId="4" fillId="23" borderId="4" xfId="0" applyFont="1" applyFill="1" applyBorder="1" applyAlignment="1">
      <alignment horizontal="left" vertical="center" wrapText="1"/>
    </xf>
    <xf numFmtId="0" fontId="4" fillId="23" borderId="48" xfId="0" applyFont="1" applyFill="1" applyBorder="1" applyAlignment="1">
      <alignment horizontal="left" vertical="center" wrapText="1"/>
    </xf>
    <xf numFmtId="0" fontId="17" fillId="23" borderId="36" xfId="0" applyFont="1" applyFill="1" applyBorder="1" applyAlignment="1">
      <alignment horizontal="left" vertical="center" wrapText="1"/>
    </xf>
    <xf numFmtId="0" fontId="7" fillId="21" borderId="11" xfId="0" applyFont="1" applyFill="1" applyBorder="1" applyAlignment="1">
      <alignment horizontal="left" vertical="center" wrapText="1"/>
    </xf>
    <xf numFmtId="0" fontId="4" fillId="23" borderId="51" xfId="0" applyFont="1" applyFill="1" applyBorder="1" applyAlignment="1">
      <alignment vertical="center" wrapText="1"/>
    </xf>
    <xf numFmtId="0" fontId="6" fillId="23" borderId="52" xfId="0" applyFont="1" applyFill="1" applyBorder="1" applyAlignment="1">
      <alignment horizontal="left" vertical="center" wrapText="1"/>
    </xf>
    <xf numFmtId="0" fontId="4" fillId="23" borderId="10" xfId="0" applyFont="1" applyFill="1" applyBorder="1" applyAlignment="1">
      <alignment horizontal="left" vertical="center" wrapText="1"/>
    </xf>
    <xf numFmtId="0" fontId="4" fillId="23" borderId="54" xfId="0" applyFont="1" applyFill="1" applyBorder="1" applyAlignment="1">
      <alignment horizontal="left" vertical="center" wrapText="1"/>
    </xf>
    <xf numFmtId="0" fontId="17" fillId="23" borderId="39" xfId="0" applyFont="1" applyFill="1" applyBorder="1" applyAlignment="1">
      <alignment horizontal="left" vertical="center" wrapText="1"/>
    </xf>
    <xf numFmtId="0" fontId="4" fillId="22" borderId="24" xfId="0" applyFont="1" applyFill="1" applyBorder="1" applyAlignment="1">
      <alignment horizontal="left" vertical="center" wrapText="1"/>
    </xf>
    <xf numFmtId="0" fontId="4" fillId="23" borderId="46" xfId="0" applyFont="1" applyFill="1" applyBorder="1" applyAlignment="1">
      <alignment horizontal="left" vertical="center" wrapText="1"/>
    </xf>
    <xf numFmtId="0" fontId="5" fillId="2" borderId="39" xfId="0" applyFont="1" applyBorder="1" applyAlignment="1">
      <alignment horizontal="center" vertical="center" wrapText="1"/>
    </xf>
    <xf numFmtId="0" fontId="7" fillId="2" borderId="40" xfId="0" applyFont="1" applyBorder="1" applyAlignment="1">
      <alignment horizontal="left" vertical="center" wrapText="1"/>
    </xf>
    <xf numFmtId="0" fontId="7" fillId="10" borderId="39" xfId="0" applyFont="1" applyFill="1" applyBorder="1" applyAlignment="1">
      <alignment horizontal="left" vertical="center" wrapText="1"/>
    </xf>
    <xf numFmtId="0" fontId="4" fillId="22" borderId="57" xfId="0" applyFont="1" applyFill="1" applyBorder="1" applyAlignment="1">
      <alignment vertical="center" wrapText="1"/>
    </xf>
    <xf numFmtId="0" fontId="6" fillId="22" borderId="26" xfId="0" applyFont="1" applyFill="1" applyBorder="1" applyAlignment="1">
      <alignment horizontal="left" vertical="center" wrapText="1"/>
    </xf>
    <xf numFmtId="0" fontId="6" fillId="22" borderId="16" xfId="0" applyFont="1" applyFill="1" applyBorder="1" applyAlignment="1">
      <alignment vertical="center" wrapText="1"/>
    </xf>
    <xf numFmtId="0" fontId="17" fillId="22" borderId="15" xfId="0" applyFont="1" applyFill="1" applyBorder="1" applyAlignment="1">
      <alignment horizontal="left" vertical="center" wrapText="1"/>
    </xf>
    <xf numFmtId="0" fontId="4" fillId="24" borderId="57" xfId="0" applyFont="1" applyFill="1" applyBorder="1" applyAlignment="1">
      <alignment vertical="center" wrapText="1"/>
    </xf>
    <xf numFmtId="0" fontId="6" fillId="24" borderId="26" xfId="0" applyFont="1" applyFill="1" applyBorder="1" applyAlignment="1">
      <alignment horizontal="left" vertical="center" wrapText="1"/>
    </xf>
    <xf numFmtId="0" fontId="6" fillId="24" borderId="16" xfId="0" applyFont="1" applyFill="1" applyBorder="1" applyAlignment="1">
      <alignment horizontal="left" vertical="center" wrapText="1"/>
    </xf>
    <xf numFmtId="0" fontId="4" fillId="24" borderId="24" xfId="0" applyFont="1" applyFill="1" applyBorder="1" applyAlignment="1">
      <alignment horizontal="left" vertical="center" wrapText="1"/>
    </xf>
    <xf numFmtId="0" fontId="17" fillId="24" borderId="15" xfId="0" applyFont="1" applyFill="1" applyBorder="1" applyAlignment="1">
      <alignment horizontal="left" vertical="center" wrapText="1"/>
    </xf>
    <xf numFmtId="0" fontId="6" fillId="22" borderId="16" xfId="0" applyFont="1" applyFill="1" applyBorder="1" applyAlignment="1">
      <alignment horizontal="left" vertical="center" wrapText="1"/>
    </xf>
    <xf numFmtId="0" fontId="4" fillId="22" borderId="13" xfId="0" applyFont="1" applyFill="1" applyBorder="1" applyAlignment="1">
      <alignment horizontal="left" vertical="center" wrapText="1"/>
    </xf>
    <xf numFmtId="0" fontId="7" fillId="2" borderId="9" xfId="0" applyFont="1" applyBorder="1" applyAlignment="1">
      <alignment horizontal="center" vertical="center"/>
    </xf>
    <xf numFmtId="0" fontId="7" fillId="2" borderId="10" xfId="0" applyFont="1" applyBorder="1" applyAlignment="1">
      <alignment horizontal="center" vertical="center"/>
    </xf>
    <xf numFmtId="0" fontId="7" fillId="2" borderId="11" xfId="0" applyFont="1" applyBorder="1" applyAlignment="1">
      <alignment horizontal="center" vertical="center"/>
    </xf>
    <xf numFmtId="0" fontId="6" fillId="22" borderId="45" xfId="0" applyFont="1" applyFill="1" applyBorder="1" applyAlignment="1">
      <alignment horizontal="left" vertical="center" wrapText="1"/>
    </xf>
    <xf numFmtId="0" fontId="4" fillId="23" borderId="7" xfId="0" applyFont="1" applyFill="1" applyBorder="1" applyAlignment="1">
      <alignment horizontal="left" vertical="center" wrapText="1"/>
    </xf>
    <xf numFmtId="0" fontId="4" fillId="23" borderId="3" xfId="0" applyFont="1" applyFill="1" applyBorder="1" applyAlignment="1">
      <alignment horizontal="left" vertical="center" wrapText="1"/>
    </xf>
    <xf numFmtId="0" fontId="7" fillId="2" borderId="19" xfId="0" applyFont="1" applyBorder="1" applyAlignment="1">
      <alignment horizontal="center" vertical="center"/>
    </xf>
    <xf numFmtId="0" fontId="7" fillId="2" borderId="17" xfId="0" applyFont="1" applyBorder="1" applyAlignment="1">
      <alignment horizontal="center" vertical="center"/>
    </xf>
    <xf numFmtId="0" fontId="15" fillId="2" borderId="43" xfId="0" applyFont="1" applyBorder="1" applyAlignment="1">
      <alignment horizontal="center" vertical="center" textRotation="90"/>
    </xf>
    <xf numFmtId="0" fontId="7" fillId="2" borderId="63" xfId="0" applyFont="1" applyBorder="1" applyAlignment="1">
      <alignment horizontal="center" vertical="center"/>
    </xf>
    <xf numFmtId="0" fontId="7" fillId="2" borderId="7" xfId="0" applyFont="1" applyBorder="1" applyAlignment="1">
      <alignment horizontal="center" vertical="center"/>
    </xf>
    <xf numFmtId="0" fontId="7" fillId="2" borderId="8" xfId="0" applyFont="1" applyBorder="1" applyAlignment="1">
      <alignment horizontal="center" vertical="center"/>
    </xf>
    <xf numFmtId="0" fontId="4" fillId="2" borderId="63" xfId="0" applyFont="1" applyBorder="1" applyAlignment="1">
      <alignment horizontal="center" vertical="center"/>
    </xf>
    <xf numFmtId="0" fontId="4" fillId="2" borderId="7" xfId="0" applyFont="1" applyBorder="1" applyAlignment="1">
      <alignment horizontal="center" vertical="center"/>
    </xf>
    <xf numFmtId="0" fontId="4" fillId="2" borderId="8" xfId="0" applyFont="1" applyBorder="1" applyAlignment="1">
      <alignment horizontal="center" vertical="center"/>
    </xf>
    <xf numFmtId="0" fontId="4" fillId="2" borderId="31" xfId="0" applyFont="1" applyBorder="1" applyAlignment="1">
      <alignment horizontal="center" vertical="center"/>
    </xf>
    <xf numFmtId="0" fontId="4" fillId="2" borderId="3" xfId="0" applyFont="1" applyBorder="1" applyAlignment="1">
      <alignment horizontal="center" vertical="center"/>
    </xf>
    <xf numFmtId="0" fontId="4" fillId="2" borderId="32" xfId="0" applyFont="1" applyBorder="1" applyAlignment="1">
      <alignment horizontal="center" vertical="center"/>
    </xf>
    <xf numFmtId="0" fontId="7" fillId="2" borderId="21" xfId="0" applyFont="1" applyBorder="1" applyAlignment="1">
      <alignment horizontal="center" vertical="center"/>
    </xf>
    <xf numFmtId="0" fontId="7" fillId="2" borderId="22" xfId="0" applyFont="1" applyBorder="1" applyAlignment="1">
      <alignment horizontal="center" vertical="center"/>
    </xf>
    <xf numFmtId="0" fontId="7" fillId="2" borderId="23" xfId="0" applyFont="1" applyBorder="1" applyAlignment="1">
      <alignment horizontal="center" vertical="center"/>
    </xf>
    <xf numFmtId="0" fontId="7" fillId="2" borderId="64" xfId="0" applyFont="1" applyBorder="1" applyAlignment="1">
      <alignment horizontal="center" vertical="center"/>
    </xf>
    <xf numFmtId="0" fontId="7" fillId="2" borderId="4" xfId="0" applyFont="1" applyBorder="1" applyAlignment="1">
      <alignment horizontal="center" vertical="center"/>
    </xf>
    <xf numFmtId="0" fontId="7" fillId="2" borderId="65" xfId="0" applyFont="1" applyBorder="1" applyAlignment="1">
      <alignment horizontal="center" vertical="center"/>
    </xf>
    <xf numFmtId="0" fontId="4" fillId="22" borderId="15" xfId="0" applyFont="1" applyFill="1" applyBorder="1" applyAlignment="1">
      <alignment horizontal="left" vertical="center" wrapText="1"/>
    </xf>
    <xf numFmtId="0" fontId="7" fillId="2" borderId="18" xfId="0" applyFont="1" applyBorder="1" applyAlignment="1">
      <alignment horizontal="center" vertical="center"/>
    </xf>
    <xf numFmtId="0" fontId="6" fillId="24" borderId="16" xfId="0" applyFont="1" applyFill="1" applyBorder="1" applyAlignment="1">
      <alignment vertical="center" wrapText="1"/>
    </xf>
    <xf numFmtId="0" fontId="4" fillId="24" borderId="15" xfId="0" applyFont="1" applyFill="1" applyBorder="1" applyAlignment="1">
      <alignment horizontal="left" vertical="center" wrapText="1"/>
    </xf>
    <xf numFmtId="0" fontId="4" fillId="2" borderId="18" xfId="0" applyFont="1" applyBorder="1" applyAlignment="1">
      <alignment horizontal="center" vertical="center"/>
    </xf>
    <xf numFmtId="0" fontId="4" fillId="2" borderId="19" xfId="0" applyFont="1" applyBorder="1" applyAlignment="1">
      <alignment horizontal="center" vertical="center"/>
    </xf>
    <xf numFmtId="0" fontId="4" fillId="2" borderId="17" xfId="0" applyFont="1" applyBorder="1" applyAlignment="1">
      <alignment horizontal="center" vertical="center"/>
    </xf>
    <xf numFmtId="0" fontId="4" fillId="24" borderId="13" xfId="0" applyFont="1" applyFill="1" applyBorder="1" applyAlignment="1">
      <alignment horizontal="left" vertical="center" wrapText="1"/>
    </xf>
    <xf numFmtId="3" fontId="13" fillId="11" borderId="15" xfId="0" applyNumberFormat="1" applyFont="1" applyFill="1" applyBorder="1" applyAlignment="1">
      <alignment horizontal="center" vertical="center"/>
    </xf>
    <xf numFmtId="3" fontId="13" fillId="11" borderId="16" xfId="0" applyNumberFormat="1" applyFont="1" applyFill="1" applyBorder="1" applyAlignment="1">
      <alignment horizontal="center" vertical="center"/>
    </xf>
    <xf numFmtId="3" fontId="13" fillId="11" borderId="17" xfId="0" applyNumberFormat="1" applyFont="1" applyFill="1" applyBorder="1" applyAlignment="1">
      <alignment horizontal="center" vertical="center"/>
    </xf>
    <xf numFmtId="3" fontId="13" fillId="11" borderId="5" xfId="0" applyNumberFormat="1" applyFont="1" applyFill="1" applyBorder="1" applyAlignment="1">
      <alignment horizontal="center" vertical="center"/>
    </xf>
    <xf numFmtId="3" fontId="3" fillId="11" borderId="5" xfId="0" applyNumberFormat="1" applyFont="1" applyFill="1" applyBorder="1" applyAlignment="1">
      <alignment horizontal="right" vertical="center"/>
    </xf>
    <xf numFmtId="0" fontId="12" fillId="11" borderId="12" xfId="0" applyFont="1" applyFill="1" applyBorder="1" applyAlignment="1">
      <alignment horizontal="centerContinuous" vertical="center"/>
    </xf>
    <xf numFmtId="0" fontId="13" fillId="11" borderId="13" xfId="0" applyFont="1" applyFill="1" applyBorder="1" applyAlignment="1">
      <alignment horizontal="centerContinuous"/>
    </xf>
    <xf numFmtId="0" fontId="13" fillId="11" borderId="14" xfId="0" applyFont="1" applyFill="1" applyBorder="1" applyAlignment="1">
      <alignment horizontal="centerContinuous"/>
    </xf>
    <xf numFmtId="3" fontId="13" fillId="11" borderId="18" xfId="0" applyNumberFormat="1" applyFont="1" applyFill="1" applyBorder="1" applyAlignment="1">
      <alignment horizontal="center" vertical="center"/>
    </xf>
    <xf numFmtId="3" fontId="13" fillId="11" borderId="19" xfId="0" applyNumberFormat="1" applyFont="1" applyFill="1" applyBorder="1" applyAlignment="1">
      <alignment horizontal="center" vertical="center"/>
    </xf>
    <xf numFmtId="3" fontId="13" fillId="11" borderId="24" xfId="0" applyNumberFormat="1" applyFont="1" applyFill="1" applyBorder="1" applyAlignment="1">
      <alignment horizontal="center" vertical="center"/>
    </xf>
    <xf numFmtId="3" fontId="3" fillId="11" borderId="25" xfId="0" applyNumberFormat="1" applyFont="1" applyFill="1" applyBorder="1" applyAlignment="1">
      <alignment horizontal="right" vertical="center"/>
    </xf>
    <xf numFmtId="0" fontId="12" fillId="25" borderId="15" xfId="0" applyFont="1" applyFill="1" applyBorder="1" applyAlignment="1">
      <alignment horizontal="centerContinuous" vertical="center" wrapText="1"/>
    </xf>
    <xf numFmtId="0" fontId="9" fillId="25" borderId="13" xfId="0" applyFont="1" applyFill="1" applyBorder="1" applyAlignment="1">
      <alignment horizontal="centerContinuous"/>
    </xf>
    <xf numFmtId="0" fontId="9" fillId="25" borderId="14" xfId="0" applyFont="1" applyFill="1" applyBorder="1" applyAlignment="1">
      <alignment horizontal="centerContinuous"/>
    </xf>
    <xf numFmtId="3" fontId="13" fillId="25" borderId="18" xfId="0" applyNumberFormat="1" applyFont="1" applyFill="1" applyBorder="1" applyAlignment="1">
      <alignment horizontal="center" vertical="center"/>
    </xf>
    <xf numFmtId="3" fontId="13" fillId="25" borderId="19" xfId="0" applyNumberFormat="1" applyFont="1" applyFill="1" applyBorder="1" applyAlignment="1">
      <alignment horizontal="center" vertical="center"/>
    </xf>
    <xf numFmtId="3" fontId="13" fillId="25" borderId="24" xfId="0" applyNumberFormat="1" applyFont="1" applyFill="1" applyBorder="1" applyAlignment="1">
      <alignment horizontal="center" vertical="center"/>
    </xf>
    <xf numFmtId="3" fontId="3" fillId="25" borderId="5" xfId="0" applyNumberFormat="1" applyFont="1" applyFill="1" applyBorder="1" applyAlignment="1">
      <alignment horizontal="right" vertical="center"/>
    </xf>
    <xf numFmtId="0" fontId="15" fillId="2" borderId="12" xfId="0" applyFont="1" applyBorder="1" applyAlignment="1">
      <alignment horizontal="center" vertical="center" textRotation="90"/>
    </xf>
    <xf numFmtId="0" fontId="7" fillId="0" borderId="28" xfId="0" applyFont="1" applyFill="1" applyBorder="1" applyAlignment="1">
      <alignment horizontal="left" vertical="center" wrapText="1"/>
    </xf>
    <xf numFmtId="0" fontId="7" fillId="20" borderId="27" xfId="0" applyFont="1" applyFill="1" applyBorder="1" applyAlignment="1">
      <alignment horizontal="right" vertical="center" wrapText="1"/>
    </xf>
    <xf numFmtId="0" fontId="18" fillId="20" borderId="63" xfId="0" applyFont="1" applyFill="1" applyBorder="1" applyAlignment="1">
      <alignment vertical="center" wrapText="1"/>
    </xf>
    <xf numFmtId="0" fontId="7" fillId="20" borderId="8" xfId="0" quotePrefix="1" applyFont="1" applyFill="1" applyBorder="1" applyAlignment="1">
      <alignment horizontal="left" vertical="center" wrapText="1"/>
    </xf>
    <xf numFmtId="0" fontId="7" fillId="20" borderId="35" xfId="0" applyFont="1" applyFill="1" applyBorder="1" applyAlignment="1">
      <alignment horizontal="right" vertical="center" wrapText="1"/>
    </xf>
    <xf numFmtId="0" fontId="18" fillId="20" borderId="31" xfId="0" applyFont="1" applyFill="1" applyBorder="1" applyAlignment="1">
      <alignment vertical="center" wrapText="1"/>
    </xf>
    <xf numFmtId="0" fontId="7" fillId="20" borderId="29" xfId="0" applyFont="1" applyFill="1" applyBorder="1" applyAlignment="1">
      <alignment horizontal="right" vertical="center" wrapText="1"/>
    </xf>
    <xf numFmtId="0" fontId="7" fillId="26" borderId="35" xfId="0" quotePrefix="1" applyFont="1" applyFill="1" applyBorder="1" applyAlignment="1">
      <alignment horizontal="right" vertical="center" wrapText="1"/>
    </xf>
    <xf numFmtId="0" fontId="18" fillId="26" borderId="31" xfId="0" applyFont="1" applyFill="1" applyBorder="1" applyAlignment="1">
      <alignment vertical="center" wrapText="1"/>
    </xf>
    <xf numFmtId="0" fontId="7" fillId="26" borderId="32" xfId="0" quotePrefix="1" applyFont="1" applyFill="1" applyBorder="1" applyAlignment="1">
      <alignment horizontal="left" vertical="center" wrapText="1"/>
    </xf>
    <xf numFmtId="0" fontId="7" fillId="21" borderId="35" xfId="0" quotePrefix="1" applyFont="1" applyFill="1" applyBorder="1" applyAlignment="1">
      <alignment horizontal="right" vertical="center" wrapText="1"/>
    </xf>
    <xf numFmtId="0" fontId="18" fillId="21" borderId="31" xfId="0" applyFont="1" applyFill="1" applyBorder="1" applyAlignment="1">
      <alignment vertical="center" wrapText="1"/>
    </xf>
    <xf numFmtId="0" fontId="7" fillId="21" borderId="39" xfId="0" quotePrefix="1" applyFont="1" applyFill="1" applyBorder="1" applyAlignment="1">
      <alignment horizontal="right" vertical="center" wrapText="1"/>
    </xf>
    <xf numFmtId="0" fontId="18" fillId="21" borderId="9" xfId="0" applyFont="1" applyFill="1" applyBorder="1" applyAlignment="1">
      <alignment vertical="center" wrapText="1"/>
    </xf>
    <xf numFmtId="0" fontId="2" fillId="18" borderId="3" xfId="0" applyFont="1" applyFill="1" applyBorder="1" applyAlignment="1">
      <alignment vertical="center" wrapText="1"/>
    </xf>
    <xf numFmtId="0" fontId="9" fillId="12" borderId="3" xfId="0" applyFont="1" applyFill="1" applyBorder="1" applyAlignment="1">
      <alignment horizontal="center" vertical="center" wrapText="1"/>
    </xf>
    <xf numFmtId="1" fontId="2" fillId="13" borderId="3" xfId="0" applyNumberFormat="1" applyFont="1" applyFill="1" applyBorder="1" applyAlignment="1">
      <alignment vertical="center" wrapText="1"/>
    </xf>
    <xf numFmtId="0" fontId="0" fillId="2" borderId="0" xfId="0" applyAlignment="1">
      <alignment vertical="center"/>
    </xf>
    <xf numFmtId="1" fontId="2" fillId="13" borderId="3" xfId="0" applyNumberFormat="1" applyFont="1" applyFill="1" applyBorder="1" applyAlignment="1">
      <alignment horizontal="center" vertical="center" wrapText="1"/>
    </xf>
    <xf numFmtId="0" fontId="0" fillId="2" borderId="0" xfId="0" applyAlignment="1">
      <alignment horizontal="center" vertical="center"/>
    </xf>
    <xf numFmtId="0" fontId="0" fillId="4" borderId="3" xfId="0" applyFill="1" applyBorder="1" applyAlignment="1">
      <alignment vertical="center" wrapText="1"/>
    </xf>
    <xf numFmtId="49" fontId="2" fillId="13" borderId="3" xfId="0" applyNumberFormat="1" applyFont="1" applyFill="1" applyBorder="1" applyAlignment="1">
      <alignment vertical="center" wrapText="1"/>
    </xf>
    <xf numFmtId="49" fontId="2" fillId="13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vertical="center" wrapText="1"/>
    </xf>
    <xf numFmtId="164" fontId="0" fillId="13" borderId="3" xfId="0" applyNumberFormat="1" applyFill="1" applyBorder="1" applyAlignment="1">
      <alignment vertical="center" wrapText="1"/>
    </xf>
    <xf numFmtId="164" fontId="0" fillId="6" borderId="3" xfId="0" applyNumberFormat="1" applyFill="1" applyBorder="1" applyAlignment="1">
      <alignment vertical="center" wrapText="1"/>
    </xf>
    <xf numFmtId="0" fontId="0" fillId="2" borderId="0" xfId="0" applyAlignment="1">
      <alignment vertical="center" wrapText="1"/>
    </xf>
    <xf numFmtId="0" fontId="0" fillId="3" borderId="3" xfId="0" applyFill="1" applyBorder="1"/>
    <xf numFmtId="0" fontId="0" fillId="4" borderId="3" xfId="0" applyFill="1" applyBorder="1"/>
    <xf numFmtId="49" fontId="9" fillId="15" borderId="3" xfId="0" applyNumberFormat="1" applyFont="1" applyFill="1" applyBorder="1"/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1" fontId="2" fillId="13" borderId="3" xfId="0" applyNumberFormat="1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vertical="center" wrapText="1"/>
    </xf>
    <xf numFmtId="49" fontId="2" fillId="13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6" fillId="23" borderId="45" xfId="0" applyFont="1" applyFill="1" applyBorder="1" applyAlignment="1">
      <alignment horizontal="left" vertical="center" wrapText="1"/>
    </xf>
    <xf numFmtId="0" fontId="6" fillId="23" borderId="6" xfId="0" applyFont="1" applyFill="1" applyBorder="1" applyAlignment="1">
      <alignment horizontal="left" vertical="center" wrapText="1"/>
    </xf>
    <xf numFmtId="0" fontId="6" fillId="23" borderId="50" xfId="0" applyFont="1" applyFill="1" applyBorder="1" applyAlignment="1">
      <alignment horizontal="left" vertical="center" wrapText="1"/>
    </xf>
    <xf numFmtId="0" fontId="14" fillId="2" borderId="12" xfId="0" applyFont="1" applyBorder="1" applyAlignment="1">
      <alignment horizontal="center" vertical="center"/>
    </xf>
    <xf numFmtId="0" fontId="14" fillId="2" borderId="13" xfId="0" applyFont="1" applyBorder="1" applyAlignment="1">
      <alignment horizontal="center" vertical="center"/>
    </xf>
    <xf numFmtId="0" fontId="14" fillId="2" borderId="14" xfId="0" applyFont="1" applyBorder="1" applyAlignment="1">
      <alignment horizontal="center" vertical="center"/>
    </xf>
    <xf numFmtId="0" fontId="6" fillId="22" borderId="45" xfId="0" applyFont="1" applyFill="1" applyBorder="1" applyAlignment="1">
      <alignment horizontal="left" vertical="center" wrapText="1"/>
    </xf>
    <xf numFmtId="0" fontId="6" fillId="22" borderId="6" xfId="0" applyFont="1" applyFill="1" applyBorder="1" applyAlignment="1">
      <alignment horizontal="left" vertical="center" wrapText="1"/>
    </xf>
    <xf numFmtId="0" fontId="6" fillId="22" borderId="50" xfId="0" applyFont="1" applyFill="1" applyBorder="1" applyAlignment="1">
      <alignment horizontal="left" vertical="center" wrapText="1"/>
    </xf>
    <xf numFmtId="0" fontId="6" fillId="22" borderId="53" xfId="0" applyFont="1" applyFill="1" applyBorder="1" applyAlignment="1">
      <alignment horizontal="left" vertical="center" wrapText="1"/>
    </xf>
    <xf numFmtId="0" fontId="6" fillId="23" borderId="53" xfId="0" applyFont="1" applyFill="1" applyBorder="1" applyAlignment="1">
      <alignment horizontal="left" vertical="center" wrapText="1"/>
    </xf>
    <xf numFmtId="0" fontId="4" fillId="23" borderId="7" xfId="0" applyFont="1" applyFill="1" applyBorder="1" applyAlignment="1">
      <alignment horizontal="left" vertical="center" wrapText="1"/>
    </xf>
    <xf numFmtId="0" fontId="4" fillId="23" borderId="3" xfId="0" applyFont="1" applyFill="1" applyBorder="1" applyAlignment="1">
      <alignment horizontal="left" vertical="center" wrapText="1"/>
    </xf>
    <xf numFmtId="0" fontId="11" fillId="2" borderId="58" xfId="0" applyFont="1" applyBorder="1" applyAlignment="1">
      <alignment horizontal="center" vertical="center" wrapText="1"/>
    </xf>
    <xf numFmtId="0" fontId="11" fillId="2" borderId="59" xfId="0" applyFont="1" applyBorder="1" applyAlignment="1">
      <alignment horizontal="center" vertical="center" wrapText="1"/>
    </xf>
    <xf numFmtId="0" fontId="11" fillId="2" borderId="60" xfId="0" applyFont="1" applyBorder="1" applyAlignment="1">
      <alignment horizontal="center" vertical="center" wrapText="1"/>
    </xf>
    <xf numFmtId="0" fontId="11" fillId="2" borderId="61" xfId="0" applyFont="1" applyBorder="1" applyAlignment="1">
      <alignment horizontal="center" vertical="center" wrapText="1"/>
    </xf>
    <xf numFmtId="0" fontId="11" fillId="2" borderId="0" xfId="0" applyFont="1" applyAlignment="1">
      <alignment horizontal="center" vertical="center" wrapText="1"/>
    </xf>
    <xf numFmtId="0" fontId="11" fillId="2" borderId="62" xfId="0" applyFont="1" applyBorder="1" applyAlignment="1">
      <alignment horizontal="center" vertical="center" wrapText="1"/>
    </xf>
    <xf numFmtId="49" fontId="2" fillId="5" borderId="3" xfId="0" applyNumberFormat="1" applyFont="1" applyFill="1" applyBorder="1"/>
  </cellXfs>
  <cellStyles count="2">
    <cellStyle name="Normál" xfId="0" builtinId="0"/>
    <cellStyle name="Normál 2" xfId="1" xr:uid="{00000000-0005-0000-0000-000001000000}"/>
  </cellStyles>
  <dxfs count="6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BDBD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workbookViewId="0"/>
  </sheetViews>
  <sheetFormatPr defaultRowHeight="15"/>
  <cols>
    <col min="1" max="1" width="24.85546875" bestFit="1" customWidth="1"/>
    <col min="2" max="2" width="22.42578125" customWidth="1"/>
  </cols>
  <sheetData>
    <row r="1" spans="1:2">
      <c r="A1" t="s">
        <v>135</v>
      </c>
    </row>
    <row r="2" spans="1:2">
      <c r="A2" t="s">
        <v>297</v>
      </c>
    </row>
    <row r="3" spans="1:2">
      <c r="A3" s="206" t="s">
        <v>298</v>
      </c>
      <c r="B3" s="206" t="s">
        <v>299</v>
      </c>
    </row>
    <row r="4" spans="1:2">
      <c r="A4" s="206" t="s">
        <v>300</v>
      </c>
      <c r="B4" s="206" t="s">
        <v>301</v>
      </c>
    </row>
    <row r="5" spans="1:2">
      <c r="A5" s="206" t="s">
        <v>302</v>
      </c>
      <c r="B5" s="206" t="s">
        <v>303</v>
      </c>
    </row>
    <row r="6" spans="1:2">
      <c r="A6" s="206" t="s">
        <v>304</v>
      </c>
      <c r="B6" s="206" t="s">
        <v>305</v>
      </c>
    </row>
    <row r="7" spans="1:2">
      <c r="A7" s="206" t="s">
        <v>306</v>
      </c>
      <c r="B7" s="207">
        <f>LEFT(B6,4)+1</f>
        <v>2027</v>
      </c>
    </row>
    <row r="8" spans="1:2">
      <c r="A8" s="206" t="s">
        <v>307</v>
      </c>
      <c r="B8" s="207">
        <f>LEFT(B6,4)+10</f>
        <v>2036</v>
      </c>
    </row>
    <row r="9" spans="1:2">
      <c r="A9" s="206" t="s">
        <v>308</v>
      </c>
      <c r="B9" s="206" t="s">
        <v>309</v>
      </c>
    </row>
    <row r="10" spans="1:2">
      <c r="A10" t="s">
        <v>135</v>
      </c>
    </row>
    <row r="11" spans="1:2">
      <c r="A11" t="s">
        <v>135</v>
      </c>
    </row>
    <row r="12" spans="1:2">
      <c r="A12" t="s">
        <v>310</v>
      </c>
    </row>
    <row r="13" spans="1:2">
      <c r="A13" s="206" t="s">
        <v>311</v>
      </c>
      <c r="B13" s="206" t="s">
        <v>312</v>
      </c>
    </row>
    <row r="14" spans="1:2">
      <c r="A14" s="206" t="s">
        <v>300</v>
      </c>
      <c r="B14" s="206" t="s">
        <v>313</v>
      </c>
    </row>
    <row r="15" spans="1:2">
      <c r="A15" s="206" t="s">
        <v>314</v>
      </c>
      <c r="B15" s="206">
        <v>10734702</v>
      </c>
    </row>
    <row r="16" spans="1:2">
      <c r="A16" t="s">
        <v>135</v>
      </c>
    </row>
    <row r="17" spans="1:1">
      <c r="A17" t="s">
        <v>135</v>
      </c>
    </row>
  </sheetData>
  <mergeCells count="20">
    <mergeCell ref="A14"/>
    <mergeCell ref="B14"/>
    <mergeCell ref="A15"/>
    <mergeCell ref="B15"/>
    <mergeCell ref="A9"/>
    <mergeCell ref="B9"/>
    <mergeCell ref="A13"/>
    <mergeCell ref="B13"/>
    <mergeCell ref="A6"/>
    <mergeCell ref="B6"/>
    <mergeCell ref="A7"/>
    <mergeCell ref="B7"/>
    <mergeCell ref="A8"/>
    <mergeCell ref="B8"/>
    <mergeCell ref="A3"/>
    <mergeCell ref="B3"/>
    <mergeCell ref="A4"/>
    <mergeCell ref="B4"/>
    <mergeCell ref="A5"/>
    <mergeCell ref="B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33"/>
  <sheetViews>
    <sheetView zoomScale="70" zoomScaleNormal="70" workbookViewId="0"/>
  </sheetViews>
  <sheetFormatPr defaultColWidth="20.7109375" defaultRowHeight="15"/>
  <cols>
    <col min="1" max="1" width="20.7109375" style="13" customWidth="1"/>
    <col min="2" max="16384" width="20.7109375" style="13"/>
  </cols>
  <sheetData>
    <row r="1" spans="1:48">
      <c r="B1" s="13" t="s">
        <v>135</v>
      </c>
      <c r="N1" s="162" t="s">
        <v>133</v>
      </c>
      <c r="O1" s="163"/>
      <c r="P1" s="163"/>
      <c r="Q1" s="163"/>
      <c r="R1" s="163"/>
      <c r="S1" s="163"/>
      <c r="T1" s="163"/>
      <c r="U1" s="163"/>
      <c r="V1" s="163"/>
      <c r="W1" s="163"/>
      <c r="X1" s="164"/>
      <c r="Y1" s="164"/>
      <c r="AA1" s="169" t="s">
        <v>134</v>
      </c>
      <c r="AB1" s="170"/>
      <c r="AC1" s="170"/>
      <c r="AD1" s="170"/>
      <c r="AE1" s="170"/>
      <c r="AF1" s="170"/>
      <c r="AG1" s="170"/>
      <c r="AH1" s="170"/>
      <c r="AI1" s="170"/>
      <c r="AJ1" s="170"/>
      <c r="AK1" s="171"/>
      <c r="AL1" s="171"/>
    </row>
    <row r="2" spans="1:48" ht="75">
      <c r="A2" s="209" t="s">
        <v>6</v>
      </c>
      <c r="B2" s="209" t="s">
        <v>142</v>
      </c>
      <c r="C2" s="209" t="s">
        <v>141</v>
      </c>
      <c r="D2" s="209" t="s">
        <v>169</v>
      </c>
      <c r="E2" s="209" t="s">
        <v>145</v>
      </c>
      <c r="F2" s="209" t="s">
        <v>144</v>
      </c>
      <c r="G2" s="209" t="s">
        <v>136</v>
      </c>
      <c r="I2" s="15" t="s">
        <v>146</v>
      </c>
      <c r="J2" s="16" t="s">
        <v>199</v>
      </c>
      <c r="K2" s="17" t="s">
        <v>200</v>
      </c>
      <c r="L2" s="15" t="s">
        <v>151</v>
      </c>
      <c r="N2" s="18" t="s">
        <v>152</v>
      </c>
      <c r="O2" s="19" t="s">
        <v>153</v>
      </c>
      <c r="P2" s="19" t="s">
        <v>154</v>
      </c>
      <c r="Q2" s="19" t="s">
        <v>155</v>
      </c>
      <c r="R2" s="19" t="s">
        <v>156</v>
      </c>
      <c r="S2" s="19" t="s">
        <v>55</v>
      </c>
      <c r="T2" s="19" t="s">
        <v>157</v>
      </c>
      <c r="U2" s="19" t="s">
        <v>158</v>
      </c>
      <c r="V2" s="19" t="s">
        <v>159</v>
      </c>
      <c r="W2" s="19" t="s">
        <v>160</v>
      </c>
      <c r="X2" s="17" t="s">
        <v>161</v>
      </c>
      <c r="Y2" s="20" t="s">
        <v>162</v>
      </c>
      <c r="AA2" s="21" t="s">
        <v>152</v>
      </c>
      <c r="AB2" s="22" t="s">
        <v>153</v>
      </c>
      <c r="AC2" s="22" t="s">
        <v>154</v>
      </c>
      <c r="AD2" s="22" t="s">
        <v>155</v>
      </c>
      <c r="AE2" s="22" t="s">
        <v>156</v>
      </c>
      <c r="AF2" s="22" t="s">
        <v>55</v>
      </c>
      <c r="AG2" s="22" t="s">
        <v>157</v>
      </c>
      <c r="AH2" s="22" t="s">
        <v>158</v>
      </c>
      <c r="AI2" s="22" t="s">
        <v>159</v>
      </c>
      <c r="AJ2" s="22" t="s">
        <v>160</v>
      </c>
      <c r="AK2" s="23" t="s">
        <v>161</v>
      </c>
      <c r="AL2" s="20" t="s">
        <v>162</v>
      </c>
      <c r="AR2" s="24"/>
      <c r="AS2" s="25" t="s">
        <v>201</v>
      </c>
      <c r="AT2" s="25" t="s">
        <v>202</v>
      </c>
      <c r="AU2" s="25" t="s">
        <v>203</v>
      </c>
      <c r="AV2" s="25" t="s">
        <v>204</v>
      </c>
    </row>
    <row r="3" spans="1:48">
      <c r="A3" s="210"/>
      <c r="B3" s="210" t="s">
        <v>142</v>
      </c>
      <c r="C3" s="210" t="s">
        <v>141</v>
      </c>
      <c r="D3" s="210" t="s">
        <v>169</v>
      </c>
      <c r="E3" s="210" t="s">
        <v>145</v>
      </c>
      <c r="F3" s="210" t="s">
        <v>144</v>
      </c>
      <c r="G3" s="210"/>
      <c r="I3" s="157">
        <f t="shared" ref="I3:L3" si="0">SUM(I$4:I$13029)</f>
        <v>4287452</v>
      </c>
      <c r="J3" s="158">
        <f t="shared" si="0"/>
        <v>2081252</v>
      </c>
      <c r="K3" s="159">
        <f t="shared" si="0"/>
        <v>2206200</v>
      </c>
      <c r="L3" s="157">
        <f t="shared" si="0"/>
        <v>1648552</v>
      </c>
      <c r="N3" s="165">
        <f>SUM(N$4:N$3029)</f>
        <v>132700</v>
      </c>
      <c r="O3" s="166">
        <f t="shared" ref="O3:Y3" si="1">SUM(O$4:O$3029)</f>
        <v>0</v>
      </c>
      <c r="P3" s="166">
        <f t="shared" si="1"/>
        <v>0</v>
      </c>
      <c r="Q3" s="166">
        <f t="shared" si="1"/>
        <v>0</v>
      </c>
      <c r="R3" s="166">
        <f t="shared" si="1"/>
        <v>369652</v>
      </c>
      <c r="S3" s="166">
        <f t="shared" si="1"/>
        <v>1278900</v>
      </c>
      <c r="T3" s="166">
        <f t="shared" si="1"/>
        <v>0</v>
      </c>
      <c r="U3" s="166">
        <f t="shared" si="1"/>
        <v>0</v>
      </c>
      <c r="V3" s="166">
        <f t="shared" si="1"/>
        <v>0</v>
      </c>
      <c r="W3" s="166">
        <f t="shared" si="1"/>
        <v>300000</v>
      </c>
      <c r="X3" s="167">
        <f t="shared" si="1"/>
        <v>0</v>
      </c>
      <c r="Y3" s="26">
        <f t="shared" si="1"/>
        <v>2081252</v>
      </c>
      <c r="AA3" s="172">
        <f t="shared" ref="AA3:AL3" si="2">SUM(AA$4:AA$3029)</f>
        <v>155000</v>
      </c>
      <c r="AB3" s="173">
        <f t="shared" si="2"/>
        <v>0</v>
      </c>
      <c r="AC3" s="173">
        <f t="shared" si="2"/>
        <v>0</v>
      </c>
      <c r="AD3" s="173">
        <f t="shared" si="2"/>
        <v>0</v>
      </c>
      <c r="AE3" s="173">
        <f t="shared" si="2"/>
        <v>1201200</v>
      </c>
      <c r="AF3" s="173">
        <f t="shared" si="2"/>
        <v>850000</v>
      </c>
      <c r="AG3" s="173">
        <f t="shared" si="2"/>
        <v>0</v>
      </c>
      <c r="AH3" s="173">
        <f t="shared" si="2"/>
        <v>0</v>
      </c>
      <c r="AI3" s="173">
        <f t="shared" si="2"/>
        <v>0</v>
      </c>
      <c r="AJ3" s="173">
        <f t="shared" si="2"/>
        <v>0</v>
      </c>
      <c r="AK3" s="174">
        <f t="shared" si="2"/>
        <v>0</v>
      </c>
      <c r="AL3" s="26">
        <f t="shared" si="2"/>
        <v>2206200</v>
      </c>
      <c r="AR3" s="27" t="s">
        <v>205</v>
      </c>
      <c r="AS3" s="27">
        <f t="shared" ref="AS3:AT3" si="3">SUM(AS$4:AS$3029)</f>
        <v>200</v>
      </c>
      <c r="AT3" s="27">
        <f t="shared" si="3"/>
        <v>200</v>
      </c>
      <c r="AU3" s="27" t="s">
        <v>206</v>
      </c>
      <c r="AV3" s="27" t="s">
        <v>206</v>
      </c>
    </row>
    <row r="4" spans="1:48">
      <c r="A4" s="32">
        <v>287</v>
      </c>
      <c r="B4" s="208">
        <v>2304</v>
      </c>
      <c r="C4" s="208" t="s">
        <v>207</v>
      </c>
      <c r="D4" s="208">
        <v>1782</v>
      </c>
      <c r="E4" s="208" t="s">
        <v>208</v>
      </c>
      <c r="F4" s="208" t="s">
        <v>209</v>
      </c>
      <c r="G4" s="28" t="str">
        <f t="shared" ref="G4:G33" si="4">IF(ISNA($AR4),"Nincs rögzítve!",IF(AU4=0,"Hiányzik a rövidtávú terv!",IF(AV4=0,"Hiányzik a hosszútávú terv!",IF(AS4=AT4,"Kitöltés rendben!",IF(AS4&lt;&gt;AT4,"Kitöltési hiba!","Kitöltési hiba!")))))</f>
        <v>Kitöltés rendben!</v>
      </c>
      <c r="I4" s="160">
        <f t="shared" ref="I4:I33" si="5">J4+K4</f>
        <v>132100</v>
      </c>
      <c r="J4" s="161">
        <f>SUMIF(F_SZV_1A!$F:$F,$C4,F_SZV_1A!$N:$N)</f>
        <v>72100</v>
      </c>
      <c r="K4" s="161">
        <f>SUMIF(F_SZV_1A!$F:$F,$C4,F_SZV_1A!$O:$O)</f>
        <v>60000</v>
      </c>
      <c r="L4" s="161">
        <f>SUMIF(F_SZV_1A!$F:$F,$C4,F_SZV_1A!$P:$P)</f>
        <v>72100</v>
      </c>
      <c r="N4" s="161">
        <f>SUMIF(F_SZV_1A!$F:$F,$C4,F_SZV_1A!R:R)</f>
        <v>0</v>
      </c>
      <c r="O4" s="161">
        <f>SUMIF(F_SZV_1A!$F:$F,$C4,F_SZV_1A!S:S)</f>
        <v>0</v>
      </c>
      <c r="P4" s="161">
        <f>SUMIF(F_SZV_1A!$F:$F,$C4,F_SZV_1A!T:T)</f>
        <v>0</v>
      </c>
      <c r="Q4" s="161">
        <f>SUMIF(F_SZV_1A!$F:$F,$C4,F_SZV_1A!U:U)</f>
        <v>0</v>
      </c>
      <c r="R4" s="161">
        <f>SUMIF(F_SZV_1A!$F:$F,$C4,F_SZV_1A!V:V)</f>
        <v>8500</v>
      </c>
      <c r="S4" s="161">
        <f>SUMIF(F_SZV_1A!$F:$F,$C4,F_SZV_1A!W:W)</f>
        <v>63600</v>
      </c>
      <c r="T4" s="161">
        <f>SUMIF(F_SZV_1A!$F:$F,$C4,F_SZV_1A!X:X)</f>
        <v>0</v>
      </c>
      <c r="U4" s="161">
        <f>SUMIF(F_SZV_1A!$F:$F,$C4,F_SZV_1A!Y:Y)</f>
        <v>0</v>
      </c>
      <c r="V4" s="161">
        <f>SUMIF(F_SZV_1A!$F:$F,$C4,F_SZV_1A!Z:Z)</f>
        <v>0</v>
      </c>
      <c r="W4" s="161">
        <f>SUMIF(F_SZV_1A!$F:$F,$C4,F_SZV_1A!AA:AA)</f>
        <v>0</v>
      </c>
      <c r="X4" s="168">
        <f>SUMIF(F_SZV_1A!$F:$F,$C4,F_SZV_1A!AB:AB)</f>
        <v>0</v>
      </c>
      <c r="Y4" s="29">
        <f t="shared" ref="Y4:Y33" si="6">SUM(N4:X4)</f>
        <v>72100</v>
      </c>
      <c r="AA4" s="175">
        <f>SUMIF(F_SZV_1A!$F:$F,$C4,F_SZV_1A!AF:AF)</f>
        <v>0</v>
      </c>
      <c r="AB4" s="175">
        <f>SUMIF(F_SZV_1A!$F:$F,$C4,F_SZV_1A!AG:AG)</f>
        <v>0</v>
      </c>
      <c r="AC4" s="175">
        <f>SUMIF(F_SZV_1A!$F:$F,$C4,F_SZV_1A!AH:AH)</f>
        <v>0</v>
      </c>
      <c r="AD4" s="175">
        <f>SUMIF(F_SZV_1A!$F:$F,$C4,F_SZV_1A!AI:AI)</f>
        <v>0</v>
      </c>
      <c r="AE4" s="175">
        <f>SUMIF(F_SZV_1A!$F:$F,$C4,F_SZV_1A!AJ:AJ)</f>
        <v>60000</v>
      </c>
      <c r="AF4" s="175">
        <f>SUMIF(F_SZV_1A!$F:$F,$C4,F_SZV_1A!AK:AK)</f>
        <v>0</v>
      </c>
      <c r="AG4" s="175">
        <f>SUMIF(F_SZV_1A!$F:$F,$C4,F_SZV_1A!AL:AL)</f>
        <v>0</v>
      </c>
      <c r="AH4" s="175">
        <f>SUMIF(F_SZV_1A!$F:$F,$C4,F_SZV_1A!AM:AM)</f>
        <v>0</v>
      </c>
      <c r="AI4" s="175">
        <f>SUMIF(F_SZV_1A!$F:$F,$C4,F_SZV_1A!AN:AN)</f>
        <v>0</v>
      </c>
      <c r="AJ4" s="175">
        <f>SUMIF(F_SZV_1A!$F:$F,$C4,F_SZV_1A!AO:AO)</f>
        <v>0</v>
      </c>
      <c r="AK4" s="175">
        <f>SUMIF(F_SZV_1A!$F:$F,$C4,F_SZV_1A!AP:AP)</f>
        <v>0</v>
      </c>
      <c r="AL4" s="29">
        <f t="shared" ref="AL4:AL33" si="7">SUM(AA4:AK4)</f>
        <v>60000</v>
      </c>
      <c r="AR4" s="14">
        <f>INDEX(F_SZV_1A!$G:$G,MATCH($C4,F_SZV_1A!$F:$F,0))</f>
        <v>2304</v>
      </c>
      <c r="AS4" s="14">
        <f>COUNTIF(F_SZV_1A!$AY$3:$AY$1470,$D4)</f>
        <v>7</v>
      </c>
      <c r="AT4" s="14">
        <f>SUMIF(F_SZV_1A!$AY$3:$AY$1470,$D4,F_SZV_1A!$CF$3:$CF$1470)</f>
        <v>7</v>
      </c>
      <c r="AU4" s="14">
        <f>SUMIF(F_SZV_1A!$AY:$AY,$D4,F_SZV_1A!$CG:$CG)</f>
        <v>5</v>
      </c>
      <c r="AV4" s="14">
        <f>SUMIF(F_SZV_1A!$AY:$AY,$D4,F_SZV_1A!$CG:$CG)</f>
        <v>5</v>
      </c>
    </row>
    <row r="5" spans="1:48">
      <c r="A5" s="32">
        <v>288</v>
      </c>
      <c r="B5" s="208">
        <v>2703</v>
      </c>
      <c r="C5" s="208" t="s">
        <v>210</v>
      </c>
      <c r="D5" s="208">
        <v>1783</v>
      </c>
      <c r="E5" s="208" t="s">
        <v>211</v>
      </c>
      <c r="F5" s="208" t="s">
        <v>212</v>
      </c>
      <c r="G5" s="28" t="str">
        <f t="shared" si="4"/>
        <v>Kitöltés rendben!</v>
      </c>
      <c r="I5" s="160">
        <f t="shared" si="5"/>
        <v>41500</v>
      </c>
      <c r="J5" s="161">
        <f>SUMIF(F_SZV_1A!$F:$F,$C5,F_SZV_1A!$N:$N)</f>
        <v>20500</v>
      </c>
      <c r="K5" s="161">
        <f>SUMIF(F_SZV_1A!$F:$F,$C5,F_SZV_1A!$O:$O)</f>
        <v>21000</v>
      </c>
      <c r="L5" s="161">
        <f>SUMIF(F_SZV_1A!$F:$F,$C5,F_SZV_1A!$P:$P)</f>
        <v>19500</v>
      </c>
      <c r="N5" s="161">
        <f>SUMIF(F_SZV_1A!$F:$F,$C5,F_SZV_1A!R:R)</f>
        <v>1000</v>
      </c>
      <c r="O5" s="161">
        <f>SUMIF(F_SZV_1A!$F:$F,$C5,F_SZV_1A!S:S)</f>
        <v>0</v>
      </c>
      <c r="P5" s="161">
        <f>SUMIF(F_SZV_1A!$F:$F,$C5,F_SZV_1A!T:T)</f>
        <v>0</v>
      </c>
      <c r="Q5" s="161">
        <f>SUMIF(F_SZV_1A!$F:$F,$C5,F_SZV_1A!U:U)</f>
        <v>0</v>
      </c>
      <c r="R5" s="161">
        <f>SUMIF(F_SZV_1A!$F:$F,$C5,F_SZV_1A!V:V)</f>
        <v>0</v>
      </c>
      <c r="S5" s="161">
        <f>SUMIF(F_SZV_1A!$F:$F,$C5,F_SZV_1A!W:W)</f>
        <v>19500</v>
      </c>
      <c r="T5" s="161">
        <f>SUMIF(F_SZV_1A!$F:$F,$C5,F_SZV_1A!X:X)</f>
        <v>0</v>
      </c>
      <c r="U5" s="161">
        <f>SUMIF(F_SZV_1A!$F:$F,$C5,F_SZV_1A!Y:Y)</f>
        <v>0</v>
      </c>
      <c r="V5" s="161">
        <f>SUMIF(F_SZV_1A!$F:$F,$C5,F_SZV_1A!Z:Z)</f>
        <v>0</v>
      </c>
      <c r="W5" s="161">
        <f>SUMIF(F_SZV_1A!$F:$F,$C5,F_SZV_1A!AA:AA)</f>
        <v>0</v>
      </c>
      <c r="X5" s="168">
        <f>SUMIF(F_SZV_1A!$F:$F,$C5,F_SZV_1A!AB:AB)</f>
        <v>0</v>
      </c>
      <c r="Y5" s="29">
        <f t="shared" si="6"/>
        <v>20500</v>
      </c>
      <c r="AA5" s="175">
        <f>SUMIF(F_SZV_1A!$F:$F,$C5,F_SZV_1A!AF:AF)</f>
        <v>0</v>
      </c>
      <c r="AB5" s="175">
        <f>SUMIF(F_SZV_1A!$F:$F,$C5,F_SZV_1A!AG:AG)</f>
        <v>0</v>
      </c>
      <c r="AC5" s="175">
        <f>SUMIF(F_SZV_1A!$F:$F,$C5,F_SZV_1A!AH:AH)</f>
        <v>0</v>
      </c>
      <c r="AD5" s="175">
        <f>SUMIF(F_SZV_1A!$F:$F,$C5,F_SZV_1A!AI:AI)</f>
        <v>0</v>
      </c>
      <c r="AE5" s="175">
        <f>SUMIF(F_SZV_1A!$F:$F,$C5,F_SZV_1A!AJ:AJ)</f>
        <v>21000</v>
      </c>
      <c r="AF5" s="175">
        <f>SUMIF(F_SZV_1A!$F:$F,$C5,F_SZV_1A!AK:AK)</f>
        <v>0</v>
      </c>
      <c r="AG5" s="175">
        <f>SUMIF(F_SZV_1A!$F:$F,$C5,F_SZV_1A!AL:AL)</f>
        <v>0</v>
      </c>
      <c r="AH5" s="175">
        <f>SUMIF(F_SZV_1A!$F:$F,$C5,F_SZV_1A!AM:AM)</f>
        <v>0</v>
      </c>
      <c r="AI5" s="175">
        <f>SUMIF(F_SZV_1A!$F:$F,$C5,F_SZV_1A!AN:AN)</f>
        <v>0</v>
      </c>
      <c r="AJ5" s="175">
        <f>SUMIF(F_SZV_1A!$F:$F,$C5,F_SZV_1A!AO:AO)</f>
        <v>0</v>
      </c>
      <c r="AK5" s="175">
        <f>SUMIF(F_SZV_1A!$F:$F,$C5,F_SZV_1A!AP:AP)</f>
        <v>0</v>
      </c>
      <c r="AL5" s="29">
        <f t="shared" si="7"/>
        <v>21000</v>
      </c>
      <c r="AR5" s="14">
        <f>INDEX(F_SZV_1A!$G:$G,MATCH($C5,F_SZV_1A!$F:$F,0))</f>
        <v>2703</v>
      </c>
      <c r="AS5" s="14">
        <f>COUNTIF(F_SZV_1A!$AY$3:$AY$1470,$D5)</f>
        <v>4</v>
      </c>
      <c r="AT5" s="14">
        <f>SUMIF(F_SZV_1A!$AY$3:$AY$1470,$D5,F_SZV_1A!$CF$3:$CF$1470)</f>
        <v>4</v>
      </c>
      <c r="AU5" s="14">
        <f>SUMIF(F_SZV_1A!$AY:$AY,$D5,F_SZV_1A!$CG:$CG)</f>
        <v>4</v>
      </c>
      <c r="AV5" s="14">
        <f>SUMIF(F_SZV_1A!$AY:$AY,$D5,F_SZV_1A!$CG:$CG)</f>
        <v>4</v>
      </c>
    </row>
    <row r="6" spans="1:48">
      <c r="A6" s="32">
        <v>289</v>
      </c>
      <c r="B6" s="208">
        <v>2303</v>
      </c>
      <c r="C6" s="208" t="s">
        <v>213</v>
      </c>
      <c r="D6" s="208">
        <v>1784</v>
      </c>
      <c r="E6" s="208" t="s">
        <v>214</v>
      </c>
      <c r="F6" s="208" t="s">
        <v>215</v>
      </c>
      <c r="G6" s="28" t="str">
        <f t="shared" si="4"/>
        <v>Kitöltés rendben!</v>
      </c>
      <c r="I6" s="160">
        <f t="shared" si="5"/>
        <v>142400</v>
      </c>
      <c r="J6" s="161">
        <f>SUMIF(F_SZV_1A!$F:$F,$C6,F_SZV_1A!$N:$N)</f>
        <v>16400</v>
      </c>
      <c r="K6" s="161">
        <f>SUMIF(F_SZV_1A!$F:$F,$C6,F_SZV_1A!$O:$O)</f>
        <v>126000</v>
      </c>
      <c r="L6" s="161">
        <f>SUMIF(F_SZV_1A!$F:$F,$C6,F_SZV_1A!$P:$P)</f>
        <v>15400</v>
      </c>
      <c r="N6" s="161">
        <f>SUMIF(F_SZV_1A!$F:$F,$C6,F_SZV_1A!R:R)</f>
        <v>1000</v>
      </c>
      <c r="O6" s="161">
        <f>SUMIF(F_SZV_1A!$F:$F,$C6,F_SZV_1A!S:S)</f>
        <v>0</v>
      </c>
      <c r="P6" s="161">
        <f>SUMIF(F_SZV_1A!$F:$F,$C6,F_SZV_1A!T:T)</f>
        <v>0</v>
      </c>
      <c r="Q6" s="161">
        <f>SUMIF(F_SZV_1A!$F:$F,$C6,F_SZV_1A!U:U)</f>
        <v>0</v>
      </c>
      <c r="R6" s="161">
        <f>SUMIF(F_SZV_1A!$F:$F,$C6,F_SZV_1A!V:V)</f>
        <v>0</v>
      </c>
      <c r="S6" s="161">
        <f>SUMIF(F_SZV_1A!$F:$F,$C6,F_SZV_1A!W:W)</f>
        <v>15400</v>
      </c>
      <c r="T6" s="161">
        <f>SUMIF(F_SZV_1A!$F:$F,$C6,F_SZV_1A!X:X)</f>
        <v>0</v>
      </c>
      <c r="U6" s="161">
        <f>SUMIF(F_SZV_1A!$F:$F,$C6,F_SZV_1A!Y:Y)</f>
        <v>0</v>
      </c>
      <c r="V6" s="161">
        <f>SUMIF(F_SZV_1A!$F:$F,$C6,F_SZV_1A!Z:Z)</f>
        <v>0</v>
      </c>
      <c r="W6" s="161">
        <f>SUMIF(F_SZV_1A!$F:$F,$C6,F_SZV_1A!AA:AA)</f>
        <v>0</v>
      </c>
      <c r="X6" s="168">
        <f>SUMIF(F_SZV_1A!$F:$F,$C6,F_SZV_1A!AB:AB)</f>
        <v>0</v>
      </c>
      <c r="Y6" s="29">
        <f t="shared" si="6"/>
        <v>16400</v>
      </c>
      <c r="AA6" s="175">
        <f>SUMIF(F_SZV_1A!$F:$F,$C6,F_SZV_1A!AF:AF)</f>
        <v>0</v>
      </c>
      <c r="AB6" s="175">
        <f>SUMIF(F_SZV_1A!$F:$F,$C6,F_SZV_1A!AG:AG)</f>
        <v>0</v>
      </c>
      <c r="AC6" s="175">
        <f>SUMIF(F_SZV_1A!$F:$F,$C6,F_SZV_1A!AH:AH)</f>
        <v>0</v>
      </c>
      <c r="AD6" s="175">
        <f>SUMIF(F_SZV_1A!$F:$F,$C6,F_SZV_1A!AI:AI)</f>
        <v>0</v>
      </c>
      <c r="AE6" s="175">
        <f>SUMIF(F_SZV_1A!$F:$F,$C6,F_SZV_1A!AJ:AJ)</f>
        <v>126000</v>
      </c>
      <c r="AF6" s="175">
        <f>SUMIF(F_SZV_1A!$F:$F,$C6,F_SZV_1A!AK:AK)</f>
        <v>0</v>
      </c>
      <c r="AG6" s="175">
        <f>SUMIF(F_SZV_1A!$F:$F,$C6,F_SZV_1A!AL:AL)</f>
        <v>0</v>
      </c>
      <c r="AH6" s="175">
        <f>SUMIF(F_SZV_1A!$F:$F,$C6,F_SZV_1A!AM:AM)</f>
        <v>0</v>
      </c>
      <c r="AI6" s="175">
        <f>SUMIF(F_SZV_1A!$F:$F,$C6,F_SZV_1A!AN:AN)</f>
        <v>0</v>
      </c>
      <c r="AJ6" s="175">
        <f>SUMIF(F_SZV_1A!$F:$F,$C6,F_SZV_1A!AO:AO)</f>
        <v>0</v>
      </c>
      <c r="AK6" s="175">
        <f>SUMIF(F_SZV_1A!$F:$F,$C6,F_SZV_1A!AP:AP)</f>
        <v>0</v>
      </c>
      <c r="AL6" s="29">
        <f t="shared" si="7"/>
        <v>126000</v>
      </c>
      <c r="AR6" s="14">
        <f>INDEX(F_SZV_1A!$G:$G,MATCH($C6,F_SZV_1A!$F:$F,0))</f>
        <v>2303</v>
      </c>
      <c r="AS6" s="14">
        <f>COUNTIF(F_SZV_1A!$AY$3:$AY$1470,$D6)</f>
        <v>7</v>
      </c>
      <c r="AT6" s="14">
        <f>SUMIF(F_SZV_1A!$AY$3:$AY$1470,$D6,F_SZV_1A!$CF$3:$CF$1470)</f>
        <v>7</v>
      </c>
      <c r="AU6" s="14">
        <f>SUMIF(F_SZV_1A!$AY:$AY,$D6,F_SZV_1A!$CG:$CG)</f>
        <v>3</v>
      </c>
      <c r="AV6" s="14">
        <f>SUMIF(F_SZV_1A!$AY:$AY,$D6,F_SZV_1A!$CG:$CG)</f>
        <v>3</v>
      </c>
    </row>
    <row r="7" spans="1:48">
      <c r="A7" s="32">
        <v>290</v>
      </c>
      <c r="B7" s="208">
        <v>2407</v>
      </c>
      <c r="C7" s="208" t="s">
        <v>216</v>
      </c>
      <c r="D7" s="208">
        <v>1785</v>
      </c>
      <c r="E7" s="208" t="s">
        <v>217</v>
      </c>
      <c r="F7" s="208" t="s">
        <v>218</v>
      </c>
      <c r="G7" s="28" t="str">
        <f t="shared" si="4"/>
        <v>Kitöltés rendben!</v>
      </c>
      <c r="I7" s="160">
        <f t="shared" si="5"/>
        <v>23500</v>
      </c>
      <c r="J7" s="161">
        <f>SUMIF(F_SZV_1A!$F:$F,$C7,F_SZV_1A!$N:$N)</f>
        <v>23500</v>
      </c>
      <c r="K7" s="161">
        <f>SUMIF(F_SZV_1A!$F:$F,$C7,F_SZV_1A!$O:$O)</f>
        <v>0</v>
      </c>
      <c r="L7" s="161">
        <f>SUMIF(F_SZV_1A!$F:$F,$C7,F_SZV_1A!$P:$P)</f>
        <v>22500</v>
      </c>
      <c r="N7" s="161">
        <f>SUMIF(F_SZV_1A!$F:$F,$C7,F_SZV_1A!R:R)</f>
        <v>1000</v>
      </c>
      <c r="O7" s="161">
        <f>SUMIF(F_SZV_1A!$F:$F,$C7,F_SZV_1A!S:S)</f>
        <v>0</v>
      </c>
      <c r="P7" s="161">
        <f>SUMIF(F_SZV_1A!$F:$F,$C7,F_SZV_1A!T:T)</f>
        <v>0</v>
      </c>
      <c r="Q7" s="161">
        <f>SUMIF(F_SZV_1A!$F:$F,$C7,F_SZV_1A!U:U)</f>
        <v>0</v>
      </c>
      <c r="R7" s="161">
        <f>SUMIF(F_SZV_1A!$F:$F,$C7,F_SZV_1A!V:V)</f>
        <v>0</v>
      </c>
      <c r="S7" s="161">
        <f>SUMIF(F_SZV_1A!$F:$F,$C7,F_SZV_1A!W:W)</f>
        <v>22500</v>
      </c>
      <c r="T7" s="161">
        <f>SUMIF(F_SZV_1A!$F:$F,$C7,F_SZV_1A!X:X)</f>
        <v>0</v>
      </c>
      <c r="U7" s="161">
        <f>SUMIF(F_SZV_1A!$F:$F,$C7,F_SZV_1A!Y:Y)</f>
        <v>0</v>
      </c>
      <c r="V7" s="161">
        <f>SUMIF(F_SZV_1A!$F:$F,$C7,F_SZV_1A!Z:Z)</f>
        <v>0</v>
      </c>
      <c r="W7" s="161">
        <f>SUMIF(F_SZV_1A!$F:$F,$C7,F_SZV_1A!AA:AA)</f>
        <v>0</v>
      </c>
      <c r="X7" s="168">
        <f>SUMIF(F_SZV_1A!$F:$F,$C7,F_SZV_1A!AB:AB)</f>
        <v>0</v>
      </c>
      <c r="Y7" s="29">
        <f t="shared" si="6"/>
        <v>23500</v>
      </c>
      <c r="AA7" s="175">
        <f>SUMIF(F_SZV_1A!$F:$F,$C7,F_SZV_1A!AF:AF)</f>
        <v>0</v>
      </c>
      <c r="AB7" s="175">
        <f>SUMIF(F_SZV_1A!$F:$F,$C7,F_SZV_1A!AG:AG)</f>
        <v>0</v>
      </c>
      <c r="AC7" s="175">
        <f>SUMIF(F_SZV_1A!$F:$F,$C7,F_SZV_1A!AH:AH)</f>
        <v>0</v>
      </c>
      <c r="AD7" s="175">
        <f>SUMIF(F_SZV_1A!$F:$F,$C7,F_SZV_1A!AI:AI)</f>
        <v>0</v>
      </c>
      <c r="AE7" s="175">
        <f>SUMIF(F_SZV_1A!$F:$F,$C7,F_SZV_1A!AJ:AJ)</f>
        <v>0</v>
      </c>
      <c r="AF7" s="175">
        <f>SUMIF(F_SZV_1A!$F:$F,$C7,F_SZV_1A!AK:AK)</f>
        <v>0</v>
      </c>
      <c r="AG7" s="175">
        <f>SUMIF(F_SZV_1A!$F:$F,$C7,F_SZV_1A!AL:AL)</f>
        <v>0</v>
      </c>
      <c r="AH7" s="175">
        <f>SUMIF(F_SZV_1A!$F:$F,$C7,F_SZV_1A!AM:AM)</f>
        <v>0</v>
      </c>
      <c r="AI7" s="175">
        <f>SUMIF(F_SZV_1A!$F:$F,$C7,F_SZV_1A!AN:AN)</f>
        <v>0</v>
      </c>
      <c r="AJ7" s="175">
        <f>SUMIF(F_SZV_1A!$F:$F,$C7,F_SZV_1A!AO:AO)</f>
        <v>0</v>
      </c>
      <c r="AK7" s="175">
        <f>SUMIF(F_SZV_1A!$F:$F,$C7,F_SZV_1A!AP:AP)</f>
        <v>0</v>
      </c>
      <c r="AL7" s="29">
        <f t="shared" si="7"/>
        <v>0</v>
      </c>
      <c r="AR7" s="14">
        <f>INDEX(F_SZV_1A!$G:$G,MATCH($C7,F_SZV_1A!$F:$F,0))</f>
        <v>2407</v>
      </c>
      <c r="AS7" s="14">
        <f>COUNTIF(F_SZV_1A!$AY$3:$AY$1470,$D7)</f>
        <v>5</v>
      </c>
      <c r="AT7" s="14">
        <f>SUMIF(F_SZV_1A!$AY$3:$AY$1470,$D7,F_SZV_1A!$CF$3:$CF$1470)</f>
        <v>5</v>
      </c>
      <c r="AU7" s="14">
        <f>SUMIF(F_SZV_1A!$AY:$AY,$D7,F_SZV_1A!$CG:$CG)</f>
        <v>4</v>
      </c>
      <c r="AV7" s="14">
        <f>SUMIF(F_SZV_1A!$AY:$AY,$D7,F_SZV_1A!$CG:$CG)</f>
        <v>4</v>
      </c>
    </row>
    <row r="8" spans="1:48">
      <c r="A8" s="32">
        <v>291</v>
      </c>
      <c r="B8" s="208">
        <v>2602</v>
      </c>
      <c r="C8" s="208" t="s">
        <v>219</v>
      </c>
      <c r="D8" s="208">
        <v>1786</v>
      </c>
      <c r="E8" s="208" t="s">
        <v>220</v>
      </c>
      <c r="F8" s="208" t="s">
        <v>221</v>
      </c>
      <c r="G8" s="28" t="str">
        <f t="shared" si="4"/>
        <v>Kitöltés rendben!</v>
      </c>
      <c r="I8" s="160">
        <f t="shared" si="5"/>
        <v>14000</v>
      </c>
      <c r="J8" s="161">
        <f>SUMIF(F_SZV_1A!$F:$F,$C8,F_SZV_1A!$N:$N)</f>
        <v>14000</v>
      </c>
      <c r="K8" s="161">
        <f>SUMIF(F_SZV_1A!$F:$F,$C8,F_SZV_1A!$O:$O)</f>
        <v>0</v>
      </c>
      <c r="L8" s="161">
        <f>SUMIF(F_SZV_1A!$F:$F,$C8,F_SZV_1A!$P:$P)</f>
        <v>3000</v>
      </c>
      <c r="N8" s="161">
        <f>SUMIF(F_SZV_1A!$F:$F,$C8,F_SZV_1A!R:R)</f>
        <v>11000</v>
      </c>
      <c r="O8" s="161">
        <f>SUMIF(F_SZV_1A!$F:$F,$C8,F_SZV_1A!S:S)</f>
        <v>0</v>
      </c>
      <c r="P8" s="161">
        <f>SUMIF(F_SZV_1A!$F:$F,$C8,F_SZV_1A!T:T)</f>
        <v>0</v>
      </c>
      <c r="Q8" s="161">
        <f>SUMIF(F_SZV_1A!$F:$F,$C8,F_SZV_1A!U:U)</f>
        <v>0</v>
      </c>
      <c r="R8" s="161">
        <f>SUMIF(F_SZV_1A!$F:$F,$C8,F_SZV_1A!V:V)</f>
        <v>0</v>
      </c>
      <c r="S8" s="161">
        <f>SUMIF(F_SZV_1A!$F:$F,$C8,F_SZV_1A!W:W)</f>
        <v>3000</v>
      </c>
      <c r="T8" s="161">
        <f>SUMIF(F_SZV_1A!$F:$F,$C8,F_SZV_1A!X:X)</f>
        <v>0</v>
      </c>
      <c r="U8" s="161">
        <f>SUMIF(F_SZV_1A!$F:$F,$C8,F_SZV_1A!Y:Y)</f>
        <v>0</v>
      </c>
      <c r="V8" s="161">
        <f>SUMIF(F_SZV_1A!$F:$F,$C8,F_SZV_1A!Z:Z)</f>
        <v>0</v>
      </c>
      <c r="W8" s="161">
        <f>SUMIF(F_SZV_1A!$F:$F,$C8,F_SZV_1A!AA:AA)</f>
        <v>0</v>
      </c>
      <c r="X8" s="168">
        <f>SUMIF(F_SZV_1A!$F:$F,$C8,F_SZV_1A!AB:AB)</f>
        <v>0</v>
      </c>
      <c r="Y8" s="29">
        <f t="shared" si="6"/>
        <v>14000</v>
      </c>
      <c r="AA8" s="175">
        <f>SUMIF(F_SZV_1A!$F:$F,$C8,F_SZV_1A!AF:AF)</f>
        <v>0</v>
      </c>
      <c r="AB8" s="175">
        <f>SUMIF(F_SZV_1A!$F:$F,$C8,F_SZV_1A!AG:AG)</f>
        <v>0</v>
      </c>
      <c r="AC8" s="175">
        <f>SUMIF(F_SZV_1A!$F:$F,$C8,F_SZV_1A!AH:AH)</f>
        <v>0</v>
      </c>
      <c r="AD8" s="175">
        <f>SUMIF(F_SZV_1A!$F:$F,$C8,F_SZV_1A!AI:AI)</f>
        <v>0</v>
      </c>
      <c r="AE8" s="175">
        <f>SUMIF(F_SZV_1A!$F:$F,$C8,F_SZV_1A!AJ:AJ)</f>
        <v>0</v>
      </c>
      <c r="AF8" s="175">
        <f>SUMIF(F_SZV_1A!$F:$F,$C8,F_SZV_1A!AK:AK)</f>
        <v>0</v>
      </c>
      <c r="AG8" s="175">
        <f>SUMIF(F_SZV_1A!$F:$F,$C8,F_SZV_1A!AL:AL)</f>
        <v>0</v>
      </c>
      <c r="AH8" s="175">
        <f>SUMIF(F_SZV_1A!$F:$F,$C8,F_SZV_1A!AM:AM)</f>
        <v>0</v>
      </c>
      <c r="AI8" s="175">
        <f>SUMIF(F_SZV_1A!$F:$F,$C8,F_SZV_1A!AN:AN)</f>
        <v>0</v>
      </c>
      <c r="AJ8" s="175">
        <f>SUMIF(F_SZV_1A!$F:$F,$C8,F_SZV_1A!AO:AO)</f>
        <v>0</v>
      </c>
      <c r="AK8" s="175">
        <f>SUMIF(F_SZV_1A!$F:$F,$C8,F_SZV_1A!AP:AP)</f>
        <v>0</v>
      </c>
      <c r="AL8" s="29">
        <f t="shared" si="7"/>
        <v>0</v>
      </c>
      <c r="AR8" s="14">
        <f>INDEX(F_SZV_1A!$G:$G,MATCH($C8,F_SZV_1A!$F:$F,0))</f>
        <v>2602</v>
      </c>
      <c r="AS8" s="14">
        <f>COUNTIF(F_SZV_1A!$AY$3:$AY$1470,$D8)</f>
        <v>4</v>
      </c>
      <c r="AT8" s="14">
        <f>SUMIF(F_SZV_1A!$AY$3:$AY$1470,$D8,F_SZV_1A!$CF$3:$CF$1470)</f>
        <v>4</v>
      </c>
      <c r="AU8" s="14">
        <f>SUMIF(F_SZV_1A!$AY:$AY,$D8,F_SZV_1A!$CG:$CG)</f>
        <v>3</v>
      </c>
      <c r="AV8" s="14">
        <f>SUMIF(F_SZV_1A!$AY:$AY,$D8,F_SZV_1A!$CG:$CG)</f>
        <v>3</v>
      </c>
    </row>
    <row r="9" spans="1:48">
      <c r="A9" s="32">
        <v>292</v>
      </c>
      <c r="B9" s="208">
        <v>2606</v>
      </c>
      <c r="C9" s="208" t="s">
        <v>222</v>
      </c>
      <c r="D9" s="208">
        <v>4255</v>
      </c>
      <c r="E9" s="208" t="s">
        <v>223</v>
      </c>
      <c r="F9" s="208" t="s">
        <v>224</v>
      </c>
      <c r="G9" s="28" t="str">
        <f t="shared" si="4"/>
        <v>Kitöltés rendben!</v>
      </c>
      <c r="I9" s="160">
        <f t="shared" si="5"/>
        <v>48500</v>
      </c>
      <c r="J9" s="161">
        <f>SUMIF(F_SZV_1A!$F:$F,$C9,F_SZV_1A!$N:$N)</f>
        <v>9500</v>
      </c>
      <c r="K9" s="161">
        <f>SUMIF(F_SZV_1A!$F:$F,$C9,F_SZV_1A!$O:$O)</f>
        <v>39000</v>
      </c>
      <c r="L9" s="161">
        <f>SUMIF(F_SZV_1A!$F:$F,$C9,F_SZV_1A!$P:$P)</f>
        <v>9500</v>
      </c>
      <c r="N9" s="161">
        <f>SUMIF(F_SZV_1A!$F:$F,$C9,F_SZV_1A!R:R)</f>
        <v>0</v>
      </c>
      <c r="O9" s="161">
        <f>SUMIF(F_SZV_1A!$F:$F,$C9,F_SZV_1A!S:S)</f>
        <v>0</v>
      </c>
      <c r="P9" s="161">
        <f>SUMIF(F_SZV_1A!$F:$F,$C9,F_SZV_1A!T:T)</f>
        <v>0</v>
      </c>
      <c r="Q9" s="161">
        <f>SUMIF(F_SZV_1A!$F:$F,$C9,F_SZV_1A!U:U)</f>
        <v>0</v>
      </c>
      <c r="R9" s="161">
        <f>SUMIF(F_SZV_1A!$F:$F,$C9,F_SZV_1A!V:V)</f>
        <v>0</v>
      </c>
      <c r="S9" s="161">
        <f>SUMIF(F_SZV_1A!$F:$F,$C9,F_SZV_1A!W:W)</f>
        <v>9500</v>
      </c>
      <c r="T9" s="161">
        <f>SUMIF(F_SZV_1A!$F:$F,$C9,F_SZV_1A!X:X)</f>
        <v>0</v>
      </c>
      <c r="U9" s="161">
        <f>SUMIF(F_SZV_1A!$F:$F,$C9,F_SZV_1A!Y:Y)</f>
        <v>0</v>
      </c>
      <c r="V9" s="161">
        <f>SUMIF(F_SZV_1A!$F:$F,$C9,F_SZV_1A!Z:Z)</f>
        <v>0</v>
      </c>
      <c r="W9" s="161">
        <f>SUMIF(F_SZV_1A!$F:$F,$C9,F_SZV_1A!AA:AA)</f>
        <v>0</v>
      </c>
      <c r="X9" s="168">
        <f>SUMIF(F_SZV_1A!$F:$F,$C9,F_SZV_1A!AB:AB)</f>
        <v>0</v>
      </c>
      <c r="Y9" s="29">
        <f t="shared" si="6"/>
        <v>9500</v>
      </c>
      <c r="AA9" s="175">
        <f>SUMIF(F_SZV_1A!$F:$F,$C9,F_SZV_1A!AF:AF)</f>
        <v>0</v>
      </c>
      <c r="AB9" s="175">
        <f>SUMIF(F_SZV_1A!$F:$F,$C9,F_SZV_1A!AG:AG)</f>
        <v>0</v>
      </c>
      <c r="AC9" s="175">
        <f>SUMIF(F_SZV_1A!$F:$F,$C9,F_SZV_1A!AH:AH)</f>
        <v>0</v>
      </c>
      <c r="AD9" s="175">
        <f>SUMIF(F_SZV_1A!$F:$F,$C9,F_SZV_1A!AI:AI)</f>
        <v>0</v>
      </c>
      <c r="AE9" s="175">
        <f>SUMIF(F_SZV_1A!$F:$F,$C9,F_SZV_1A!AJ:AJ)</f>
        <v>39000</v>
      </c>
      <c r="AF9" s="175">
        <f>SUMIF(F_SZV_1A!$F:$F,$C9,F_SZV_1A!AK:AK)</f>
        <v>0</v>
      </c>
      <c r="AG9" s="175">
        <f>SUMIF(F_SZV_1A!$F:$F,$C9,F_SZV_1A!AL:AL)</f>
        <v>0</v>
      </c>
      <c r="AH9" s="175">
        <f>SUMIF(F_SZV_1A!$F:$F,$C9,F_SZV_1A!AM:AM)</f>
        <v>0</v>
      </c>
      <c r="AI9" s="175">
        <f>SUMIF(F_SZV_1A!$F:$F,$C9,F_SZV_1A!AN:AN)</f>
        <v>0</v>
      </c>
      <c r="AJ9" s="175">
        <f>SUMIF(F_SZV_1A!$F:$F,$C9,F_SZV_1A!AO:AO)</f>
        <v>0</v>
      </c>
      <c r="AK9" s="175">
        <f>SUMIF(F_SZV_1A!$F:$F,$C9,F_SZV_1A!AP:AP)</f>
        <v>0</v>
      </c>
      <c r="AL9" s="29">
        <f t="shared" si="7"/>
        <v>39000</v>
      </c>
      <c r="AR9" s="14">
        <f>INDEX(F_SZV_1A!$G:$G,MATCH($C9,F_SZV_1A!$F:$F,0))</f>
        <v>2606</v>
      </c>
      <c r="AS9" s="14">
        <f>COUNTIF(F_SZV_1A!$AY$3:$AY$1470,$D9)</f>
        <v>6</v>
      </c>
      <c r="AT9" s="14">
        <f>SUMIF(F_SZV_1A!$AY$3:$AY$1470,$D9,F_SZV_1A!$CF$3:$CF$1470)</f>
        <v>6</v>
      </c>
      <c r="AU9" s="14">
        <f>SUMIF(F_SZV_1A!$AY:$AY,$D9,F_SZV_1A!$CG:$CG)</f>
        <v>6</v>
      </c>
      <c r="AV9" s="14">
        <f>SUMIF(F_SZV_1A!$AY:$AY,$D9,F_SZV_1A!$CG:$CG)</f>
        <v>6</v>
      </c>
    </row>
    <row r="10" spans="1:48">
      <c r="A10" s="32">
        <v>293</v>
      </c>
      <c r="B10" s="208">
        <v>2701</v>
      </c>
      <c r="C10" s="208" t="s">
        <v>225</v>
      </c>
      <c r="D10" s="208">
        <v>1787</v>
      </c>
      <c r="E10" s="208" t="s">
        <v>226</v>
      </c>
      <c r="F10" s="208" t="s">
        <v>227</v>
      </c>
      <c r="G10" s="28" t="str">
        <f t="shared" si="4"/>
        <v>Kitöltés rendben!</v>
      </c>
      <c r="I10" s="160">
        <f t="shared" si="5"/>
        <v>210800</v>
      </c>
      <c r="J10" s="161">
        <f>SUMIF(F_SZV_1A!$F:$F,$C10,F_SZV_1A!$N:$N)</f>
        <v>36800</v>
      </c>
      <c r="K10" s="161">
        <f>SUMIF(F_SZV_1A!$F:$F,$C10,F_SZV_1A!$O:$O)</f>
        <v>174000</v>
      </c>
      <c r="L10" s="161">
        <f>SUMIF(F_SZV_1A!$F:$F,$C10,F_SZV_1A!$P:$P)</f>
        <v>34300</v>
      </c>
      <c r="N10" s="161">
        <f>SUMIF(F_SZV_1A!$F:$F,$C10,F_SZV_1A!R:R)</f>
        <v>2500</v>
      </c>
      <c r="O10" s="161">
        <f>SUMIF(F_SZV_1A!$F:$F,$C10,F_SZV_1A!S:S)</f>
        <v>0</v>
      </c>
      <c r="P10" s="161">
        <f>SUMIF(F_SZV_1A!$F:$F,$C10,F_SZV_1A!T:T)</f>
        <v>0</v>
      </c>
      <c r="Q10" s="161">
        <f>SUMIF(F_SZV_1A!$F:$F,$C10,F_SZV_1A!U:U)</f>
        <v>0</v>
      </c>
      <c r="R10" s="161">
        <f>SUMIF(F_SZV_1A!$F:$F,$C10,F_SZV_1A!V:V)</f>
        <v>0</v>
      </c>
      <c r="S10" s="161">
        <f>SUMIF(F_SZV_1A!$F:$F,$C10,F_SZV_1A!W:W)</f>
        <v>34300</v>
      </c>
      <c r="T10" s="161">
        <f>SUMIF(F_SZV_1A!$F:$F,$C10,F_SZV_1A!X:X)</f>
        <v>0</v>
      </c>
      <c r="U10" s="161">
        <f>SUMIF(F_SZV_1A!$F:$F,$C10,F_SZV_1A!Y:Y)</f>
        <v>0</v>
      </c>
      <c r="V10" s="161">
        <f>SUMIF(F_SZV_1A!$F:$F,$C10,F_SZV_1A!Z:Z)</f>
        <v>0</v>
      </c>
      <c r="W10" s="161">
        <f>SUMIF(F_SZV_1A!$F:$F,$C10,F_SZV_1A!AA:AA)</f>
        <v>0</v>
      </c>
      <c r="X10" s="168">
        <f>SUMIF(F_SZV_1A!$F:$F,$C10,F_SZV_1A!AB:AB)</f>
        <v>0</v>
      </c>
      <c r="Y10" s="29">
        <f t="shared" si="6"/>
        <v>36800</v>
      </c>
      <c r="AA10" s="175">
        <f>SUMIF(F_SZV_1A!$F:$F,$C10,F_SZV_1A!AF:AF)</f>
        <v>140000</v>
      </c>
      <c r="AB10" s="175">
        <f>SUMIF(F_SZV_1A!$F:$F,$C10,F_SZV_1A!AG:AG)</f>
        <v>0</v>
      </c>
      <c r="AC10" s="175">
        <f>SUMIF(F_SZV_1A!$F:$F,$C10,F_SZV_1A!AH:AH)</f>
        <v>0</v>
      </c>
      <c r="AD10" s="175">
        <f>SUMIF(F_SZV_1A!$F:$F,$C10,F_SZV_1A!AI:AI)</f>
        <v>0</v>
      </c>
      <c r="AE10" s="175">
        <f>SUMIF(F_SZV_1A!$F:$F,$C10,F_SZV_1A!AJ:AJ)</f>
        <v>9000</v>
      </c>
      <c r="AF10" s="175">
        <f>SUMIF(F_SZV_1A!$F:$F,$C10,F_SZV_1A!AK:AK)</f>
        <v>25000</v>
      </c>
      <c r="AG10" s="175">
        <f>SUMIF(F_SZV_1A!$F:$F,$C10,F_SZV_1A!AL:AL)</f>
        <v>0</v>
      </c>
      <c r="AH10" s="175">
        <f>SUMIF(F_SZV_1A!$F:$F,$C10,F_SZV_1A!AM:AM)</f>
        <v>0</v>
      </c>
      <c r="AI10" s="175">
        <f>SUMIF(F_SZV_1A!$F:$F,$C10,F_SZV_1A!AN:AN)</f>
        <v>0</v>
      </c>
      <c r="AJ10" s="175">
        <f>SUMIF(F_SZV_1A!$F:$F,$C10,F_SZV_1A!AO:AO)</f>
        <v>0</v>
      </c>
      <c r="AK10" s="175">
        <f>SUMIF(F_SZV_1A!$F:$F,$C10,F_SZV_1A!AP:AP)</f>
        <v>0</v>
      </c>
      <c r="AL10" s="29">
        <f t="shared" si="7"/>
        <v>174000</v>
      </c>
      <c r="AR10" s="14">
        <f>INDEX(F_SZV_1A!$G:$G,MATCH($C10,F_SZV_1A!$F:$F,0))</f>
        <v>2701</v>
      </c>
      <c r="AS10" s="14">
        <f>COUNTIF(F_SZV_1A!$AY$3:$AY$1470,$D10)</f>
        <v>8</v>
      </c>
      <c r="AT10" s="14">
        <f>SUMIF(F_SZV_1A!$AY$3:$AY$1470,$D10,F_SZV_1A!$CF$3:$CF$1470)</f>
        <v>8</v>
      </c>
      <c r="AU10" s="14">
        <f>SUMIF(F_SZV_1A!$AY:$AY,$D10,F_SZV_1A!$CG:$CG)</f>
        <v>5</v>
      </c>
      <c r="AV10" s="14">
        <f>SUMIF(F_SZV_1A!$AY:$AY,$D10,F_SZV_1A!$CG:$CG)</f>
        <v>5</v>
      </c>
    </row>
    <row r="11" spans="1:48">
      <c r="A11" s="32">
        <v>294</v>
      </c>
      <c r="B11" s="208">
        <v>2502</v>
      </c>
      <c r="C11" s="208" t="s">
        <v>228</v>
      </c>
      <c r="D11" s="208">
        <v>1788</v>
      </c>
      <c r="E11" s="208" t="s">
        <v>229</v>
      </c>
      <c r="F11" s="208" t="s">
        <v>230</v>
      </c>
      <c r="G11" s="28" t="str">
        <f t="shared" si="4"/>
        <v>Kitöltés rendben!</v>
      </c>
      <c r="I11" s="160">
        <f t="shared" si="5"/>
        <v>28457</v>
      </c>
      <c r="J11" s="161">
        <f>SUMIF(F_SZV_1A!$F:$F,$C11,F_SZV_1A!$N:$N)</f>
        <v>8457</v>
      </c>
      <c r="K11" s="161">
        <f>SUMIF(F_SZV_1A!$F:$F,$C11,F_SZV_1A!$O:$O)</f>
        <v>20000</v>
      </c>
      <c r="L11" s="161">
        <f>SUMIF(F_SZV_1A!$F:$F,$C11,F_SZV_1A!$P:$P)</f>
        <v>7457</v>
      </c>
      <c r="N11" s="161">
        <f>SUMIF(F_SZV_1A!$F:$F,$C11,F_SZV_1A!R:R)</f>
        <v>1000</v>
      </c>
      <c r="O11" s="161">
        <f>SUMIF(F_SZV_1A!$F:$F,$C11,F_SZV_1A!S:S)</f>
        <v>0</v>
      </c>
      <c r="P11" s="161">
        <f>SUMIF(F_SZV_1A!$F:$F,$C11,F_SZV_1A!T:T)</f>
        <v>0</v>
      </c>
      <c r="Q11" s="161">
        <f>SUMIF(F_SZV_1A!$F:$F,$C11,F_SZV_1A!U:U)</f>
        <v>0</v>
      </c>
      <c r="R11" s="161">
        <f>SUMIF(F_SZV_1A!$F:$F,$C11,F_SZV_1A!V:V)</f>
        <v>5457</v>
      </c>
      <c r="S11" s="161">
        <f>SUMIF(F_SZV_1A!$F:$F,$C11,F_SZV_1A!W:W)</f>
        <v>2000</v>
      </c>
      <c r="T11" s="161">
        <f>SUMIF(F_SZV_1A!$F:$F,$C11,F_SZV_1A!X:X)</f>
        <v>0</v>
      </c>
      <c r="U11" s="161">
        <f>SUMIF(F_SZV_1A!$F:$F,$C11,F_SZV_1A!Y:Y)</f>
        <v>0</v>
      </c>
      <c r="V11" s="161">
        <f>SUMIF(F_SZV_1A!$F:$F,$C11,F_SZV_1A!Z:Z)</f>
        <v>0</v>
      </c>
      <c r="W11" s="161">
        <f>SUMIF(F_SZV_1A!$F:$F,$C11,F_SZV_1A!AA:AA)</f>
        <v>0</v>
      </c>
      <c r="X11" s="168">
        <f>SUMIF(F_SZV_1A!$F:$F,$C11,F_SZV_1A!AB:AB)</f>
        <v>0</v>
      </c>
      <c r="Y11" s="29">
        <f t="shared" si="6"/>
        <v>8457</v>
      </c>
      <c r="AA11" s="175">
        <f>SUMIF(F_SZV_1A!$F:$F,$C11,F_SZV_1A!AF:AF)</f>
        <v>0</v>
      </c>
      <c r="AB11" s="175">
        <f>SUMIF(F_SZV_1A!$F:$F,$C11,F_SZV_1A!AG:AG)</f>
        <v>0</v>
      </c>
      <c r="AC11" s="175">
        <f>SUMIF(F_SZV_1A!$F:$F,$C11,F_SZV_1A!AH:AH)</f>
        <v>0</v>
      </c>
      <c r="AD11" s="175">
        <f>SUMIF(F_SZV_1A!$F:$F,$C11,F_SZV_1A!AI:AI)</f>
        <v>0</v>
      </c>
      <c r="AE11" s="175">
        <f>SUMIF(F_SZV_1A!$F:$F,$C11,F_SZV_1A!AJ:AJ)</f>
        <v>20000</v>
      </c>
      <c r="AF11" s="175">
        <f>SUMIF(F_SZV_1A!$F:$F,$C11,F_SZV_1A!AK:AK)</f>
        <v>0</v>
      </c>
      <c r="AG11" s="175">
        <f>SUMIF(F_SZV_1A!$F:$F,$C11,F_SZV_1A!AL:AL)</f>
        <v>0</v>
      </c>
      <c r="AH11" s="175">
        <f>SUMIF(F_SZV_1A!$F:$F,$C11,F_SZV_1A!AM:AM)</f>
        <v>0</v>
      </c>
      <c r="AI11" s="175">
        <f>SUMIF(F_SZV_1A!$F:$F,$C11,F_SZV_1A!AN:AN)</f>
        <v>0</v>
      </c>
      <c r="AJ11" s="175">
        <f>SUMIF(F_SZV_1A!$F:$F,$C11,F_SZV_1A!AO:AO)</f>
        <v>0</v>
      </c>
      <c r="AK11" s="175">
        <f>SUMIF(F_SZV_1A!$F:$F,$C11,F_SZV_1A!AP:AP)</f>
        <v>0</v>
      </c>
      <c r="AL11" s="29">
        <f t="shared" si="7"/>
        <v>20000</v>
      </c>
      <c r="AR11" s="14">
        <f>INDEX(F_SZV_1A!$G:$G,MATCH($C11,F_SZV_1A!$F:$F,0))</f>
        <v>2502</v>
      </c>
      <c r="AS11" s="14">
        <f>COUNTIF(F_SZV_1A!$AY$3:$AY$1470,$D11)</f>
        <v>4</v>
      </c>
      <c r="AT11" s="14">
        <f>SUMIF(F_SZV_1A!$AY$3:$AY$1470,$D11,F_SZV_1A!$CF$3:$CF$1470)</f>
        <v>4</v>
      </c>
      <c r="AU11" s="14">
        <f>SUMIF(F_SZV_1A!$AY:$AY,$D11,F_SZV_1A!$CG:$CG)</f>
        <v>2</v>
      </c>
      <c r="AV11" s="14">
        <f>SUMIF(F_SZV_1A!$AY:$AY,$D11,F_SZV_1A!$CG:$CG)</f>
        <v>2</v>
      </c>
    </row>
    <row r="12" spans="1:48">
      <c r="A12" s="32">
        <v>295</v>
      </c>
      <c r="B12" s="208">
        <v>2501</v>
      </c>
      <c r="C12" s="208" t="s">
        <v>231</v>
      </c>
      <c r="D12" s="208">
        <v>1789</v>
      </c>
      <c r="E12" s="208" t="s">
        <v>232</v>
      </c>
      <c r="F12" s="208" t="s">
        <v>233</v>
      </c>
      <c r="G12" s="28" t="str">
        <f t="shared" si="4"/>
        <v>Kitöltés rendben!</v>
      </c>
      <c r="I12" s="160">
        <f t="shared" si="5"/>
        <v>859580</v>
      </c>
      <c r="J12" s="161">
        <f>SUMIF(F_SZV_1A!$F:$F,$C12,F_SZV_1A!$N:$N)</f>
        <v>59580</v>
      </c>
      <c r="K12" s="161">
        <f>SUMIF(F_SZV_1A!$F:$F,$C12,F_SZV_1A!$O:$O)</f>
        <v>800000</v>
      </c>
      <c r="L12" s="161">
        <f>SUMIF(F_SZV_1A!$F:$F,$C12,F_SZV_1A!$P:$P)</f>
        <v>58380</v>
      </c>
      <c r="N12" s="161">
        <f>SUMIF(F_SZV_1A!$F:$F,$C12,F_SZV_1A!R:R)</f>
        <v>1200</v>
      </c>
      <c r="O12" s="161">
        <f>SUMIF(F_SZV_1A!$F:$F,$C12,F_SZV_1A!S:S)</f>
        <v>0</v>
      </c>
      <c r="P12" s="161">
        <f>SUMIF(F_SZV_1A!$F:$F,$C12,F_SZV_1A!T:T)</f>
        <v>0</v>
      </c>
      <c r="Q12" s="161">
        <f>SUMIF(F_SZV_1A!$F:$F,$C12,F_SZV_1A!U:U)</f>
        <v>0</v>
      </c>
      <c r="R12" s="161">
        <f>SUMIF(F_SZV_1A!$F:$F,$C12,F_SZV_1A!V:V)</f>
        <v>44880</v>
      </c>
      <c r="S12" s="161">
        <f>SUMIF(F_SZV_1A!$F:$F,$C12,F_SZV_1A!W:W)</f>
        <v>13500</v>
      </c>
      <c r="T12" s="161">
        <f>SUMIF(F_SZV_1A!$F:$F,$C12,F_SZV_1A!X:X)</f>
        <v>0</v>
      </c>
      <c r="U12" s="161">
        <f>SUMIF(F_SZV_1A!$F:$F,$C12,F_SZV_1A!Y:Y)</f>
        <v>0</v>
      </c>
      <c r="V12" s="161">
        <f>SUMIF(F_SZV_1A!$F:$F,$C12,F_SZV_1A!Z:Z)</f>
        <v>0</v>
      </c>
      <c r="W12" s="161">
        <f>SUMIF(F_SZV_1A!$F:$F,$C12,F_SZV_1A!AA:AA)</f>
        <v>0</v>
      </c>
      <c r="X12" s="168">
        <f>SUMIF(F_SZV_1A!$F:$F,$C12,F_SZV_1A!AB:AB)</f>
        <v>0</v>
      </c>
      <c r="Y12" s="29">
        <f t="shared" si="6"/>
        <v>59580</v>
      </c>
      <c r="AA12" s="175">
        <f>SUMIF(F_SZV_1A!$F:$F,$C12,F_SZV_1A!AF:AF)</f>
        <v>0</v>
      </c>
      <c r="AB12" s="175">
        <f>SUMIF(F_SZV_1A!$F:$F,$C12,F_SZV_1A!AG:AG)</f>
        <v>0</v>
      </c>
      <c r="AC12" s="175">
        <f>SUMIF(F_SZV_1A!$F:$F,$C12,F_SZV_1A!AH:AH)</f>
        <v>0</v>
      </c>
      <c r="AD12" s="175">
        <f>SUMIF(F_SZV_1A!$F:$F,$C12,F_SZV_1A!AI:AI)</f>
        <v>0</v>
      </c>
      <c r="AE12" s="175">
        <f>SUMIF(F_SZV_1A!$F:$F,$C12,F_SZV_1A!AJ:AJ)</f>
        <v>200000</v>
      </c>
      <c r="AF12" s="175">
        <f>SUMIF(F_SZV_1A!$F:$F,$C12,F_SZV_1A!AK:AK)</f>
        <v>600000</v>
      </c>
      <c r="AG12" s="175">
        <f>SUMIF(F_SZV_1A!$F:$F,$C12,F_SZV_1A!AL:AL)</f>
        <v>0</v>
      </c>
      <c r="AH12" s="175">
        <f>SUMIF(F_SZV_1A!$F:$F,$C12,F_SZV_1A!AM:AM)</f>
        <v>0</v>
      </c>
      <c r="AI12" s="175">
        <f>SUMIF(F_SZV_1A!$F:$F,$C12,F_SZV_1A!AN:AN)</f>
        <v>0</v>
      </c>
      <c r="AJ12" s="175">
        <f>SUMIF(F_SZV_1A!$F:$F,$C12,F_SZV_1A!AO:AO)</f>
        <v>0</v>
      </c>
      <c r="AK12" s="175">
        <f>SUMIF(F_SZV_1A!$F:$F,$C12,F_SZV_1A!AP:AP)</f>
        <v>0</v>
      </c>
      <c r="AL12" s="29">
        <f t="shared" si="7"/>
        <v>800000</v>
      </c>
      <c r="AR12" s="14">
        <f>INDEX(F_SZV_1A!$G:$G,MATCH($C12,F_SZV_1A!$F:$F,0))</f>
        <v>2501</v>
      </c>
      <c r="AS12" s="14">
        <f>COUNTIF(F_SZV_1A!$AY$3:$AY$1470,$D12)</f>
        <v>6</v>
      </c>
      <c r="AT12" s="14">
        <f>SUMIF(F_SZV_1A!$AY$3:$AY$1470,$D12,F_SZV_1A!$CF$3:$CF$1470)</f>
        <v>6</v>
      </c>
      <c r="AU12" s="14">
        <f>SUMIF(F_SZV_1A!$AY:$AY,$D12,F_SZV_1A!$CG:$CG)</f>
        <v>5</v>
      </c>
      <c r="AV12" s="14">
        <f>SUMIF(F_SZV_1A!$AY:$AY,$D12,F_SZV_1A!$CG:$CG)</f>
        <v>5</v>
      </c>
    </row>
    <row r="13" spans="1:48">
      <c r="A13" s="32">
        <v>296</v>
      </c>
      <c r="B13" s="208">
        <v>2704</v>
      </c>
      <c r="C13" s="208" t="s">
        <v>234</v>
      </c>
      <c r="D13" s="208">
        <v>1790</v>
      </c>
      <c r="E13" s="208" t="s">
        <v>235</v>
      </c>
      <c r="F13" s="208" t="s">
        <v>236</v>
      </c>
      <c r="G13" s="28" t="str">
        <f t="shared" si="4"/>
        <v>Kitöltés rendben!</v>
      </c>
      <c r="I13" s="160">
        <f t="shared" si="5"/>
        <v>56000</v>
      </c>
      <c r="J13" s="161">
        <f>SUMIF(F_SZV_1A!$F:$F,$C13,F_SZV_1A!$N:$N)</f>
        <v>10000</v>
      </c>
      <c r="K13" s="161">
        <f>SUMIF(F_SZV_1A!$F:$F,$C13,F_SZV_1A!$O:$O)</f>
        <v>46000</v>
      </c>
      <c r="L13" s="161">
        <f>SUMIF(F_SZV_1A!$F:$F,$C13,F_SZV_1A!$P:$P)</f>
        <v>10000</v>
      </c>
      <c r="N13" s="161">
        <f>SUMIF(F_SZV_1A!$F:$F,$C13,F_SZV_1A!R:R)</f>
        <v>0</v>
      </c>
      <c r="O13" s="161">
        <f>SUMIF(F_SZV_1A!$F:$F,$C13,F_SZV_1A!S:S)</f>
        <v>0</v>
      </c>
      <c r="P13" s="161">
        <f>SUMIF(F_SZV_1A!$F:$F,$C13,F_SZV_1A!T:T)</f>
        <v>0</v>
      </c>
      <c r="Q13" s="161">
        <f>SUMIF(F_SZV_1A!$F:$F,$C13,F_SZV_1A!U:U)</f>
        <v>0</v>
      </c>
      <c r="R13" s="161">
        <f>SUMIF(F_SZV_1A!$F:$F,$C13,F_SZV_1A!V:V)</f>
        <v>0</v>
      </c>
      <c r="S13" s="161">
        <f>SUMIF(F_SZV_1A!$F:$F,$C13,F_SZV_1A!W:W)</f>
        <v>10000</v>
      </c>
      <c r="T13" s="161">
        <f>SUMIF(F_SZV_1A!$F:$F,$C13,F_SZV_1A!X:X)</f>
        <v>0</v>
      </c>
      <c r="U13" s="161">
        <f>SUMIF(F_SZV_1A!$F:$F,$C13,F_SZV_1A!Y:Y)</f>
        <v>0</v>
      </c>
      <c r="V13" s="161">
        <f>SUMIF(F_SZV_1A!$F:$F,$C13,F_SZV_1A!Z:Z)</f>
        <v>0</v>
      </c>
      <c r="W13" s="161">
        <f>SUMIF(F_SZV_1A!$F:$F,$C13,F_SZV_1A!AA:AA)</f>
        <v>0</v>
      </c>
      <c r="X13" s="168">
        <f>SUMIF(F_SZV_1A!$F:$F,$C13,F_SZV_1A!AB:AB)</f>
        <v>0</v>
      </c>
      <c r="Y13" s="29">
        <f t="shared" si="6"/>
        <v>10000</v>
      </c>
      <c r="AA13" s="175">
        <f>SUMIF(F_SZV_1A!$F:$F,$C13,F_SZV_1A!AF:AF)</f>
        <v>0</v>
      </c>
      <c r="AB13" s="175">
        <f>SUMIF(F_SZV_1A!$F:$F,$C13,F_SZV_1A!AG:AG)</f>
        <v>0</v>
      </c>
      <c r="AC13" s="175">
        <f>SUMIF(F_SZV_1A!$F:$F,$C13,F_SZV_1A!AH:AH)</f>
        <v>0</v>
      </c>
      <c r="AD13" s="175">
        <f>SUMIF(F_SZV_1A!$F:$F,$C13,F_SZV_1A!AI:AI)</f>
        <v>0</v>
      </c>
      <c r="AE13" s="175">
        <f>SUMIF(F_SZV_1A!$F:$F,$C13,F_SZV_1A!AJ:AJ)</f>
        <v>46000</v>
      </c>
      <c r="AF13" s="175">
        <f>SUMIF(F_SZV_1A!$F:$F,$C13,F_SZV_1A!AK:AK)</f>
        <v>0</v>
      </c>
      <c r="AG13" s="175">
        <f>SUMIF(F_SZV_1A!$F:$F,$C13,F_SZV_1A!AL:AL)</f>
        <v>0</v>
      </c>
      <c r="AH13" s="175">
        <f>SUMIF(F_SZV_1A!$F:$F,$C13,F_SZV_1A!AM:AM)</f>
        <v>0</v>
      </c>
      <c r="AI13" s="175">
        <f>SUMIF(F_SZV_1A!$F:$F,$C13,F_SZV_1A!AN:AN)</f>
        <v>0</v>
      </c>
      <c r="AJ13" s="175">
        <f>SUMIF(F_SZV_1A!$F:$F,$C13,F_SZV_1A!AO:AO)</f>
        <v>0</v>
      </c>
      <c r="AK13" s="175">
        <f>SUMIF(F_SZV_1A!$F:$F,$C13,F_SZV_1A!AP:AP)</f>
        <v>0</v>
      </c>
      <c r="AL13" s="29">
        <f t="shared" si="7"/>
        <v>46000</v>
      </c>
      <c r="AR13" s="14">
        <f>INDEX(F_SZV_1A!$G:$G,MATCH($C13,F_SZV_1A!$F:$F,0))</f>
        <v>2704</v>
      </c>
      <c r="AS13" s="14">
        <f>COUNTIF(F_SZV_1A!$AY$3:$AY$1470,$D13)</f>
        <v>5</v>
      </c>
      <c r="AT13" s="14">
        <f>SUMIF(F_SZV_1A!$AY$3:$AY$1470,$D13,F_SZV_1A!$CF$3:$CF$1470)</f>
        <v>5</v>
      </c>
      <c r="AU13" s="14">
        <f>SUMIF(F_SZV_1A!$AY:$AY,$D13,F_SZV_1A!$CG:$CG)</f>
        <v>3</v>
      </c>
      <c r="AV13" s="14">
        <f>SUMIF(F_SZV_1A!$AY:$AY,$D13,F_SZV_1A!$CG:$CG)</f>
        <v>3</v>
      </c>
    </row>
    <row r="14" spans="1:48">
      <c r="A14" s="32">
        <v>297</v>
      </c>
      <c r="B14" s="208">
        <v>2201</v>
      </c>
      <c r="C14" s="208" t="s">
        <v>237</v>
      </c>
      <c r="D14" s="208">
        <v>1791</v>
      </c>
      <c r="E14" s="208" t="s">
        <v>238</v>
      </c>
      <c r="F14" s="208" t="s">
        <v>239</v>
      </c>
      <c r="G14" s="28" t="str">
        <f t="shared" si="4"/>
        <v>Kitöltés rendben!</v>
      </c>
      <c r="I14" s="160">
        <f t="shared" si="5"/>
        <v>563100</v>
      </c>
      <c r="J14" s="161">
        <f>SUMIF(F_SZV_1A!$F:$F,$C14,F_SZV_1A!$N:$N)</f>
        <v>383100</v>
      </c>
      <c r="K14" s="161">
        <f>SUMIF(F_SZV_1A!$F:$F,$C14,F_SZV_1A!$O:$O)</f>
        <v>180000</v>
      </c>
      <c r="L14" s="161">
        <f>SUMIF(F_SZV_1A!$F:$F,$C14,F_SZV_1A!$P:$P)</f>
        <v>76100</v>
      </c>
      <c r="N14" s="161">
        <f>SUMIF(F_SZV_1A!$F:$F,$C14,F_SZV_1A!R:R)</f>
        <v>7000</v>
      </c>
      <c r="O14" s="161">
        <f>SUMIF(F_SZV_1A!$F:$F,$C14,F_SZV_1A!S:S)</f>
        <v>0</v>
      </c>
      <c r="P14" s="161">
        <f>SUMIF(F_SZV_1A!$F:$F,$C14,F_SZV_1A!T:T)</f>
        <v>0</v>
      </c>
      <c r="Q14" s="161">
        <f>SUMIF(F_SZV_1A!$F:$F,$C14,F_SZV_1A!U:U)</f>
        <v>0</v>
      </c>
      <c r="R14" s="161">
        <f>SUMIF(F_SZV_1A!$F:$F,$C14,F_SZV_1A!V:V)</f>
        <v>30100</v>
      </c>
      <c r="S14" s="161">
        <f>SUMIF(F_SZV_1A!$F:$F,$C14,F_SZV_1A!W:W)</f>
        <v>46000</v>
      </c>
      <c r="T14" s="161">
        <f>SUMIF(F_SZV_1A!$F:$F,$C14,F_SZV_1A!X:X)</f>
        <v>0</v>
      </c>
      <c r="U14" s="161">
        <f>SUMIF(F_SZV_1A!$F:$F,$C14,F_SZV_1A!Y:Y)</f>
        <v>0</v>
      </c>
      <c r="V14" s="161">
        <f>SUMIF(F_SZV_1A!$F:$F,$C14,F_SZV_1A!Z:Z)</f>
        <v>0</v>
      </c>
      <c r="W14" s="161">
        <f>SUMIF(F_SZV_1A!$F:$F,$C14,F_SZV_1A!AA:AA)</f>
        <v>300000</v>
      </c>
      <c r="X14" s="168">
        <f>SUMIF(F_SZV_1A!$F:$F,$C14,F_SZV_1A!AB:AB)</f>
        <v>0</v>
      </c>
      <c r="Y14" s="29">
        <f t="shared" si="6"/>
        <v>383100</v>
      </c>
      <c r="AA14" s="175">
        <f>SUMIF(F_SZV_1A!$F:$F,$C14,F_SZV_1A!AF:AF)</f>
        <v>0</v>
      </c>
      <c r="AB14" s="175">
        <f>SUMIF(F_SZV_1A!$F:$F,$C14,F_SZV_1A!AG:AG)</f>
        <v>0</v>
      </c>
      <c r="AC14" s="175">
        <f>SUMIF(F_SZV_1A!$F:$F,$C14,F_SZV_1A!AH:AH)</f>
        <v>0</v>
      </c>
      <c r="AD14" s="175">
        <f>SUMIF(F_SZV_1A!$F:$F,$C14,F_SZV_1A!AI:AI)</f>
        <v>0</v>
      </c>
      <c r="AE14" s="175">
        <f>SUMIF(F_SZV_1A!$F:$F,$C14,F_SZV_1A!AJ:AJ)</f>
        <v>160000</v>
      </c>
      <c r="AF14" s="175">
        <f>SUMIF(F_SZV_1A!$F:$F,$C14,F_SZV_1A!AK:AK)</f>
        <v>20000</v>
      </c>
      <c r="AG14" s="175">
        <f>SUMIF(F_SZV_1A!$F:$F,$C14,F_SZV_1A!AL:AL)</f>
        <v>0</v>
      </c>
      <c r="AH14" s="175">
        <f>SUMIF(F_SZV_1A!$F:$F,$C14,F_SZV_1A!AM:AM)</f>
        <v>0</v>
      </c>
      <c r="AI14" s="175">
        <f>SUMIF(F_SZV_1A!$F:$F,$C14,F_SZV_1A!AN:AN)</f>
        <v>0</v>
      </c>
      <c r="AJ14" s="175">
        <f>SUMIF(F_SZV_1A!$F:$F,$C14,F_SZV_1A!AO:AO)</f>
        <v>0</v>
      </c>
      <c r="AK14" s="175">
        <f>SUMIF(F_SZV_1A!$F:$F,$C14,F_SZV_1A!AP:AP)</f>
        <v>0</v>
      </c>
      <c r="AL14" s="29">
        <f t="shared" si="7"/>
        <v>180000</v>
      </c>
      <c r="AR14" s="14">
        <f>INDEX(F_SZV_1A!$G:$G,MATCH($C14,F_SZV_1A!$F:$F,0))</f>
        <v>2201</v>
      </c>
      <c r="AS14" s="14">
        <f>COUNTIF(F_SZV_1A!$AY$3:$AY$1470,$D14)</f>
        <v>16</v>
      </c>
      <c r="AT14" s="14">
        <f>SUMIF(F_SZV_1A!$AY$3:$AY$1470,$D14,F_SZV_1A!$CF$3:$CF$1470)</f>
        <v>16</v>
      </c>
      <c r="AU14" s="14">
        <f>SUMIF(F_SZV_1A!$AY:$AY,$D14,F_SZV_1A!$CG:$CG)</f>
        <v>13</v>
      </c>
      <c r="AV14" s="14">
        <f>SUMIF(F_SZV_1A!$AY:$AY,$D14,F_SZV_1A!$CG:$CG)</f>
        <v>13</v>
      </c>
    </row>
    <row r="15" spans="1:48">
      <c r="A15" s="32">
        <v>298</v>
      </c>
      <c r="B15" s="208">
        <v>2402</v>
      </c>
      <c r="C15" s="208" t="s">
        <v>240</v>
      </c>
      <c r="D15" s="208">
        <v>1792</v>
      </c>
      <c r="E15" s="208" t="s">
        <v>241</v>
      </c>
      <c r="F15" s="208" t="s">
        <v>242</v>
      </c>
      <c r="G15" s="28" t="str">
        <f t="shared" si="4"/>
        <v>Kitöltés rendben!</v>
      </c>
      <c r="I15" s="160">
        <f t="shared" si="5"/>
        <v>107000</v>
      </c>
      <c r="J15" s="161">
        <f>SUMIF(F_SZV_1A!$F:$F,$C15,F_SZV_1A!$N:$N)</f>
        <v>94000</v>
      </c>
      <c r="K15" s="161">
        <f>SUMIF(F_SZV_1A!$F:$F,$C15,F_SZV_1A!$O:$O)</f>
        <v>13000</v>
      </c>
      <c r="L15" s="161">
        <f>SUMIF(F_SZV_1A!$F:$F,$C15,F_SZV_1A!$P:$P)</f>
        <v>93000</v>
      </c>
      <c r="N15" s="161">
        <f>SUMIF(F_SZV_1A!$F:$F,$C15,F_SZV_1A!R:R)</f>
        <v>1000</v>
      </c>
      <c r="O15" s="161">
        <f>SUMIF(F_SZV_1A!$F:$F,$C15,F_SZV_1A!S:S)</f>
        <v>0</v>
      </c>
      <c r="P15" s="161">
        <f>SUMIF(F_SZV_1A!$F:$F,$C15,F_SZV_1A!T:T)</f>
        <v>0</v>
      </c>
      <c r="Q15" s="161">
        <f>SUMIF(F_SZV_1A!$F:$F,$C15,F_SZV_1A!U:U)</f>
        <v>0</v>
      </c>
      <c r="R15" s="161">
        <f>SUMIF(F_SZV_1A!$F:$F,$C15,F_SZV_1A!V:V)</f>
        <v>0</v>
      </c>
      <c r="S15" s="161">
        <f>SUMIF(F_SZV_1A!$F:$F,$C15,F_SZV_1A!W:W)</f>
        <v>93000</v>
      </c>
      <c r="T15" s="161">
        <f>SUMIF(F_SZV_1A!$F:$F,$C15,F_SZV_1A!X:X)</f>
        <v>0</v>
      </c>
      <c r="U15" s="161">
        <f>SUMIF(F_SZV_1A!$F:$F,$C15,F_SZV_1A!Y:Y)</f>
        <v>0</v>
      </c>
      <c r="V15" s="161">
        <f>SUMIF(F_SZV_1A!$F:$F,$C15,F_SZV_1A!Z:Z)</f>
        <v>0</v>
      </c>
      <c r="W15" s="161">
        <f>SUMIF(F_SZV_1A!$F:$F,$C15,F_SZV_1A!AA:AA)</f>
        <v>0</v>
      </c>
      <c r="X15" s="168">
        <f>SUMIF(F_SZV_1A!$F:$F,$C15,F_SZV_1A!AB:AB)</f>
        <v>0</v>
      </c>
      <c r="Y15" s="29">
        <f t="shared" si="6"/>
        <v>94000</v>
      </c>
      <c r="AA15" s="175">
        <f>SUMIF(F_SZV_1A!$F:$F,$C15,F_SZV_1A!AF:AF)</f>
        <v>0</v>
      </c>
      <c r="AB15" s="175">
        <f>SUMIF(F_SZV_1A!$F:$F,$C15,F_SZV_1A!AG:AG)</f>
        <v>0</v>
      </c>
      <c r="AC15" s="175">
        <f>SUMIF(F_SZV_1A!$F:$F,$C15,F_SZV_1A!AH:AH)</f>
        <v>0</v>
      </c>
      <c r="AD15" s="175">
        <f>SUMIF(F_SZV_1A!$F:$F,$C15,F_SZV_1A!AI:AI)</f>
        <v>0</v>
      </c>
      <c r="AE15" s="175">
        <f>SUMIF(F_SZV_1A!$F:$F,$C15,F_SZV_1A!AJ:AJ)</f>
        <v>0</v>
      </c>
      <c r="AF15" s="175">
        <f>SUMIF(F_SZV_1A!$F:$F,$C15,F_SZV_1A!AK:AK)</f>
        <v>13000</v>
      </c>
      <c r="AG15" s="175">
        <f>SUMIF(F_SZV_1A!$F:$F,$C15,F_SZV_1A!AL:AL)</f>
        <v>0</v>
      </c>
      <c r="AH15" s="175">
        <f>SUMIF(F_SZV_1A!$F:$F,$C15,F_SZV_1A!AM:AM)</f>
        <v>0</v>
      </c>
      <c r="AI15" s="175">
        <f>SUMIF(F_SZV_1A!$F:$F,$C15,F_SZV_1A!AN:AN)</f>
        <v>0</v>
      </c>
      <c r="AJ15" s="175">
        <f>SUMIF(F_SZV_1A!$F:$F,$C15,F_SZV_1A!AO:AO)</f>
        <v>0</v>
      </c>
      <c r="AK15" s="175">
        <f>SUMIF(F_SZV_1A!$F:$F,$C15,F_SZV_1A!AP:AP)</f>
        <v>0</v>
      </c>
      <c r="AL15" s="29">
        <f t="shared" si="7"/>
        <v>13000</v>
      </c>
      <c r="AR15" s="14">
        <f>INDEX(F_SZV_1A!$G:$G,MATCH($C15,F_SZV_1A!$F:$F,0))</f>
        <v>2402</v>
      </c>
      <c r="AS15" s="14">
        <f>COUNTIF(F_SZV_1A!$AY$3:$AY$1470,$D15)</f>
        <v>7</v>
      </c>
      <c r="AT15" s="14">
        <f>SUMIF(F_SZV_1A!$AY$3:$AY$1470,$D15,F_SZV_1A!$CF$3:$CF$1470)</f>
        <v>7</v>
      </c>
      <c r="AU15" s="14">
        <f>SUMIF(F_SZV_1A!$AY:$AY,$D15,F_SZV_1A!$CG:$CG)</f>
        <v>6</v>
      </c>
      <c r="AV15" s="14">
        <f>SUMIF(F_SZV_1A!$AY:$AY,$D15,F_SZV_1A!$CG:$CG)</f>
        <v>6</v>
      </c>
    </row>
    <row r="16" spans="1:48">
      <c r="A16" s="32">
        <v>299</v>
      </c>
      <c r="B16" s="208">
        <v>2702</v>
      </c>
      <c r="C16" s="208" t="s">
        <v>243</v>
      </c>
      <c r="D16" s="208">
        <v>1793</v>
      </c>
      <c r="E16" s="208" t="s">
        <v>244</v>
      </c>
      <c r="F16" s="208" t="s">
        <v>245</v>
      </c>
      <c r="G16" s="28" t="str">
        <f t="shared" si="4"/>
        <v>Kitöltés rendben!</v>
      </c>
      <c r="I16" s="160">
        <f t="shared" si="5"/>
        <v>24300</v>
      </c>
      <c r="J16" s="161">
        <f>SUMIF(F_SZV_1A!$F:$F,$C16,F_SZV_1A!$N:$N)</f>
        <v>19300</v>
      </c>
      <c r="K16" s="161">
        <f>SUMIF(F_SZV_1A!$F:$F,$C16,F_SZV_1A!$O:$O)</f>
        <v>5000</v>
      </c>
      <c r="L16" s="161">
        <f>SUMIF(F_SZV_1A!$F:$F,$C16,F_SZV_1A!$P:$P)</f>
        <v>17300</v>
      </c>
      <c r="N16" s="161">
        <f>SUMIF(F_SZV_1A!$F:$F,$C16,F_SZV_1A!R:R)</f>
        <v>2000</v>
      </c>
      <c r="O16" s="161">
        <f>SUMIF(F_SZV_1A!$F:$F,$C16,F_SZV_1A!S:S)</f>
        <v>0</v>
      </c>
      <c r="P16" s="161">
        <f>SUMIF(F_SZV_1A!$F:$F,$C16,F_SZV_1A!T:T)</f>
        <v>0</v>
      </c>
      <c r="Q16" s="161">
        <f>SUMIF(F_SZV_1A!$F:$F,$C16,F_SZV_1A!U:U)</f>
        <v>0</v>
      </c>
      <c r="R16" s="161">
        <f>SUMIF(F_SZV_1A!$F:$F,$C16,F_SZV_1A!V:V)</f>
        <v>0</v>
      </c>
      <c r="S16" s="161">
        <f>SUMIF(F_SZV_1A!$F:$F,$C16,F_SZV_1A!W:W)</f>
        <v>17300</v>
      </c>
      <c r="T16" s="161">
        <f>SUMIF(F_SZV_1A!$F:$F,$C16,F_SZV_1A!X:X)</f>
        <v>0</v>
      </c>
      <c r="U16" s="161">
        <f>SUMIF(F_SZV_1A!$F:$F,$C16,F_SZV_1A!Y:Y)</f>
        <v>0</v>
      </c>
      <c r="V16" s="161">
        <f>SUMIF(F_SZV_1A!$F:$F,$C16,F_SZV_1A!Z:Z)</f>
        <v>0</v>
      </c>
      <c r="W16" s="161">
        <f>SUMIF(F_SZV_1A!$F:$F,$C16,F_SZV_1A!AA:AA)</f>
        <v>0</v>
      </c>
      <c r="X16" s="168">
        <f>SUMIF(F_SZV_1A!$F:$F,$C16,F_SZV_1A!AB:AB)</f>
        <v>0</v>
      </c>
      <c r="Y16" s="29">
        <f t="shared" si="6"/>
        <v>19300</v>
      </c>
      <c r="AA16" s="175">
        <f>SUMIF(F_SZV_1A!$F:$F,$C16,F_SZV_1A!AF:AF)</f>
        <v>0</v>
      </c>
      <c r="AB16" s="175">
        <f>SUMIF(F_SZV_1A!$F:$F,$C16,F_SZV_1A!AG:AG)</f>
        <v>0</v>
      </c>
      <c r="AC16" s="175">
        <f>SUMIF(F_SZV_1A!$F:$F,$C16,F_SZV_1A!AH:AH)</f>
        <v>0</v>
      </c>
      <c r="AD16" s="175">
        <f>SUMIF(F_SZV_1A!$F:$F,$C16,F_SZV_1A!AI:AI)</f>
        <v>0</v>
      </c>
      <c r="AE16" s="175">
        <f>SUMIF(F_SZV_1A!$F:$F,$C16,F_SZV_1A!AJ:AJ)</f>
        <v>5000</v>
      </c>
      <c r="AF16" s="175">
        <f>SUMIF(F_SZV_1A!$F:$F,$C16,F_SZV_1A!AK:AK)</f>
        <v>0</v>
      </c>
      <c r="AG16" s="175">
        <f>SUMIF(F_SZV_1A!$F:$F,$C16,F_SZV_1A!AL:AL)</f>
        <v>0</v>
      </c>
      <c r="AH16" s="175">
        <f>SUMIF(F_SZV_1A!$F:$F,$C16,F_SZV_1A!AM:AM)</f>
        <v>0</v>
      </c>
      <c r="AI16" s="175">
        <f>SUMIF(F_SZV_1A!$F:$F,$C16,F_SZV_1A!AN:AN)</f>
        <v>0</v>
      </c>
      <c r="AJ16" s="175">
        <f>SUMIF(F_SZV_1A!$F:$F,$C16,F_SZV_1A!AO:AO)</f>
        <v>0</v>
      </c>
      <c r="AK16" s="175">
        <f>SUMIF(F_SZV_1A!$F:$F,$C16,F_SZV_1A!AP:AP)</f>
        <v>0</v>
      </c>
      <c r="AL16" s="29">
        <f t="shared" si="7"/>
        <v>5000</v>
      </c>
      <c r="AR16" s="14">
        <f>INDEX(F_SZV_1A!$G:$G,MATCH($C16,F_SZV_1A!$F:$F,0))</f>
        <v>2702</v>
      </c>
      <c r="AS16" s="14">
        <f>COUNTIF(F_SZV_1A!$AY$3:$AY$1470,$D16)</f>
        <v>5</v>
      </c>
      <c r="AT16" s="14">
        <f>SUMIF(F_SZV_1A!$AY$3:$AY$1470,$D16,F_SZV_1A!$CF$3:$CF$1470)</f>
        <v>5</v>
      </c>
      <c r="AU16" s="14">
        <f>SUMIF(F_SZV_1A!$AY:$AY,$D16,F_SZV_1A!$CG:$CG)</f>
        <v>4</v>
      </c>
      <c r="AV16" s="14">
        <f>SUMIF(F_SZV_1A!$AY:$AY,$D16,F_SZV_1A!$CG:$CG)</f>
        <v>4</v>
      </c>
    </row>
    <row r="17" spans="1:48">
      <c r="A17" s="32">
        <v>300</v>
      </c>
      <c r="B17" s="208">
        <v>2603</v>
      </c>
      <c r="C17" s="208" t="s">
        <v>246</v>
      </c>
      <c r="D17" s="208">
        <v>1794</v>
      </c>
      <c r="E17" s="208" t="s">
        <v>247</v>
      </c>
      <c r="F17" s="208" t="s">
        <v>248</v>
      </c>
      <c r="G17" s="28" t="str">
        <f t="shared" si="4"/>
        <v>Kitöltés rendben!</v>
      </c>
      <c r="I17" s="160">
        <f t="shared" si="5"/>
        <v>3500</v>
      </c>
      <c r="J17" s="161">
        <f>SUMIF(F_SZV_1A!$F:$F,$C17,F_SZV_1A!$N:$N)</f>
        <v>3500</v>
      </c>
      <c r="K17" s="161">
        <f>SUMIF(F_SZV_1A!$F:$F,$C17,F_SZV_1A!$O:$O)</f>
        <v>0</v>
      </c>
      <c r="L17" s="161">
        <f>SUMIF(F_SZV_1A!$F:$F,$C17,F_SZV_1A!$P:$P)</f>
        <v>3500</v>
      </c>
      <c r="N17" s="161">
        <f>SUMIF(F_SZV_1A!$F:$F,$C17,F_SZV_1A!R:R)</f>
        <v>0</v>
      </c>
      <c r="O17" s="161">
        <f>SUMIF(F_SZV_1A!$F:$F,$C17,F_SZV_1A!S:S)</f>
        <v>0</v>
      </c>
      <c r="P17" s="161">
        <f>SUMIF(F_SZV_1A!$F:$F,$C17,F_SZV_1A!T:T)</f>
        <v>0</v>
      </c>
      <c r="Q17" s="161">
        <f>SUMIF(F_SZV_1A!$F:$F,$C17,F_SZV_1A!U:U)</f>
        <v>0</v>
      </c>
      <c r="R17" s="161">
        <f>SUMIF(F_SZV_1A!$F:$F,$C17,F_SZV_1A!V:V)</f>
        <v>0</v>
      </c>
      <c r="S17" s="161">
        <f>SUMIF(F_SZV_1A!$F:$F,$C17,F_SZV_1A!W:W)</f>
        <v>3500</v>
      </c>
      <c r="T17" s="161">
        <f>SUMIF(F_SZV_1A!$F:$F,$C17,F_SZV_1A!X:X)</f>
        <v>0</v>
      </c>
      <c r="U17" s="161">
        <f>SUMIF(F_SZV_1A!$F:$F,$C17,F_SZV_1A!Y:Y)</f>
        <v>0</v>
      </c>
      <c r="V17" s="161">
        <f>SUMIF(F_SZV_1A!$F:$F,$C17,F_SZV_1A!Z:Z)</f>
        <v>0</v>
      </c>
      <c r="W17" s="161">
        <f>SUMIF(F_SZV_1A!$F:$F,$C17,F_SZV_1A!AA:AA)</f>
        <v>0</v>
      </c>
      <c r="X17" s="168">
        <f>SUMIF(F_SZV_1A!$F:$F,$C17,F_SZV_1A!AB:AB)</f>
        <v>0</v>
      </c>
      <c r="Y17" s="29">
        <f t="shared" si="6"/>
        <v>3500</v>
      </c>
      <c r="AA17" s="175">
        <f>SUMIF(F_SZV_1A!$F:$F,$C17,F_SZV_1A!AF:AF)</f>
        <v>0</v>
      </c>
      <c r="AB17" s="175">
        <f>SUMIF(F_SZV_1A!$F:$F,$C17,F_SZV_1A!AG:AG)</f>
        <v>0</v>
      </c>
      <c r="AC17" s="175">
        <f>SUMIF(F_SZV_1A!$F:$F,$C17,F_SZV_1A!AH:AH)</f>
        <v>0</v>
      </c>
      <c r="AD17" s="175">
        <f>SUMIF(F_SZV_1A!$F:$F,$C17,F_SZV_1A!AI:AI)</f>
        <v>0</v>
      </c>
      <c r="AE17" s="175">
        <f>SUMIF(F_SZV_1A!$F:$F,$C17,F_SZV_1A!AJ:AJ)</f>
        <v>0</v>
      </c>
      <c r="AF17" s="175">
        <f>SUMIF(F_SZV_1A!$F:$F,$C17,F_SZV_1A!AK:AK)</f>
        <v>0</v>
      </c>
      <c r="AG17" s="175">
        <f>SUMIF(F_SZV_1A!$F:$F,$C17,F_SZV_1A!AL:AL)</f>
        <v>0</v>
      </c>
      <c r="AH17" s="175">
        <f>SUMIF(F_SZV_1A!$F:$F,$C17,F_SZV_1A!AM:AM)</f>
        <v>0</v>
      </c>
      <c r="AI17" s="175">
        <f>SUMIF(F_SZV_1A!$F:$F,$C17,F_SZV_1A!AN:AN)</f>
        <v>0</v>
      </c>
      <c r="AJ17" s="175">
        <f>SUMIF(F_SZV_1A!$F:$F,$C17,F_SZV_1A!AO:AO)</f>
        <v>0</v>
      </c>
      <c r="AK17" s="175">
        <f>SUMIF(F_SZV_1A!$F:$F,$C17,F_SZV_1A!AP:AP)</f>
        <v>0</v>
      </c>
      <c r="AL17" s="29">
        <f t="shared" si="7"/>
        <v>0</v>
      </c>
      <c r="AR17" s="14">
        <f>INDEX(F_SZV_1A!$G:$G,MATCH($C17,F_SZV_1A!$F:$F,0))</f>
        <v>2603</v>
      </c>
      <c r="AS17" s="14">
        <f>COUNTIF(F_SZV_1A!$AY$3:$AY$1470,$D17)</f>
        <v>3</v>
      </c>
      <c r="AT17" s="14">
        <f>SUMIF(F_SZV_1A!$AY$3:$AY$1470,$D17,F_SZV_1A!$CF$3:$CF$1470)</f>
        <v>3</v>
      </c>
      <c r="AU17" s="14">
        <f>SUMIF(F_SZV_1A!$AY:$AY,$D17,F_SZV_1A!$CG:$CG)</f>
        <v>2</v>
      </c>
      <c r="AV17" s="14">
        <f>SUMIF(F_SZV_1A!$AY:$AY,$D17,F_SZV_1A!$CG:$CG)</f>
        <v>2</v>
      </c>
    </row>
    <row r="18" spans="1:48">
      <c r="A18" s="32">
        <v>301</v>
      </c>
      <c r="B18" s="208">
        <v>2403</v>
      </c>
      <c r="C18" s="208" t="s">
        <v>249</v>
      </c>
      <c r="D18" s="208">
        <v>1795</v>
      </c>
      <c r="E18" s="208" t="s">
        <v>250</v>
      </c>
      <c r="F18" s="208" t="s">
        <v>251</v>
      </c>
      <c r="G18" s="28" t="str">
        <f t="shared" si="4"/>
        <v>Kitöltés rendben!</v>
      </c>
      <c r="I18" s="160">
        <f t="shared" si="5"/>
        <v>128000</v>
      </c>
      <c r="J18" s="161">
        <f>SUMIF(F_SZV_1A!$F:$F,$C18,F_SZV_1A!$N:$N)</f>
        <v>58000</v>
      </c>
      <c r="K18" s="161">
        <f>SUMIF(F_SZV_1A!$F:$F,$C18,F_SZV_1A!$O:$O)</f>
        <v>70000</v>
      </c>
      <c r="L18" s="161">
        <f>SUMIF(F_SZV_1A!$F:$F,$C18,F_SZV_1A!$P:$P)</f>
        <v>57000</v>
      </c>
      <c r="N18" s="161">
        <f>SUMIF(F_SZV_1A!$F:$F,$C18,F_SZV_1A!R:R)</f>
        <v>1000</v>
      </c>
      <c r="O18" s="161">
        <f>SUMIF(F_SZV_1A!$F:$F,$C18,F_SZV_1A!S:S)</f>
        <v>0</v>
      </c>
      <c r="P18" s="161">
        <f>SUMIF(F_SZV_1A!$F:$F,$C18,F_SZV_1A!T:T)</f>
        <v>0</v>
      </c>
      <c r="Q18" s="161">
        <f>SUMIF(F_SZV_1A!$F:$F,$C18,F_SZV_1A!U:U)</f>
        <v>0</v>
      </c>
      <c r="R18" s="161">
        <f>SUMIF(F_SZV_1A!$F:$F,$C18,F_SZV_1A!V:V)</f>
        <v>14000</v>
      </c>
      <c r="S18" s="161">
        <f>SUMIF(F_SZV_1A!$F:$F,$C18,F_SZV_1A!W:W)</f>
        <v>43000</v>
      </c>
      <c r="T18" s="161">
        <f>SUMIF(F_SZV_1A!$F:$F,$C18,F_SZV_1A!X:X)</f>
        <v>0</v>
      </c>
      <c r="U18" s="161">
        <f>SUMIF(F_SZV_1A!$F:$F,$C18,F_SZV_1A!Y:Y)</f>
        <v>0</v>
      </c>
      <c r="V18" s="161">
        <f>SUMIF(F_SZV_1A!$F:$F,$C18,F_SZV_1A!Z:Z)</f>
        <v>0</v>
      </c>
      <c r="W18" s="161">
        <f>SUMIF(F_SZV_1A!$F:$F,$C18,F_SZV_1A!AA:AA)</f>
        <v>0</v>
      </c>
      <c r="X18" s="168">
        <f>SUMIF(F_SZV_1A!$F:$F,$C18,F_SZV_1A!AB:AB)</f>
        <v>0</v>
      </c>
      <c r="Y18" s="29">
        <f t="shared" si="6"/>
        <v>58000</v>
      </c>
      <c r="AA18" s="175">
        <f>SUMIF(F_SZV_1A!$F:$F,$C18,F_SZV_1A!AF:AF)</f>
        <v>0</v>
      </c>
      <c r="AB18" s="175">
        <f>SUMIF(F_SZV_1A!$F:$F,$C18,F_SZV_1A!AG:AG)</f>
        <v>0</v>
      </c>
      <c r="AC18" s="175">
        <f>SUMIF(F_SZV_1A!$F:$F,$C18,F_SZV_1A!AH:AH)</f>
        <v>0</v>
      </c>
      <c r="AD18" s="175">
        <f>SUMIF(F_SZV_1A!$F:$F,$C18,F_SZV_1A!AI:AI)</f>
        <v>0</v>
      </c>
      <c r="AE18" s="175">
        <f>SUMIF(F_SZV_1A!$F:$F,$C18,F_SZV_1A!AJ:AJ)</f>
        <v>0</v>
      </c>
      <c r="AF18" s="175">
        <f>SUMIF(F_SZV_1A!$F:$F,$C18,F_SZV_1A!AK:AK)</f>
        <v>70000</v>
      </c>
      <c r="AG18" s="175">
        <f>SUMIF(F_SZV_1A!$F:$F,$C18,F_SZV_1A!AL:AL)</f>
        <v>0</v>
      </c>
      <c r="AH18" s="175">
        <f>SUMIF(F_SZV_1A!$F:$F,$C18,F_SZV_1A!AM:AM)</f>
        <v>0</v>
      </c>
      <c r="AI18" s="175">
        <f>SUMIF(F_SZV_1A!$F:$F,$C18,F_SZV_1A!AN:AN)</f>
        <v>0</v>
      </c>
      <c r="AJ18" s="175">
        <f>SUMIF(F_SZV_1A!$F:$F,$C18,F_SZV_1A!AO:AO)</f>
        <v>0</v>
      </c>
      <c r="AK18" s="175">
        <f>SUMIF(F_SZV_1A!$F:$F,$C18,F_SZV_1A!AP:AP)</f>
        <v>0</v>
      </c>
      <c r="AL18" s="29">
        <f t="shared" si="7"/>
        <v>70000</v>
      </c>
      <c r="AR18" s="14">
        <f>INDEX(F_SZV_1A!$G:$G,MATCH($C18,F_SZV_1A!$F:$F,0))</f>
        <v>2403</v>
      </c>
      <c r="AS18" s="14">
        <f>COUNTIF(F_SZV_1A!$AY$3:$AY$1470,$D18)</f>
        <v>6</v>
      </c>
      <c r="AT18" s="14">
        <f>SUMIF(F_SZV_1A!$AY$3:$AY$1470,$D18,F_SZV_1A!$CF$3:$CF$1470)</f>
        <v>6</v>
      </c>
      <c r="AU18" s="14">
        <f>SUMIF(F_SZV_1A!$AY:$AY,$D18,F_SZV_1A!$CG:$CG)</f>
        <v>6</v>
      </c>
      <c r="AV18" s="14">
        <f>SUMIF(F_SZV_1A!$AY:$AY,$D18,F_SZV_1A!$CG:$CG)</f>
        <v>6</v>
      </c>
    </row>
    <row r="19" spans="1:48">
      <c r="A19" s="32">
        <v>302</v>
      </c>
      <c r="B19" s="208">
        <v>2302</v>
      </c>
      <c r="C19" s="208" t="s">
        <v>252</v>
      </c>
      <c r="D19" s="208">
        <v>1796</v>
      </c>
      <c r="E19" s="208" t="s">
        <v>253</v>
      </c>
      <c r="F19" s="208" t="s">
        <v>254</v>
      </c>
      <c r="G19" s="28" t="str">
        <f t="shared" si="4"/>
        <v>Kitöltés rendben!</v>
      </c>
      <c r="I19" s="160">
        <f t="shared" si="5"/>
        <v>207000</v>
      </c>
      <c r="J19" s="161">
        <f>SUMIF(F_SZV_1A!$F:$F,$C19,F_SZV_1A!$N:$N)</f>
        <v>109000</v>
      </c>
      <c r="K19" s="161">
        <f>SUMIF(F_SZV_1A!$F:$F,$C19,F_SZV_1A!$O:$O)</f>
        <v>98000</v>
      </c>
      <c r="L19" s="161">
        <f>SUMIF(F_SZV_1A!$F:$F,$C19,F_SZV_1A!$P:$P)</f>
        <v>108000</v>
      </c>
      <c r="N19" s="161">
        <f>SUMIF(F_SZV_1A!$F:$F,$C19,F_SZV_1A!R:R)</f>
        <v>1000</v>
      </c>
      <c r="O19" s="161">
        <f>SUMIF(F_SZV_1A!$F:$F,$C19,F_SZV_1A!S:S)</f>
        <v>0</v>
      </c>
      <c r="P19" s="161">
        <f>SUMIF(F_SZV_1A!$F:$F,$C19,F_SZV_1A!T:T)</f>
        <v>0</v>
      </c>
      <c r="Q19" s="161">
        <f>SUMIF(F_SZV_1A!$F:$F,$C19,F_SZV_1A!U:U)</f>
        <v>0</v>
      </c>
      <c r="R19" s="161">
        <f>SUMIF(F_SZV_1A!$F:$F,$C19,F_SZV_1A!V:V)</f>
        <v>90000</v>
      </c>
      <c r="S19" s="161">
        <f>SUMIF(F_SZV_1A!$F:$F,$C19,F_SZV_1A!W:W)</f>
        <v>18000</v>
      </c>
      <c r="T19" s="161">
        <f>SUMIF(F_SZV_1A!$F:$F,$C19,F_SZV_1A!X:X)</f>
        <v>0</v>
      </c>
      <c r="U19" s="161">
        <f>SUMIF(F_SZV_1A!$F:$F,$C19,F_SZV_1A!Y:Y)</f>
        <v>0</v>
      </c>
      <c r="V19" s="161">
        <f>SUMIF(F_SZV_1A!$F:$F,$C19,F_SZV_1A!Z:Z)</f>
        <v>0</v>
      </c>
      <c r="W19" s="161">
        <f>SUMIF(F_SZV_1A!$F:$F,$C19,F_SZV_1A!AA:AA)</f>
        <v>0</v>
      </c>
      <c r="X19" s="168">
        <f>SUMIF(F_SZV_1A!$F:$F,$C19,F_SZV_1A!AB:AB)</f>
        <v>0</v>
      </c>
      <c r="Y19" s="29">
        <f t="shared" si="6"/>
        <v>109000</v>
      </c>
      <c r="AA19" s="175">
        <f>SUMIF(F_SZV_1A!$F:$F,$C19,F_SZV_1A!AF:AF)</f>
        <v>0</v>
      </c>
      <c r="AB19" s="175">
        <f>SUMIF(F_SZV_1A!$F:$F,$C19,F_SZV_1A!AG:AG)</f>
        <v>0</v>
      </c>
      <c r="AC19" s="175">
        <f>SUMIF(F_SZV_1A!$F:$F,$C19,F_SZV_1A!AH:AH)</f>
        <v>0</v>
      </c>
      <c r="AD19" s="175">
        <f>SUMIF(F_SZV_1A!$F:$F,$C19,F_SZV_1A!AI:AI)</f>
        <v>0</v>
      </c>
      <c r="AE19" s="175">
        <f>SUMIF(F_SZV_1A!$F:$F,$C19,F_SZV_1A!AJ:AJ)</f>
        <v>98000</v>
      </c>
      <c r="AF19" s="175">
        <f>SUMIF(F_SZV_1A!$F:$F,$C19,F_SZV_1A!AK:AK)</f>
        <v>0</v>
      </c>
      <c r="AG19" s="175">
        <f>SUMIF(F_SZV_1A!$F:$F,$C19,F_SZV_1A!AL:AL)</f>
        <v>0</v>
      </c>
      <c r="AH19" s="175">
        <f>SUMIF(F_SZV_1A!$F:$F,$C19,F_SZV_1A!AM:AM)</f>
        <v>0</v>
      </c>
      <c r="AI19" s="175">
        <f>SUMIF(F_SZV_1A!$F:$F,$C19,F_SZV_1A!AN:AN)</f>
        <v>0</v>
      </c>
      <c r="AJ19" s="175">
        <f>SUMIF(F_SZV_1A!$F:$F,$C19,F_SZV_1A!AO:AO)</f>
        <v>0</v>
      </c>
      <c r="AK19" s="175">
        <f>SUMIF(F_SZV_1A!$F:$F,$C19,F_SZV_1A!AP:AP)</f>
        <v>0</v>
      </c>
      <c r="AL19" s="29">
        <f t="shared" si="7"/>
        <v>98000</v>
      </c>
      <c r="AR19" s="14">
        <f>INDEX(F_SZV_1A!$G:$G,MATCH($C19,F_SZV_1A!$F:$F,0))</f>
        <v>2302</v>
      </c>
      <c r="AS19" s="14">
        <f>COUNTIF(F_SZV_1A!$AY$3:$AY$1470,$D19)</f>
        <v>8</v>
      </c>
      <c r="AT19" s="14">
        <f>SUMIF(F_SZV_1A!$AY$3:$AY$1470,$D19,F_SZV_1A!$CF$3:$CF$1470)</f>
        <v>8</v>
      </c>
      <c r="AU19" s="14">
        <f>SUMIF(F_SZV_1A!$AY:$AY,$D19,F_SZV_1A!$CG:$CG)</f>
        <v>5</v>
      </c>
      <c r="AV19" s="14">
        <f>SUMIF(F_SZV_1A!$AY:$AY,$D19,F_SZV_1A!$CG:$CG)</f>
        <v>5</v>
      </c>
    </row>
    <row r="20" spans="1:48">
      <c r="A20" s="32">
        <v>303</v>
      </c>
      <c r="B20" s="208">
        <v>2102</v>
      </c>
      <c r="C20" s="208" t="s">
        <v>255</v>
      </c>
      <c r="D20" s="208">
        <v>1797</v>
      </c>
      <c r="E20" s="208" t="s">
        <v>256</v>
      </c>
      <c r="F20" s="208" t="s">
        <v>257</v>
      </c>
      <c r="G20" s="28" t="str">
        <f t="shared" si="4"/>
        <v>Kitöltés rendben!</v>
      </c>
      <c r="I20" s="160">
        <f t="shared" si="5"/>
        <v>37000</v>
      </c>
      <c r="J20" s="161">
        <f>SUMIF(F_SZV_1A!$F:$F,$C20,F_SZV_1A!$N:$N)</f>
        <v>21000</v>
      </c>
      <c r="K20" s="161">
        <f>SUMIF(F_SZV_1A!$F:$F,$C20,F_SZV_1A!$O:$O)</f>
        <v>16000</v>
      </c>
      <c r="L20" s="161">
        <f>SUMIF(F_SZV_1A!$F:$F,$C20,F_SZV_1A!$P:$P)</f>
        <v>20000</v>
      </c>
      <c r="N20" s="161">
        <f>SUMIF(F_SZV_1A!$F:$F,$C20,F_SZV_1A!R:R)</f>
        <v>1000</v>
      </c>
      <c r="O20" s="161">
        <f>SUMIF(F_SZV_1A!$F:$F,$C20,F_SZV_1A!S:S)</f>
        <v>0</v>
      </c>
      <c r="P20" s="161">
        <f>SUMIF(F_SZV_1A!$F:$F,$C20,F_SZV_1A!T:T)</f>
        <v>0</v>
      </c>
      <c r="Q20" s="161">
        <f>SUMIF(F_SZV_1A!$F:$F,$C20,F_SZV_1A!U:U)</f>
        <v>0</v>
      </c>
      <c r="R20" s="161">
        <f>SUMIF(F_SZV_1A!$F:$F,$C20,F_SZV_1A!V:V)</f>
        <v>7000</v>
      </c>
      <c r="S20" s="161">
        <f>SUMIF(F_SZV_1A!$F:$F,$C20,F_SZV_1A!W:W)</f>
        <v>13000</v>
      </c>
      <c r="T20" s="161">
        <f>SUMIF(F_SZV_1A!$F:$F,$C20,F_SZV_1A!X:X)</f>
        <v>0</v>
      </c>
      <c r="U20" s="161">
        <f>SUMIF(F_SZV_1A!$F:$F,$C20,F_SZV_1A!Y:Y)</f>
        <v>0</v>
      </c>
      <c r="V20" s="161">
        <f>SUMIF(F_SZV_1A!$F:$F,$C20,F_SZV_1A!Z:Z)</f>
        <v>0</v>
      </c>
      <c r="W20" s="161">
        <f>SUMIF(F_SZV_1A!$F:$F,$C20,F_SZV_1A!AA:AA)</f>
        <v>0</v>
      </c>
      <c r="X20" s="168">
        <f>SUMIF(F_SZV_1A!$F:$F,$C20,F_SZV_1A!AB:AB)</f>
        <v>0</v>
      </c>
      <c r="Y20" s="29">
        <f t="shared" si="6"/>
        <v>21000</v>
      </c>
      <c r="AA20" s="175">
        <f>SUMIF(F_SZV_1A!$F:$F,$C20,F_SZV_1A!AF:AF)</f>
        <v>0</v>
      </c>
      <c r="AB20" s="175">
        <f>SUMIF(F_SZV_1A!$F:$F,$C20,F_SZV_1A!AG:AG)</f>
        <v>0</v>
      </c>
      <c r="AC20" s="175">
        <f>SUMIF(F_SZV_1A!$F:$F,$C20,F_SZV_1A!AH:AH)</f>
        <v>0</v>
      </c>
      <c r="AD20" s="175">
        <f>SUMIF(F_SZV_1A!$F:$F,$C20,F_SZV_1A!AI:AI)</f>
        <v>0</v>
      </c>
      <c r="AE20" s="175">
        <f>SUMIF(F_SZV_1A!$F:$F,$C20,F_SZV_1A!AJ:AJ)</f>
        <v>0</v>
      </c>
      <c r="AF20" s="175">
        <f>SUMIF(F_SZV_1A!$F:$F,$C20,F_SZV_1A!AK:AK)</f>
        <v>16000</v>
      </c>
      <c r="AG20" s="175">
        <f>SUMIF(F_SZV_1A!$F:$F,$C20,F_SZV_1A!AL:AL)</f>
        <v>0</v>
      </c>
      <c r="AH20" s="175">
        <f>SUMIF(F_SZV_1A!$F:$F,$C20,F_SZV_1A!AM:AM)</f>
        <v>0</v>
      </c>
      <c r="AI20" s="175">
        <f>SUMIF(F_SZV_1A!$F:$F,$C20,F_SZV_1A!AN:AN)</f>
        <v>0</v>
      </c>
      <c r="AJ20" s="175">
        <f>SUMIF(F_SZV_1A!$F:$F,$C20,F_SZV_1A!AO:AO)</f>
        <v>0</v>
      </c>
      <c r="AK20" s="175">
        <f>SUMIF(F_SZV_1A!$F:$F,$C20,F_SZV_1A!AP:AP)</f>
        <v>0</v>
      </c>
      <c r="AL20" s="29">
        <f t="shared" si="7"/>
        <v>16000</v>
      </c>
      <c r="AR20" s="14">
        <f>INDEX(F_SZV_1A!$G:$G,MATCH($C20,F_SZV_1A!$F:$F,0))</f>
        <v>2102</v>
      </c>
      <c r="AS20" s="14">
        <f>COUNTIF(F_SZV_1A!$AY$3:$AY$1470,$D20)</f>
        <v>4</v>
      </c>
      <c r="AT20" s="14">
        <f>SUMIF(F_SZV_1A!$AY$3:$AY$1470,$D20,F_SZV_1A!$CF$3:$CF$1470)</f>
        <v>4</v>
      </c>
      <c r="AU20" s="14">
        <f>SUMIF(F_SZV_1A!$AY:$AY,$D20,F_SZV_1A!$CG:$CG)</f>
        <v>3</v>
      </c>
      <c r="AV20" s="14">
        <f>SUMIF(F_SZV_1A!$AY:$AY,$D20,F_SZV_1A!$CG:$CG)</f>
        <v>3</v>
      </c>
    </row>
    <row r="21" spans="1:48">
      <c r="A21" s="32">
        <v>304</v>
      </c>
      <c r="B21" s="208">
        <v>2305</v>
      </c>
      <c r="C21" s="208" t="s">
        <v>258</v>
      </c>
      <c r="D21" s="208">
        <v>1798</v>
      </c>
      <c r="E21" s="208" t="s">
        <v>259</v>
      </c>
      <c r="F21" s="208" t="s">
        <v>260</v>
      </c>
      <c r="G21" s="28" t="str">
        <f t="shared" si="4"/>
        <v>Kitöltés rendben!</v>
      </c>
      <c r="I21" s="160">
        <f t="shared" si="5"/>
        <v>23000</v>
      </c>
      <c r="J21" s="161">
        <f>SUMIF(F_SZV_1A!$F:$F,$C21,F_SZV_1A!$N:$N)</f>
        <v>9000</v>
      </c>
      <c r="K21" s="161">
        <f>SUMIF(F_SZV_1A!$F:$F,$C21,F_SZV_1A!$O:$O)</f>
        <v>14000</v>
      </c>
      <c r="L21" s="161">
        <f>SUMIF(F_SZV_1A!$F:$F,$C21,F_SZV_1A!$P:$P)</f>
        <v>8000</v>
      </c>
      <c r="N21" s="161">
        <f>SUMIF(F_SZV_1A!$F:$F,$C21,F_SZV_1A!R:R)</f>
        <v>1000</v>
      </c>
      <c r="O21" s="161">
        <f>SUMIF(F_SZV_1A!$F:$F,$C21,F_SZV_1A!S:S)</f>
        <v>0</v>
      </c>
      <c r="P21" s="161">
        <f>SUMIF(F_SZV_1A!$F:$F,$C21,F_SZV_1A!T:T)</f>
        <v>0</v>
      </c>
      <c r="Q21" s="161">
        <f>SUMIF(F_SZV_1A!$F:$F,$C21,F_SZV_1A!U:U)</f>
        <v>0</v>
      </c>
      <c r="R21" s="161">
        <f>SUMIF(F_SZV_1A!$F:$F,$C21,F_SZV_1A!V:V)</f>
        <v>0</v>
      </c>
      <c r="S21" s="161">
        <f>SUMIF(F_SZV_1A!$F:$F,$C21,F_SZV_1A!W:W)</f>
        <v>8000</v>
      </c>
      <c r="T21" s="161">
        <f>SUMIF(F_SZV_1A!$F:$F,$C21,F_SZV_1A!X:X)</f>
        <v>0</v>
      </c>
      <c r="U21" s="161">
        <f>SUMIF(F_SZV_1A!$F:$F,$C21,F_SZV_1A!Y:Y)</f>
        <v>0</v>
      </c>
      <c r="V21" s="161">
        <f>SUMIF(F_SZV_1A!$F:$F,$C21,F_SZV_1A!Z:Z)</f>
        <v>0</v>
      </c>
      <c r="W21" s="161">
        <f>SUMIF(F_SZV_1A!$F:$F,$C21,F_SZV_1A!AA:AA)</f>
        <v>0</v>
      </c>
      <c r="X21" s="168">
        <f>SUMIF(F_SZV_1A!$F:$F,$C21,F_SZV_1A!AB:AB)</f>
        <v>0</v>
      </c>
      <c r="Y21" s="29">
        <f t="shared" si="6"/>
        <v>9000</v>
      </c>
      <c r="AA21" s="175">
        <f>SUMIF(F_SZV_1A!$F:$F,$C21,F_SZV_1A!AF:AF)</f>
        <v>0</v>
      </c>
      <c r="AB21" s="175">
        <f>SUMIF(F_SZV_1A!$F:$F,$C21,F_SZV_1A!AG:AG)</f>
        <v>0</v>
      </c>
      <c r="AC21" s="175">
        <f>SUMIF(F_SZV_1A!$F:$F,$C21,F_SZV_1A!AH:AH)</f>
        <v>0</v>
      </c>
      <c r="AD21" s="175">
        <f>SUMIF(F_SZV_1A!$F:$F,$C21,F_SZV_1A!AI:AI)</f>
        <v>0</v>
      </c>
      <c r="AE21" s="175">
        <f>SUMIF(F_SZV_1A!$F:$F,$C21,F_SZV_1A!AJ:AJ)</f>
        <v>14000</v>
      </c>
      <c r="AF21" s="175">
        <f>SUMIF(F_SZV_1A!$F:$F,$C21,F_SZV_1A!AK:AK)</f>
        <v>0</v>
      </c>
      <c r="AG21" s="175">
        <f>SUMIF(F_SZV_1A!$F:$F,$C21,F_SZV_1A!AL:AL)</f>
        <v>0</v>
      </c>
      <c r="AH21" s="175">
        <f>SUMIF(F_SZV_1A!$F:$F,$C21,F_SZV_1A!AM:AM)</f>
        <v>0</v>
      </c>
      <c r="AI21" s="175">
        <f>SUMIF(F_SZV_1A!$F:$F,$C21,F_SZV_1A!AN:AN)</f>
        <v>0</v>
      </c>
      <c r="AJ21" s="175">
        <f>SUMIF(F_SZV_1A!$F:$F,$C21,F_SZV_1A!AO:AO)</f>
        <v>0</v>
      </c>
      <c r="AK21" s="175">
        <f>SUMIF(F_SZV_1A!$F:$F,$C21,F_SZV_1A!AP:AP)</f>
        <v>0</v>
      </c>
      <c r="AL21" s="29">
        <f t="shared" si="7"/>
        <v>14000</v>
      </c>
      <c r="AR21" s="14">
        <f>INDEX(F_SZV_1A!$G:$G,MATCH($C21,F_SZV_1A!$F:$F,0))</f>
        <v>2305</v>
      </c>
      <c r="AS21" s="14">
        <f>COUNTIF(F_SZV_1A!$AY$3:$AY$1470,$D21)</f>
        <v>4</v>
      </c>
      <c r="AT21" s="14">
        <f>SUMIF(F_SZV_1A!$AY$3:$AY$1470,$D21,F_SZV_1A!$CF$3:$CF$1470)</f>
        <v>4</v>
      </c>
      <c r="AU21" s="14">
        <f>SUMIF(F_SZV_1A!$AY:$AY,$D21,F_SZV_1A!$CG:$CG)</f>
        <v>2</v>
      </c>
      <c r="AV21" s="14">
        <f>SUMIF(F_SZV_1A!$AY:$AY,$D21,F_SZV_1A!$CG:$CG)</f>
        <v>2</v>
      </c>
    </row>
    <row r="22" spans="1:48">
      <c r="A22" s="32">
        <v>305</v>
      </c>
      <c r="B22" s="208">
        <v>2604</v>
      </c>
      <c r="C22" s="208" t="s">
        <v>261</v>
      </c>
      <c r="D22" s="208">
        <v>1799</v>
      </c>
      <c r="E22" s="208" t="s">
        <v>262</v>
      </c>
      <c r="F22" s="208" t="s">
        <v>263</v>
      </c>
      <c r="G22" s="28" t="str">
        <f t="shared" si="4"/>
        <v>Kitöltés rendben!</v>
      </c>
      <c r="I22" s="160">
        <f t="shared" si="5"/>
        <v>4000</v>
      </c>
      <c r="J22" s="161">
        <f>SUMIF(F_SZV_1A!$F:$F,$C22,F_SZV_1A!$N:$N)</f>
        <v>4000</v>
      </c>
      <c r="K22" s="161">
        <f>SUMIF(F_SZV_1A!$F:$F,$C22,F_SZV_1A!$O:$O)</f>
        <v>0</v>
      </c>
      <c r="L22" s="161">
        <f>SUMIF(F_SZV_1A!$F:$F,$C22,F_SZV_1A!$P:$P)</f>
        <v>3000</v>
      </c>
      <c r="N22" s="161">
        <f>SUMIF(F_SZV_1A!$F:$F,$C22,F_SZV_1A!R:R)</f>
        <v>1000</v>
      </c>
      <c r="O22" s="161">
        <f>SUMIF(F_SZV_1A!$F:$F,$C22,F_SZV_1A!S:S)</f>
        <v>0</v>
      </c>
      <c r="P22" s="161">
        <f>SUMIF(F_SZV_1A!$F:$F,$C22,F_SZV_1A!T:T)</f>
        <v>0</v>
      </c>
      <c r="Q22" s="161">
        <f>SUMIF(F_SZV_1A!$F:$F,$C22,F_SZV_1A!U:U)</f>
        <v>0</v>
      </c>
      <c r="R22" s="161">
        <f>SUMIF(F_SZV_1A!$F:$F,$C22,F_SZV_1A!V:V)</f>
        <v>0</v>
      </c>
      <c r="S22" s="161">
        <f>SUMIF(F_SZV_1A!$F:$F,$C22,F_SZV_1A!W:W)</f>
        <v>3000</v>
      </c>
      <c r="T22" s="161">
        <f>SUMIF(F_SZV_1A!$F:$F,$C22,F_SZV_1A!X:X)</f>
        <v>0</v>
      </c>
      <c r="U22" s="161">
        <f>SUMIF(F_SZV_1A!$F:$F,$C22,F_SZV_1A!Y:Y)</f>
        <v>0</v>
      </c>
      <c r="V22" s="161">
        <f>SUMIF(F_SZV_1A!$F:$F,$C22,F_SZV_1A!Z:Z)</f>
        <v>0</v>
      </c>
      <c r="W22" s="161">
        <f>SUMIF(F_SZV_1A!$F:$F,$C22,F_SZV_1A!AA:AA)</f>
        <v>0</v>
      </c>
      <c r="X22" s="168">
        <f>SUMIF(F_SZV_1A!$F:$F,$C22,F_SZV_1A!AB:AB)</f>
        <v>0</v>
      </c>
      <c r="Y22" s="29">
        <f t="shared" si="6"/>
        <v>4000</v>
      </c>
      <c r="AA22" s="175">
        <f>SUMIF(F_SZV_1A!$F:$F,$C22,F_SZV_1A!AF:AF)</f>
        <v>0</v>
      </c>
      <c r="AB22" s="175">
        <f>SUMIF(F_SZV_1A!$F:$F,$C22,F_SZV_1A!AG:AG)</f>
        <v>0</v>
      </c>
      <c r="AC22" s="175">
        <f>SUMIF(F_SZV_1A!$F:$F,$C22,F_SZV_1A!AH:AH)</f>
        <v>0</v>
      </c>
      <c r="AD22" s="175">
        <f>SUMIF(F_SZV_1A!$F:$F,$C22,F_SZV_1A!AI:AI)</f>
        <v>0</v>
      </c>
      <c r="AE22" s="175">
        <f>SUMIF(F_SZV_1A!$F:$F,$C22,F_SZV_1A!AJ:AJ)</f>
        <v>0</v>
      </c>
      <c r="AF22" s="175">
        <f>SUMIF(F_SZV_1A!$F:$F,$C22,F_SZV_1A!AK:AK)</f>
        <v>0</v>
      </c>
      <c r="AG22" s="175">
        <f>SUMIF(F_SZV_1A!$F:$F,$C22,F_SZV_1A!AL:AL)</f>
        <v>0</v>
      </c>
      <c r="AH22" s="175">
        <f>SUMIF(F_SZV_1A!$F:$F,$C22,F_SZV_1A!AM:AM)</f>
        <v>0</v>
      </c>
      <c r="AI22" s="175">
        <f>SUMIF(F_SZV_1A!$F:$F,$C22,F_SZV_1A!AN:AN)</f>
        <v>0</v>
      </c>
      <c r="AJ22" s="175">
        <f>SUMIF(F_SZV_1A!$F:$F,$C22,F_SZV_1A!AO:AO)</f>
        <v>0</v>
      </c>
      <c r="AK22" s="175">
        <f>SUMIF(F_SZV_1A!$F:$F,$C22,F_SZV_1A!AP:AP)</f>
        <v>0</v>
      </c>
      <c r="AL22" s="29">
        <f t="shared" si="7"/>
        <v>0</v>
      </c>
      <c r="AR22" s="14">
        <f>INDEX(F_SZV_1A!$G:$G,MATCH($C22,F_SZV_1A!$F:$F,0))</f>
        <v>2604</v>
      </c>
      <c r="AS22" s="14">
        <f>COUNTIF(F_SZV_1A!$AY$3:$AY$1470,$D22)</f>
        <v>3</v>
      </c>
      <c r="AT22" s="14">
        <f>SUMIF(F_SZV_1A!$AY$3:$AY$1470,$D22,F_SZV_1A!$CF$3:$CF$1470)</f>
        <v>3</v>
      </c>
      <c r="AU22" s="14">
        <f>SUMIF(F_SZV_1A!$AY:$AY,$D22,F_SZV_1A!$CG:$CG)</f>
        <v>2</v>
      </c>
      <c r="AV22" s="14">
        <f>SUMIF(F_SZV_1A!$AY:$AY,$D22,F_SZV_1A!$CG:$CG)</f>
        <v>2</v>
      </c>
    </row>
    <row r="23" spans="1:48">
      <c r="A23" s="32">
        <v>306</v>
      </c>
      <c r="B23" s="208">
        <v>2605</v>
      </c>
      <c r="C23" s="208" t="s">
        <v>264</v>
      </c>
      <c r="D23" s="208">
        <v>1800</v>
      </c>
      <c r="E23" s="208" t="s">
        <v>265</v>
      </c>
      <c r="F23" s="208" t="s">
        <v>266</v>
      </c>
      <c r="G23" s="28" t="str">
        <f t="shared" si="4"/>
        <v>Kitöltés rendben!</v>
      </c>
      <c r="I23" s="160">
        <f t="shared" si="5"/>
        <v>6000</v>
      </c>
      <c r="J23" s="161">
        <f>SUMIF(F_SZV_1A!$F:$F,$C23,F_SZV_1A!$N:$N)</f>
        <v>6000</v>
      </c>
      <c r="K23" s="161">
        <f>SUMIF(F_SZV_1A!$F:$F,$C23,F_SZV_1A!$O:$O)</f>
        <v>0</v>
      </c>
      <c r="L23" s="161">
        <f>SUMIF(F_SZV_1A!$F:$F,$C23,F_SZV_1A!$P:$P)</f>
        <v>5000</v>
      </c>
      <c r="N23" s="161">
        <f>SUMIF(F_SZV_1A!$F:$F,$C23,F_SZV_1A!R:R)</f>
        <v>1000</v>
      </c>
      <c r="O23" s="161">
        <f>SUMIF(F_SZV_1A!$F:$F,$C23,F_SZV_1A!S:S)</f>
        <v>0</v>
      </c>
      <c r="P23" s="161">
        <f>SUMIF(F_SZV_1A!$F:$F,$C23,F_SZV_1A!T:T)</f>
        <v>0</v>
      </c>
      <c r="Q23" s="161">
        <f>SUMIF(F_SZV_1A!$F:$F,$C23,F_SZV_1A!U:U)</f>
        <v>0</v>
      </c>
      <c r="R23" s="161">
        <f>SUMIF(F_SZV_1A!$F:$F,$C23,F_SZV_1A!V:V)</f>
        <v>0</v>
      </c>
      <c r="S23" s="161">
        <f>SUMIF(F_SZV_1A!$F:$F,$C23,F_SZV_1A!W:W)</f>
        <v>5000</v>
      </c>
      <c r="T23" s="161">
        <f>SUMIF(F_SZV_1A!$F:$F,$C23,F_SZV_1A!X:X)</f>
        <v>0</v>
      </c>
      <c r="U23" s="161">
        <f>SUMIF(F_SZV_1A!$F:$F,$C23,F_SZV_1A!Y:Y)</f>
        <v>0</v>
      </c>
      <c r="V23" s="161">
        <f>SUMIF(F_SZV_1A!$F:$F,$C23,F_SZV_1A!Z:Z)</f>
        <v>0</v>
      </c>
      <c r="W23" s="161">
        <f>SUMIF(F_SZV_1A!$F:$F,$C23,F_SZV_1A!AA:AA)</f>
        <v>0</v>
      </c>
      <c r="X23" s="168">
        <f>SUMIF(F_SZV_1A!$F:$F,$C23,F_SZV_1A!AB:AB)</f>
        <v>0</v>
      </c>
      <c r="Y23" s="29">
        <f t="shared" si="6"/>
        <v>6000</v>
      </c>
      <c r="AA23" s="175">
        <f>SUMIF(F_SZV_1A!$F:$F,$C23,F_SZV_1A!AF:AF)</f>
        <v>0</v>
      </c>
      <c r="AB23" s="175">
        <f>SUMIF(F_SZV_1A!$F:$F,$C23,F_SZV_1A!AG:AG)</f>
        <v>0</v>
      </c>
      <c r="AC23" s="175">
        <f>SUMIF(F_SZV_1A!$F:$F,$C23,F_SZV_1A!AH:AH)</f>
        <v>0</v>
      </c>
      <c r="AD23" s="175">
        <f>SUMIF(F_SZV_1A!$F:$F,$C23,F_SZV_1A!AI:AI)</f>
        <v>0</v>
      </c>
      <c r="AE23" s="175">
        <f>SUMIF(F_SZV_1A!$F:$F,$C23,F_SZV_1A!AJ:AJ)</f>
        <v>0</v>
      </c>
      <c r="AF23" s="175">
        <f>SUMIF(F_SZV_1A!$F:$F,$C23,F_SZV_1A!AK:AK)</f>
        <v>0</v>
      </c>
      <c r="AG23" s="175">
        <f>SUMIF(F_SZV_1A!$F:$F,$C23,F_SZV_1A!AL:AL)</f>
        <v>0</v>
      </c>
      <c r="AH23" s="175">
        <f>SUMIF(F_SZV_1A!$F:$F,$C23,F_SZV_1A!AM:AM)</f>
        <v>0</v>
      </c>
      <c r="AI23" s="175">
        <f>SUMIF(F_SZV_1A!$F:$F,$C23,F_SZV_1A!AN:AN)</f>
        <v>0</v>
      </c>
      <c r="AJ23" s="175">
        <f>SUMIF(F_SZV_1A!$F:$F,$C23,F_SZV_1A!AO:AO)</f>
        <v>0</v>
      </c>
      <c r="AK23" s="175">
        <f>SUMIF(F_SZV_1A!$F:$F,$C23,F_SZV_1A!AP:AP)</f>
        <v>0</v>
      </c>
      <c r="AL23" s="29">
        <f t="shared" si="7"/>
        <v>0</v>
      </c>
      <c r="AR23" s="14">
        <f>INDEX(F_SZV_1A!$G:$G,MATCH($C23,F_SZV_1A!$F:$F,0))</f>
        <v>2605</v>
      </c>
      <c r="AS23" s="14">
        <f>COUNTIF(F_SZV_1A!$AY$3:$AY$1470,$D23)</f>
        <v>4</v>
      </c>
      <c r="AT23" s="14">
        <f>SUMIF(F_SZV_1A!$AY$3:$AY$1470,$D23,F_SZV_1A!$CF$3:$CF$1470)</f>
        <v>4</v>
      </c>
      <c r="AU23" s="14">
        <f>SUMIF(F_SZV_1A!$AY:$AY,$D23,F_SZV_1A!$CG:$CG)</f>
        <v>3</v>
      </c>
      <c r="AV23" s="14">
        <f>SUMIF(F_SZV_1A!$AY:$AY,$D23,F_SZV_1A!$CG:$CG)</f>
        <v>3</v>
      </c>
    </row>
    <row r="24" spans="1:48">
      <c r="A24" s="32">
        <v>307</v>
      </c>
      <c r="B24" s="208">
        <v>2406</v>
      </c>
      <c r="C24" s="208" t="s">
        <v>267</v>
      </c>
      <c r="D24" s="208">
        <v>1801</v>
      </c>
      <c r="E24" s="208" t="s">
        <v>268</v>
      </c>
      <c r="F24" s="208" t="s">
        <v>269</v>
      </c>
      <c r="G24" s="28" t="str">
        <f t="shared" si="4"/>
        <v>Kitöltés rendben!</v>
      </c>
      <c r="I24" s="160">
        <f t="shared" si="5"/>
        <v>176000</v>
      </c>
      <c r="J24" s="161">
        <f>SUMIF(F_SZV_1A!$F:$F,$C24,F_SZV_1A!$N:$N)</f>
        <v>66000</v>
      </c>
      <c r="K24" s="161">
        <f>SUMIF(F_SZV_1A!$F:$F,$C24,F_SZV_1A!$O:$O)</f>
        <v>110000</v>
      </c>
      <c r="L24" s="161">
        <f>SUMIF(F_SZV_1A!$F:$F,$C24,F_SZV_1A!$P:$P)</f>
        <v>65000</v>
      </c>
      <c r="N24" s="161">
        <f>SUMIF(F_SZV_1A!$F:$F,$C24,F_SZV_1A!R:R)</f>
        <v>1000</v>
      </c>
      <c r="O24" s="161">
        <f>SUMIF(F_SZV_1A!$F:$F,$C24,F_SZV_1A!S:S)</f>
        <v>0</v>
      </c>
      <c r="P24" s="161">
        <f>SUMIF(F_SZV_1A!$F:$F,$C24,F_SZV_1A!T:T)</f>
        <v>0</v>
      </c>
      <c r="Q24" s="161">
        <f>SUMIF(F_SZV_1A!$F:$F,$C24,F_SZV_1A!U:U)</f>
        <v>0</v>
      </c>
      <c r="R24" s="161">
        <f>SUMIF(F_SZV_1A!$F:$F,$C24,F_SZV_1A!V:V)</f>
        <v>0</v>
      </c>
      <c r="S24" s="161">
        <f>SUMIF(F_SZV_1A!$F:$F,$C24,F_SZV_1A!W:W)</f>
        <v>65000</v>
      </c>
      <c r="T24" s="161">
        <f>SUMIF(F_SZV_1A!$F:$F,$C24,F_SZV_1A!X:X)</f>
        <v>0</v>
      </c>
      <c r="U24" s="161">
        <f>SUMIF(F_SZV_1A!$F:$F,$C24,F_SZV_1A!Y:Y)</f>
        <v>0</v>
      </c>
      <c r="V24" s="161">
        <f>SUMIF(F_SZV_1A!$F:$F,$C24,F_SZV_1A!Z:Z)</f>
        <v>0</v>
      </c>
      <c r="W24" s="161">
        <f>SUMIF(F_SZV_1A!$F:$F,$C24,F_SZV_1A!AA:AA)</f>
        <v>0</v>
      </c>
      <c r="X24" s="168">
        <f>SUMIF(F_SZV_1A!$F:$F,$C24,F_SZV_1A!AB:AB)</f>
        <v>0</v>
      </c>
      <c r="Y24" s="29">
        <f t="shared" si="6"/>
        <v>66000</v>
      </c>
      <c r="AA24" s="175">
        <f>SUMIF(F_SZV_1A!$F:$F,$C24,F_SZV_1A!AF:AF)</f>
        <v>0</v>
      </c>
      <c r="AB24" s="175">
        <f>SUMIF(F_SZV_1A!$F:$F,$C24,F_SZV_1A!AG:AG)</f>
        <v>0</v>
      </c>
      <c r="AC24" s="175">
        <f>SUMIF(F_SZV_1A!$F:$F,$C24,F_SZV_1A!AH:AH)</f>
        <v>0</v>
      </c>
      <c r="AD24" s="175">
        <f>SUMIF(F_SZV_1A!$F:$F,$C24,F_SZV_1A!AI:AI)</f>
        <v>0</v>
      </c>
      <c r="AE24" s="175">
        <f>SUMIF(F_SZV_1A!$F:$F,$C24,F_SZV_1A!AJ:AJ)</f>
        <v>110000</v>
      </c>
      <c r="AF24" s="175">
        <f>SUMIF(F_SZV_1A!$F:$F,$C24,F_SZV_1A!AK:AK)</f>
        <v>0</v>
      </c>
      <c r="AG24" s="175">
        <f>SUMIF(F_SZV_1A!$F:$F,$C24,F_SZV_1A!AL:AL)</f>
        <v>0</v>
      </c>
      <c r="AH24" s="175">
        <f>SUMIF(F_SZV_1A!$F:$F,$C24,F_SZV_1A!AM:AM)</f>
        <v>0</v>
      </c>
      <c r="AI24" s="175">
        <f>SUMIF(F_SZV_1A!$F:$F,$C24,F_SZV_1A!AN:AN)</f>
        <v>0</v>
      </c>
      <c r="AJ24" s="175">
        <f>SUMIF(F_SZV_1A!$F:$F,$C24,F_SZV_1A!AO:AO)</f>
        <v>0</v>
      </c>
      <c r="AK24" s="175">
        <f>SUMIF(F_SZV_1A!$F:$F,$C24,F_SZV_1A!AP:AP)</f>
        <v>0</v>
      </c>
      <c r="AL24" s="29">
        <f t="shared" si="7"/>
        <v>110000</v>
      </c>
      <c r="AR24" s="14">
        <f>INDEX(F_SZV_1A!$G:$G,MATCH($C24,F_SZV_1A!$F:$F,0))</f>
        <v>2406</v>
      </c>
      <c r="AS24" s="14">
        <f>COUNTIF(F_SZV_1A!$AY$3:$AY$1470,$D24)</f>
        <v>8</v>
      </c>
      <c r="AT24" s="14">
        <f>SUMIF(F_SZV_1A!$AY$3:$AY$1470,$D24,F_SZV_1A!$CF$3:$CF$1470)</f>
        <v>8</v>
      </c>
      <c r="AU24" s="14">
        <f>SUMIF(F_SZV_1A!$AY:$AY,$D24,F_SZV_1A!$CG:$CG)</f>
        <v>8</v>
      </c>
      <c r="AV24" s="14">
        <f>SUMIF(F_SZV_1A!$AY:$AY,$D24,F_SZV_1A!$CG:$CG)</f>
        <v>8</v>
      </c>
    </row>
    <row r="25" spans="1:48">
      <c r="A25" s="32">
        <v>308</v>
      </c>
      <c r="B25" s="208">
        <v>2101</v>
      </c>
      <c r="C25" s="208" t="s">
        <v>270</v>
      </c>
      <c r="D25" s="208">
        <v>1802</v>
      </c>
      <c r="E25" s="208" t="s">
        <v>271</v>
      </c>
      <c r="F25" s="208" t="s">
        <v>272</v>
      </c>
      <c r="G25" s="28" t="str">
        <f t="shared" si="4"/>
        <v>Kitöltés rendben!</v>
      </c>
      <c r="I25" s="160">
        <f t="shared" si="5"/>
        <v>783100</v>
      </c>
      <c r="J25" s="161">
        <f>SUMIF(F_SZV_1A!$F:$F,$C25,F_SZV_1A!$N:$N)</f>
        <v>656100</v>
      </c>
      <c r="K25" s="161">
        <f>SUMIF(F_SZV_1A!$F:$F,$C25,F_SZV_1A!$O:$O)</f>
        <v>127000</v>
      </c>
      <c r="L25" s="161">
        <f>SUMIF(F_SZV_1A!$F:$F,$C25,F_SZV_1A!$P:$P)</f>
        <v>575100</v>
      </c>
      <c r="N25" s="161">
        <f>SUMIF(F_SZV_1A!$F:$F,$C25,F_SZV_1A!R:R)</f>
        <v>81000</v>
      </c>
      <c r="O25" s="161">
        <f>SUMIF(F_SZV_1A!$F:$F,$C25,F_SZV_1A!S:S)</f>
        <v>0</v>
      </c>
      <c r="P25" s="161">
        <f>SUMIF(F_SZV_1A!$F:$F,$C25,F_SZV_1A!T:T)</f>
        <v>0</v>
      </c>
      <c r="Q25" s="161">
        <f>SUMIF(F_SZV_1A!$F:$F,$C25,F_SZV_1A!U:U)</f>
        <v>0</v>
      </c>
      <c r="R25" s="161">
        <f>SUMIF(F_SZV_1A!$F:$F,$C25,F_SZV_1A!V:V)</f>
        <v>146100</v>
      </c>
      <c r="S25" s="161">
        <f>SUMIF(F_SZV_1A!$F:$F,$C25,F_SZV_1A!W:W)</f>
        <v>429000</v>
      </c>
      <c r="T25" s="161">
        <f>SUMIF(F_SZV_1A!$F:$F,$C25,F_SZV_1A!X:X)</f>
        <v>0</v>
      </c>
      <c r="U25" s="161">
        <f>SUMIF(F_SZV_1A!$F:$F,$C25,F_SZV_1A!Y:Y)</f>
        <v>0</v>
      </c>
      <c r="V25" s="161">
        <f>SUMIF(F_SZV_1A!$F:$F,$C25,F_SZV_1A!Z:Z)</f>
        <v>0</v>
      </c>
      <c r="W25" s="161">
        <f>SUMIF(F_SZV_1A!$F:$F,$C25,F_SZV_1A!AA:AA)</f>
        <v>0</v>
      </c>
      <c r="X25" s="168">
        <f>SUMIF(F_SZV_1A!$F:$F,$C25,F_SZV_1A!AB:AB)</f>
        <v>0</v>
      </c>
      <c r="Y25" s="29">
        <f t="shared" si="6"/>
        <v>656100</v>
      </c>
      <c r="AA25" s="175">
        <f>SUMIF(F_SZV_1A!$F:$F,$C25,F_SZV_1A!AF:AF)</f>
        <v>15000</v>
      </c>
      <c r="AB25" s="175">
        <f>SUMIF(F_SZV_1A!$F:$F,$C25,F_SZV_1A!AG:AG)</f>
        <v>0</v>
      </c>
      <c r="AC25" s="175">
        <f>SUMIF(F_SZV_1A!$F:$F,$C25,F_SZV_1A!AH:AH)</f>
        <v>0</v>
      </c>
      <c r="AD25" s="175">
        <f>SUMIF(F_SZV_1A!$F:$F,$C25,F_SZV_1A!AI:AI)</f>
        <v>0</v>
      </c>
      <c r="AE25" s="175">
        <f>SUMIF(F_SZV_1A!$F:$F,$C25,F_SZV_1A!AJ:AJ)</f>
        <v>65000</v>
      </c>
      <c r="AF25" s="175">
        <f>SUMIF(F_SZV_1A!$F:$F,$C25,F_SZV_1A!AK:AK)</f>
        <v>47000</v>
      </c>
      <c r="AG25" s="175">
        <f>SUMIF(F_SZV_1A!$F:$F,$C25,F_SZV_1A!AL:AL)</f>
        <v>0</v>
      </c>
      <c r="AH25" s="175">
        <f>SUMIF(F_SZV_1A!$F:$F,$C25,F_SZV_1A!AM:AM)</f>
        <v>0</v>
      </c>
      <c r="AI25" s="175">
        <f>SUMIF(F_SZV_1A!$F:$F,$C25,F_SZV_1A!AN:AN)</f>
        <v>0</v>
      </c>
      <c r="AJ25" s="175">
        <f>SUMIF(F_SZV_1A!$F:$F,$C25,F_SZV_1A!AO:AO)</f>
        <v>0</v>
      </c>
      <c r="AK25" s="175">
        <f>SUMIF(F_SZV_1A!$F:$F,$C25,F_SZV_1A!AP:AP)</f>
        <v>0</v>
      </c>
      <c r="AL25" s="29">
        <f t="shared" si="7"/>
        <v>127000</v>
      </c>
      <c r="AR25" s="14">
        <f>INDEX(F_SZV_1A!$G:$G,MATCH($C25,F_SZV_1A!$F:$F,0))</f>
        <v>2101</v>
      </c>
      <c r="AS25" s="14">
        <f>COUNTIF(F_SZV_1A!$AY$3:$AY$1470,$D25)</f>
        <v>21</v>
      </c>
      <c r="AT25" s="14">
        <f>SUMIF(F_SZV_1A!$AY$3:$AY$1470,$D25,F_SZV_1A!$CF$3:$CF$1470)</f>
        <v>21</v>
      </c>
      <c r="AU25" s="14">
        <f>SUMIF(F_SZV_1A!$AY:$AY,$D25,F_SZV_1A!$CG:$CG)</f>
        <v>17</v>
      </c>
      <c r="AV25" s="14">
        <f>SUMIF(F_SZV_1A!$AY:$AY,$D25,F_SZV_1A!$CG:$CG)</f>
        <v>17</v>
      </c>
    </row>
    <row r="26" spans="1:48">
      <c r="A26" s="32">
        <v>309</v>
      </c>
      <c r="B26" s="208">
        <v>2306</v>
      </c>
      <c r="C26" s="208" t="s">
        <v>273</v>
      </c>
      <c r="D26" s="208">
        <v>1803</v>
      </c>
      <c r="E26" s="208" t="s">
        <v>274</v>
      </c>
      <c r="F26" s="208" t="s">
        <v>275</v>
      </c>
      <c r="G26" s="28" t="str">
        <f t="shared" si="4"/>
        <v>Kitöltés rendben!</v>
      </c>
      <c r="I26" s="160">
        <f t="shared" si="5"/>
        <v>86700</v>
      </c>
      <c r="J26" s="161">
        <f>SUMIF(F_SZV_1A!$F:$F,$C26,F_SZV_1A!$N:$N)</f>
        <v>27700</v>
      </c>
      <c r="K26" s="161">
        <f>SUMIF(F_SZV_1A!$F:$F,$C26,F_SZV_1A!$O:$O)</f>
        <v>59000</v>
      </c>
      <c r="L26" s="161">
        <f>SUMIF(F_SZV_1A!$F:$F,$C26,F_SZV_1A!$P:$P)</f>
        <v>26700</v>
      </c>
      <c r="N26" s="161">
        <f>SUMIF(F_SZV_1A!$F:$F,$C26,F_SZV_1A!R:R)</f>
        <v>1000</v>
      </c>
      <c r="O26" s="161">
        <f>SUMIF(F_SZV_1A!$F:$F,$C26,F_SZV_1A!S:S)</f>
        <v>0</v>
      </c>
      <c r="P26" s="161">
        <f>SUMIF(F_SZV_1A!$F:$F,$C26,F_SZV_1A!T:T)</f>
        <v>0</v>
      </c>
      <c r="Q26" s="161">
        <f>SUMIF(F_SZV_1A!$F:$F,$C26,F_SZV_1A!U:U)</f>
        <v>0</v>
      </c>
      <c r="R26" s="161">
        <f>SUMIF(F_SZV_1A!$F:$F,$C26,F_SZV_1A!V:V)</f>
        <v>4700</v>
      </c>
      <c r="S26" s="161">
        <f>SUMIF(F_SZV_1A!$F:$F,$C26,F_SZV_1A!W:W)</f>
        <v>22000</v>
      </c>
      <c r="T26" s="161">
        <f>SUMIF(F_SZV_1A!$F:$F,$C26,F_SZV_1A!X:X)</f>
        <v>0</v>
      </c>
      <c r="U26" s="161">
        <f>SUMIF(F_SZV_1A!$F:$F,$C26,F_SZV_1A!Y:Y)</f>
        <v>0</v>
      </c>
      <c r="V26" s="161">
        <f>SUMIF(F_SZV_1A!$F:$F,$C26,F_SZV_1A!Z:Z)</f>
        <v>0</v>
      </c>
      <c r="W26" s="161">
        <f>SUMIF(F_SZV_1A!$F:$F,$C26,F_SZV_1A!AA:AA)</f>
        <v>0</v>
      </c>
      <c r="X26" s="168">
        <f>SUMIF(F_SZV_1A!$F:$F,$C26,F_SZV_1A!AB:AB)</f>
        <v>0</v>
      </c>
      <c r="Y26" s="29">
        <f t="shared" si="6"/>
        <v>27700</v>
      </c>
      <c r="AA26" s="175">
        <f>SUMIF(F_SZV_1A!$F:$F,$C26,F_SZV_1A!AF:AF)</f>
        <v>0</v>
      </c>
      <c r="AB26" s="175">
        <f>SUMIF(F_SZV_1A!$F:$F,$C26,F_SZV_1A!AG:AG)</f>
        <v>0</v>
      </c>
      <c r="AC26" s="175">
        <f>SUMIF(F_SZV_1A!$F:$F,$C26,F_SZV_1A!AH:AH)</f>
        <v>0</v>
      </c>
      <c r="AD26" s="175">
        <f>SUMIF(F_SZV_1A!$F:$F,$C26,F_SZV_1A!AI:AI)</f>
        <v>0</v>
      </c>
      <c r="AE26" s="175">
        <f>SUMIF(F_SZV_1A!$F:$F,$C26,F_SZV_1A!AJ:AJ)</f>
        <v>0</v>
      </c>
      <c r="AF26" s="175">
        <f>SUMIF(F_SZV_1A!$F:$F,$C26,F_SZV_1A!AK:AK)</f>
        <v>59000</v>
      </c>
      <c r="AG26" s="175">
        <f>SUMIF(F_SZV_1A!$F:$F,$C26,F_SZV_1A!AL:AL)</f>
        <v>0</v>
      </c>
      <c r="AH26" s="175">
        <f>SUMIF(F_SZV_1A!$F:$F,$C26,F_SZV_1A!AM:AM)</f>
        <v>0</v>
      </c>
      <c r="AI26" s="175">
        <f>SUMIF(F_SZV_1A!$F:$F,$C26,F_SZV_1A!AN:AN)</f>
        <v>0</v>
      </c>
      <c r="AJ26" s="175">
        <f>SUMIF(F_SZV_1A!$F:$F,$C26,F_SZV_1A!AO:AO)</f>
        <v>0</v>
      </c>
      <c r="AK26" s="175">
        <f>SUMIF(F_SZV_1A!$F:$F,$C26,F_SZV_1A!AP:AP)</f>
        <v>0</v>
      </c>
      <c r="AL26" s="29">
        <f t="shared" si="7"/>
        <v>59000</v>
      </c>
      <c r="AR26" s="14">
        <f>INDEX(F_SZV_1A!$G:$G,MATCH($C26,F_SZV_1A!$F:$F,0))</f>
        <v>2306</v>
      </c>
      <c r="AS26" s="14">
        <f>COUNTIF(F_SZV_1A!$AY$3:$AY$1470,$D26)</f>
        <v>9</v>
      </c>
      <c r="AT26" s="14">
        <f>SUMIF(F_SZV_1A!$AY$3:$AY$1470,$D26,F_SZV_1A!$CF$3:$CF$1470)</f>
        <v>9</v>
      </c>
      <c r="AU26" s="14">
        <f>SUMIF(F_SZV_1A!$AY:$AY,$D26,F_SZV_1A!$CG:$CG)</f>
        <v>6</v>
      </c>
      <c r="AV26" s="14">
        <f>SUMIF(F_SZV_1A!$AY:$AY,$D26,F_SZV_1A!$CG:$CG)</f>
        <v>6</v>
      </c>
    </row>
    <row r="27" spans="1:48">
      <c r="A27" s="32">
        <v>310</v>
      </c>
      <c r="B27" s="208">
        <v>2401</v>
      </c>
      <c r="C27" s="208" t="s">
        <v>276</v>
      </c>
      <c r="D27" s="208">
        <v>1804</v>
      </c>
      <c r="E27" s="208" t="s">
        <v>277</v>
      </c>
      <c r="F27" s="208" t="s">
        <v>278</v>
      </c>
      <c r="G27" s="28" t="str">
        <f t="shared" si="4"/>
        <v>Kitöltés rendben!</v>
      </c>
      <c r="I27" s="160">
        <f t="shared" si="5"/>
        <v>124000</v>
      </c>
      <c r="J27" s="161">
        <f>SUMIF(F_SZV_1A!$F:$F,$C27,F_SZV_1A!$N:$N)</f>
        <v>124000</v>
      </c>
      <c r="K27" s="161">
        <f>SUMIF(F_SZV_1A!$F:$F,$C27,F_SZV_1A!$O:$O)</f>
        <v>0</v>
      </c>
      <c r="L27" s="161">
        <f>SUMIF(F_SZV_1A!$F:$F,$C27,F_SZV_1A!$P:$P)</f>
        <v>123000</v>
      </c>
      <c r="N27" s="161">
        <f>SUMIF(F_SZV_1A!$F:$F,$C27,F_SZV_1A!R:R)</f>
        <v>1000</v>
      </c>
      <c r="O27" s="161">
        <f>SUMIF(F_SZV_1A!$F:$F,$C27,F_SZV_1A!S:S)</f>
        <v>0</v>
      </c>
      <c r="P27" s="161">
        <f>SUMIF(F_SZV_1A!$F:$F,$C27,F_SZV_1A!T:T)</f>
        <v>0</v>
      </c>
      <c r="Q27" s="161">
        <f>SUMIF(F_SZV_1A!$F:$F,$C27,F_SZV_1A!U:U)</f>
        <v>0</v>
      </c>
      <c r="R27" s="161">
        <f>SUMIF(F_SZV_1A!$F:$F,$C27,F_SZV_1A!V:V)</f>
        <v>0</v>
      </c>
      <c r="S27" s="161">
        <f>SUMIF(F_SZV_1A!$F:$F,$C27,F_SZV_1A!W:W)</f>
        <v>123000</v>
      </c>
      <c r="T27" s="161">
        <f>SUMIF(F_SZV_1A!$F:$F,$C27,F_SZV_1A!X:X)</f>
        <v>0</v>
      </c>
      <c r="U27" s="161">
        <f>SUMIF(F_SZV_1A!$F:$F,$C27,F_SZV_1A!Y:Y)</f>
        <v>0</v>
      </c>
      <c r="V27" s="161">
        <f>SUMIF(F_SZV_1A!$F:$F,$C27,F_SZV_1A!Z:Z)</f>
        <v>0</v>
      </c>
      <c r="W27" s="161">
        <f>SUMIF(F_SZV_1A!$F:$F,$C27,F_SZV_1A!AA:AA)</f>
        <v>0</v>
      </c>
      <c r="X27" s="168">
        <f>SUMIF(F_SZV_1A!$F:$F,$C27,F_SZV_1A!AB:AB)</f>
        <v>0</v>
      </c>
      <c r="Y27" s="29">
        <f t="shared" si="6"/>
        <v>124000</v>
      </c>
      <c r="AA27" s="175">
        <f>SUMIF(F_SZV_1A!$F:$F,$C27,F_SZV_1A!AF:AF)</f>
        <v>0</v>
      </c>
      <c r="AB27" s="175">
        <f>SUMIF(F_SZV_1A!$F:$F,$C27,F_SZV_1A!AG:AG)</f>
        <v>0</v>
      </c>
      <c r="AC27" s="175">
        <f>SUMIF(F_SZV_1A!$F:$F,$C27,F_SZV_1A!AH:AH)</f>
        <v>0</v>
      </c>
      <c r="AD27" s="175">
        <f>SUMIF(F_SZV_1A!$F:$F,$C27,F_SZV_1A!AI:AI)</f>
        <v>0</v>
      </c>
      <c r="AE27" s="175">
        <f>SUMIF(F_SZV_1A!$F:$F,$C27,F_SZV_1A!AJ:AJ)</f>
        <v>0</v>
      </c>
      <c r="AF27" s="175">
        <f>SUMIF(F_SZV_1A!$F:$F,$C27,F_SZV_1A!AK:AK)</f>
        <v>0</v>
      </c>
      <c r="AG27" s="175">
        <f>SUMIF(F_SZV_1A!$F:$F,$C27,F_SZV_1A!AL:AL)</f>
        <v>0</v>
      </c>
      <c r="AH27" s="175">
        <f>SUMIF(F_SZV_1A!$F:$F,$C27,F_SZV_1A!AM:AM)</f>
        <v>0</v>
      </c>
      <c r="AI27" s="175">
        <f>SUMIF(F_SZV_1A!$F:$F,$C27,F_SZV_1A!AN:AN)</f>
        <v>0</v>
      </c>
      <c r="AJ27" s="175">
        <f>SUMIF(F_SZV_1A!$F:$F,$C27,F_SZV_1A!AO:AO)</f>
        <v>0</v>
      </c>
      <c r="AK27" s="175">
        <f>SUMIF(F_SZV_1A!$F:$F,$C27,F_SZV_1A!AP:AP)</f>
        <v>0</v>
      </c>
      <c r="AL27" s="29">
        <f t="shared" si="7"/>
        <v>0</v>
      </c>
      <c r="AR27" s="14">
        <f>INDEX(F_SZV_1A!$G:$G,MATCH($C27,F_SZV_1A!$F:$F,0))</f>
        <v>2401</v>
      </c>
      <c r="AS27" s="14">
        <f>COUNTIF(F_SZV_1A!$AY$3:$AY$1470,$D27)</f>
        <v>6</v>
      </c>
      <c r="AT27" s="14">
        <f>SUMIF(F_SZV_1A!$AY$3:$AY$1470,$D27,F_SZV_1A!$CF$3:$CF$1470)</f>
        <v>6</v>
      </c>
      <c r="AU27" s="14">
        <f>SUMIF(F_SZV_1A!$AY:$AY,$D27,F_SZV_1A!$CG:$CG)</f>
        <v>5</v>
      </c>
      <c r="AV27" s="14">
        <f>SUMIF(F_SZV_1A!$AY:$AY,$D27,F_SZV_1A!$CG:$CG)</f>
        <v>5</v>
      </c>
    </row>
    <row r="28" spans="1:48">
      <c r="A28" s="32">
        <v>311</v>
      </c>
      <c r="B28" s="208">
        <v>2601</v>
      </c>
      <c r="C28" s="208" t="s">
        <v>279</v>
      </c>
      <c r="D28" s="208">
        <v>1805</v>
      </c>
      <c r="E28" s="208" t="s">
        <v>280</v>
      </c>
      <c r="F28" s="208" t="s">
        <v>281</v>
      </c>
      <c r="G28" s="28" t="str">
        <f t="shared" si="4"/>
        <v>Kitöltés rendben!</v>
      </c>
      <c r="I28" s="160">
        <f t="shared" si="5"/>
        <v>218915</v>
      </c>
      <c r="J28" s="161">
        <f>SUMIF(F_SZV_1A!$F:$F,$C28,F_SZV_1A!$N:$N)</f>
        <v>154915</v>
      </c>
      <c r="K28" s="161">
        <f>SUMIF(F_SZV_1A!$F:$F,$C28,F_SZV_1A!$O:$O)</f>
        <v>64000</v>
      </c>
      <c r="L28" s="161">
        <f>SUMIF(F_SZV_1A!$F:$F,$C28,F_SZV_1A!$P:$P)</f>
        <v>141915</v>
      </c>
      <c r="N28" s="161">
        <f>SUMIF(F_SZV_1A!$F:$F,$C28,F_SZV_1A!R:R)</f>
        <v>13000</v>
      </c>
      <c r="O28" s="161">
        <f>SUMIF(F_SZV_1A!$F:$F,$C28,F_SZV_1A!S:S)</f>
        <v>0</v>
      </c>
      <c r="P28" s="161">
        <f>SUMIF(F_SZV_1A!$F:$F,$C28,F_SZV_1A!T:T)</f>
        <v>0</v>
      </c>
      <c r="Q28" s="161">
        <f>SUMIF(F_SZV_1A!$F:$F,$C28,F_SZV_1A!U:U)</f>
        <v>0</v>
      </c>
      <c r="R28" s="161">
        <f>SUMIF(F_SZV_1A!$F:$F,$C28,F_SZV_1A!V:V)</f>
        <v>8415</v>
      </c>
      <c r="S28" s="161">
        <f>SUMIF(F_SZV_1A!$F:$F,$C28,F_SZV_1A!W:W)</f>
        <v>133500</v>
      </c>
      <c r="T28" s="161">
        <f>SUMIF(F_SZV_1A!$F:$F,$C28,F_SZV_1A!X:X)</f>
        <v>0</v>
      </c>
      <c r="U28" s="161">
        <f>SUMIF(F_SZV_1A!$F:$F,$C28,F_SZV_1A!Y:Y)</f>
        <v>0</v>
      </c>
      <c r="V28" s="161">
        <f>SUMIF(F_SZV_1A!$F:$F,$C28,F_SZV_1A!Z:Z)</f>
        <v>0</v>
      </c>
      <c r="W28" s="161">
        <f>SUMIF(F_SZV_1A!$F:$F,$C28,F_SZV_1A!AA:AA)</f>
        <v>0</v>
      </c>
      <c r="X28" s="168">
        <f>SUMIF(F_SZV_1A!$F:$F,$C28,F_SZV_1A!AB:AB)</f>
        <v>0</v>
      </c>
      <c r="Y28" s="29">
        <f t="shared" si="6"/>
        <v>154915</v>
      </c>
      <c r="AA28" s="175">
        <f>SUMIF(F_SZV_1A!$F:$F,$C28,F_SZV_1A!AF:AF)</f>
        <v>0</v>
      </c>
      <c r="AB28" s="175">
        <f>SUMIF(F_SZV_1A!$F:$F,$C28,F_SZV_1A!AG:AG)</f>
        <v>0</v>
      </c>
      <c r="AC28" s="175">
        <f>SUMIF(F_SZV_1A!$F:$F,$C28,F_SZV_1A!AH:AH)</f>
        <v>0</v>
      </c>
      <c r="AD28" s="175">
        <f>SUMIF(F_SZV_1A!$F:$F,$C28,F_SZV_1A!AI:AI)</f>
        <v>0</v>
      </c>
      <c r="AE28" s="175">
        <f>SUMIF(F_SZV_1A!$F:$F,$C28,F_SZV_1A!AJ:AJ)</f>
        <v>64000</v>
      </c>
      <c r="AF28" s="175">
        <f>SUMIF(F_SZV_1A!$F:$F,$C28,F_SZV_1A!AK:AK)</f>
        <v>0</v>
      </c>
      <c r="AG28" s="175">
        <f>SUMIF(F_SZV_1A!$F:$F,$C28,F_SZV_1A!AL:AL)</f>
        <v>0</v>
      </c>
      <c r="AH28" s="175">
        <f>SUMIF(F_SZV_1A!$F:$F,$C28,F_SZV_1A!AM:AM)</f>
        <v>0</v>
      </c>
      <c r="AI28" s="175">
        <f>SUMIF(F_SZV_1A!$F:$F,$C28,F_SZV_1A!AN:AN)</f>
        <v>0</v>
      </c>
      <c r="AJ28" s="175">
        <f>SUMIF(F_SZV_1A!$F:$F,$C28,F_SZV_1A!AO:AO)</f>
        <v>0</v>
      </c>
      <c r="AK28" s="175">
        <f>SUMIF(F_SZV_1A!$F:$F,$C28,F_SZV_1A!AP:AP)</f>
        <v>0</v>
      </c>
      <c r="AL28" s="29">
        <f t="shared" si="7"/>
        <v>64000</v>
      </c>
      <c r="AR28" s="14">
        <f>INDEX(F_SZV_1A!$G:$G,MATCH($C28,F_SZV_1A!$F:$F,0))</f>
        <v>2601</v>
      </c>
      <c r="AS28" s="14">
        <f>COUNTIF(F_SZV_1A!$AY$3:$AY$1470,$D28)</f>
        <v>13</v>
      </c>
      <c r="AT28" s="14">
        <f>SUMIF(F_SZV_1A!$AY$3:$AY$1470,$D28,F_SZV_1A!$CF$3:$CF$1470)</f>
        <v>13</v>
      </c>
      <c r="AU28" s="14">
        <f>SUMIF(F_SZV_1A!$AY:$AY,$D28,F_SZV_1A!$CG:$CG)</f>
        <v>9</v>
      </c>
      <c r="AV28" s="14">
        <f>SUMIF(F_SZV_1A!$AY:$AY,$D28,F_SZV_1A!$CG:$CG)</f>
        <v>9</v>
      </c>
    </row>
    <row r="29" spans="1:48">
      <c r="A29" s="32">
        <v>312</v>
      </c>
      <c r="B29" s="208">
        <v>2405</v>
      </c>
      <c r="C29" s="208" t="s">
        <v>282</v>
      </c>
      <c r="D29" s="208">
        <v>1806</v>
      </c>
      <c r="E29" s="208" t="s">
        <v>283</v>
      </c>
      <c r="F29" s="208" t="s">
        <v>284</v>
      </c>
      <c r="G29" s="28" t="str">
        <f t="shared" si="4"/>
        <v>Kitöltés rendben!</v>
      </c>
      <c r="I29" s="160">
        <f t="shared" si="5"/>
        <v>17500</v>
      </c>
      <c r="J29" s="161">
        <f>SUMIF(F_SZV_1A!$F:$F,$C29,F_SZV_1A!$N:$N)</f>
        <v>17500</v>
      </c>
      <c r="K29" s="161">
        <f>SUMIF(F_SZV_1A!$F:$F,$C29,F_SZV_1A!$O:$O)</f>
        <v>0</v>
      </c>
      <c r="L29" s="161">
        <f>SUMIF(F_SZV_1A!$F:$F,$C29,F_SZV_1A!$P:$P)</f>
        <v>17500</v>
      </c>
      <c r="N29" s="161">
        <f>SUMIF(F_SZV_1A!$F:$F,$C29,F_SZV_1A!R:R)</f>
        <v>0</v>
      </c>
      <c r="O29" s="161">
        <f>SUMIF(F_SZV_1A!$F:$F,$C29,F_SZV_1A!S:S)</f>
        <v>0</v>
      </c>
      <c r="P29" s="161">
        <f>SUMIF(F_SZV_1A!$F:$F,$C29,F_SZV_1A!T:T)</f>
        <v>0</v>
      </c>
      <c r="Q29" s="161">
        <f>SUMIF(F_SZV_1A!$F:$F,$C29,F_SZV_1A!U:U)</f>
        <v>0</v>
      </c>
      <c r="R29" s="161">
        <f>SUMIF(F_SZV_1A!$F:$F,$C29,F_SZV_1A!V:V)</f>
        <v>0</v>
      </c>
      <c r="S29" s="161">
        <f>SUMIF(F_SZV_1A!$F:$F,$C29,F_SZV_1A!W:W)</f>
        <v>17500</v>
      </c>
      <c r="T29" s="161">
        <f>SUMIF(F_SZV_1A!$F:$F,$C29,F_SZV_1A!X:X)</f>
        <v>0</v>
      </c>
      <c r="U29" s="161">
        <f>SUMIF(F_SZV_1A!$F:$F,$C29,F_SZV_1A!Y:Y)</f>
        <v>0</v>
      </c>
      <c r="V29" s="161">
        <f>SUMIF(F_SZV_1A!$F:$F,$C29,F_SZV_1A!Z:Z)</f>
        <v>0</v>
      </c>
      <c r="W29" s="161">
        <f>SUMIF(F_SZV_1A!$F:$F,$C29,F_SZV_1A!AA:AA)</f>
        <v>0</v>
      </c>
      <c r="X29" s="168">
        <f>SUMIF(F_SZV_1A!$F:$F,$C29,F_SZV_1A!AB:AB)</f>
        <v>0</v>
      </c>
      <c r="Y29" s="29">
        <f t="shared" si="6"/>
        <v>17500</v>
      </c>
      <c r="AA29" s="175">
        <f>SUMIF(F_SZV_1A!$F:$F,$C29,F_SZV_1A!AF:AF)</f>
        <v>0</v>
      </c>
      <c r="AB29" s="175">
        <f>SUMIF(F_SZV_1A!$F:$F,$C29,F_SZV_1A!AG:AG)</f>
        <v>0</v>
      </c>
      <c r="AC29" s="175">
        <f>SUMIF(F_SZV_1A!$F:$F,$C29,F_SZV_1A!AH:AH)</f>
        <v>0</v>
      </c>
      <c r="AD29" s="175">
        <f>SUMIF(F_SZV_1A!$F:$F,$C29,F_SZV_1A!AI:AI)</f>
        <v>0</v>
      </c>
      <c r="AE29" s="175">
        <f>SUMIF(F_SZV_1A!$F:$F,$C29,F_SZV_1A!AJ:AJ)</f>
        <v>0</v>
      </c>
      <c r="AF29" s="175">
        <f>SUMIF(F_SZV_1A!$F:$F,$C29,F_SZV_1A!AK:AK)</f>
        <v>0</v>
      </c>
      <c r="AG29" s="175">
        <f>SUMIF(F_SZV_1A!$F:$F,$C29,F_SZV_1A!AL:AL)</f>
        <v>0</v>
      </c>
      <c r="AH29" s="175">
        <f>SUMIF(F_SZV_1A!$F:$F,$C29,F_SZV_1A!AM:AM)</f>
        <v>0</v>
      </c>
      <c r="AI29" s="175">
        <f>SUMIF(F_SZV_1A!$F:$F,$C29,F_SZV_1A!AN:AN)</f>
        <v>0</v>
      </c>
      <c r="AJ29" s="175">
        <f>SUMIF(F_SZV_1A!$F:$F,$C29,F_SZV_1A!AO:AO)</f>
        <v>0</v>
      </c>
      <c r="AK29" s="175">
        <f>SUMIF(F_SZV_1A!$F:$F,$C29,F_SZV_1A!AP:AP)</f>
        <v>0</v>
      </c>
      <c r="AL29" s="29">
        <f t="shared" si="7"/>
        <v>0</v>
      </c>
      <c r="AR29" s="14">
        <f>INDEX(F_SZV_1A!$G:$G,MATCH($C29,F_SZV_1A!$F:$F,0))</f>
        <v>2405</v>
      </c>
      <c r="AS29" s="14">
        <f>COUNTIF(F_SZV_1A!$AY$3:$AY$1470,$D29)</f>
        <v>4</v>
      </c>
      <c r="AT29" s="14">
        <f>SUMIF(F_SZV_1A!$AY$3:$AY$1470,$D29,F_SZV_1A!$CF$3:$CF$1470)</f>
        <v>4</v>
      </c>
      <c r="AU29" s="14">
        <f>SUMIF(F_SZV_1A!$AY:$AY,$D29,F_SZV_1A!$CG:$CG)</f>
        <v>3</v>
      </c>
      <c r="AV29" s="14">
        <f>SUMIF(F_SZV_1A!$AY:$AY,$D29,F_SZV_1A!$CG:$CG)</f>
        <v>3</v>
      </c>
    </row>
    <row r="30" spans="1:48">
      <c r="A30" s="32">
        <v>313</v>
      </c>
      <c r="B30" s="208">
        <v>2301</v>
      </c>
      <c r="C30" s="208" t="s">
        <v>285</v>
      </c>
      <c r="D30" s="208">
        <v>1807</v>
      </c>
      <c r="E30" s="208" t="s">
        <v>286</v>
      </c>
      <c r="F30" s="208" t="s">
        <v>287</v>
      </c>
      <c r="G30" s="28" t="str">
        <f t="shared" si="4"/>
        <v>Kitöltés rendben!</v>
      </c>
      <c r="I30" s="160">
        <f t="shared" si="5"/>
        <v>152100</v>
      </c>
      <c r="J30" s="161">
        <f>SUMIF(F_SZV_1A!$F:$F,$C30,F_SZV_1A!$N:$N)</f>
        <v>21100</v>
      </c>
      <c r="K30" s="161">
        <f>SUMIF(F_SZV_1A!$F:$F,$C30,F_SZV_1A!$O:$O)</f>
        <v>131000</v>
      </c>
      <c r="L30" s="161">
        <f>SUMIF(F_SZV_1A!$F:$F,$C30,F_SZV_1A!$P:$P)</f>
        <v>20100</v>
      </c>
      <c r="N30" s="161">
        <f>SUMIF(F_SZV_1A!$F:$F,$C30,F_SZV_1A!R:R)</f>
        <v>1000</v>
      </c>
      <c r="O30" s="161">
        <f>SUMIF(F_SZV_1A!$F:$F,$C30,F_SZV_1A!S:S)</f>
        <v>0</v>
      </c>
      <c r="P30" s="161">
        <f>SUMIF(F_SZV_1A!$F:$F,$C30,F_SZV_1A!T:T)</f>
        <v>0</v>
      </c>
      <c r="Q30" s="161">
        <f>SUMIF(F_SZV_1A!$F:$F,$C30,F_SZV_1A!U:U)</f>
        <v>0</v>
      </c>
      <c r="R30" s="161">
        <f>SUMIF(F_SZV_1A!$F:$F,$C30,F_SZV_1A!V:V)</f>
        <v>5100</v>
      </c>
      <c r="S30" s="161">
        <f>SUMIF(F_SZV_1A!$F:$F,$C30,F_SZV_1A!W:W)</f>
        <v>15000</v>
      </c>
      <c r="T30" s="161">
        <f>SUMIF(F_SZV_1A!$F:$F,$C30,F_SZV_1A!X:X)</f>
        <v>0</v>
      </c>
      <c r="U30" s="161">
        <f>SUMIF(F_SZV_1A!$F:$F,$C30,F_SZV_1A!Y:Y)</f>
        <v>0</v>
      </c>
      <c r="V30" s="161">
        <f>SUMIF(F_SZV_1A!$F:$F,$C30,F_SZV_1A!Z:Z)</f>
        <v>0</v>
      </c>
      <c r="W30" s="161">
        <f>SUMIF(F_SZV_1A!$F:$F,$C30,F_SZV_1A!AA:AA)</f>
        <v>0</v>
      </c>
      <c r="X30" s="168">
        <f>SUMIF(F_SZV_1A!$F:$F,$C30,F_SZV_1A!AB:AB)</f>
        <v>0</v>
      </c>
      <c r="Y30" s="29">
        <f t="shared" si="6"/>
        <v>21100</v>
      </c>
      <c r="AA30" s="175">
        <f>SUMIF(F_SZV_1A!$F:$F,$C30,F_SZV_1A!AF:AF)</f>
        <v>0</v>
      </c>
      <c r="AB30" s="175">
        <f>SUMIF(F_SZV_1A!$F:$F,$C30,F_SZV_1A!AG:AG)</f>
        <v>0</v>
      </c>
      <c r="AC30" s="175">
        <f>SUMIF(F_SZV_1A!$F:$F,$C30,F_SZV_1A!AH:AH)</f>
        <v>0</v>
      </c>
      <c r="AD30" s="175">
        <f>SUMIF(F_SZV_1A!$F:$F,$C30,F_SZV_1A!AI:AI)</f>
        <v>0</v>
      </c>
      <c r="AE30" s="175">
        <f>SUMIF(F_SZV_1A!$F:$F,$C30,F_SZV_1A!AJ:AJ)</f>
        <v>131000</v>
      </c>
      <c r="AF30" s="175">
        <f>SUMIF(F_SZV_1A!$F:$F,$C30,F_SZV_1A!AK:AK)</f>
        <v>0</v>
      </c>
      <c r="AG30" s="175">
        <f>SUMIF(F_SZV_1A!$F:$F,$C30,F_SZV_1A!AL:AL)</f>
        <v>0</v>
      </c>
      <c r="AH30" s="175">
        <f>SUMIF(F_SZV_1A!$F:$F,$C30,F_SZV_1A!AM:AM)</f>
        <v>0</v>
      </c>
      <c r="AI30" s="175">
        <f>SUMIF(F_SZV_1A!$F:$F,$C30,F_SZV_1A!AN:AN)</f>
        <v>0</v>
      </c>
      <c r="AJ30" s="175">
        <f>SUMIF(F_SZV_1A!$F:$F,$C30,F_SZV_1A!AO:AO)</f>
        <v>0</v>
      </c>
      <c r="AK30" s="175">
        <f>SUMIF(F_SZV_1A!$F:$F,$C30,F_SZV_1A!AP:AP)</f>
        <v>0</v>
      </c>
      <c r="AL30" s="29">
        <f t="shared" si="7"/>
        <v>131000</v>
      </c>
      <c r="AR30" s="14">
        <f>INDEX(F_SZV_1A!$G:$G,MATCH($C30,F_SZV_1A!$F:$F,0))</f>
        <v>2301</v>
      </c>
      <c r="AS30" s="14">
        <f>COUNTIF(F_SZV_1A!$AY$3:$AY$1470,$D30)</f>
        <v>9</v>
      </c>
      <c r="AT30" s="14">
        <f>SUMIF(F_SZV_1A!$AY$3:$AY$1470,$D30,F_SZV_1A!$CF$3:$CF$1470)</f>
        <v>9</v>
      </c>
      <c r="AU30" s="14">
        <f>SUMIF(F_SZV_1A!$AY:$AY,$D30,F_SZV_1A!$CG:$CG)</f>
        <v>5</v>
      </c>
      <c r="AV30" s="14">
        <f>SUMIF(F_SZV_1A!$AY:$AY,$D30,F_SZV_1A!$CG:$CG)</f>
        <v>5</v>
      </c>
    </row>
    <row r="31" spans="1:48">
      <c r="A31" s="32">
        <v>314</v>
      </c>
      <c r="B31" s="208">
        <v>2202</v>
      </c>
      <c r="C31" s="208" t="s">
        <v>288</v>
      </c>
      <c r="D31" s="208">
        <v>1808</v>
      </c>
      <c r="E31" s="208" t="s">
        <v>289</v>
      </c>
      <c r="F31" s="208" t="s">
        <v>290</v>
      </c>
      <c r="G31" s="28" t="str">
        <f t="shared" si="4"/>
        <v>Kitöltés rendben!</v>
      </c>
      <c r="I31" s="160">
        <f t="shared" si="5"/>
        <v>18400</v>
      </c>
      <c r="J31" s="161">
        <f>SUMIF(F_SZV_1A!$F:$F,$C31,F_SZV_1A!$N:$N)</f>
        <v>18400</v>
      </c>
      <c r="K31" s="161">
        <f>SUMIF(F_SZV_1A!$F:$F,$C31,F_SZV_1A!$O:$O)</f>
        <v>0</v>
      </c>
      <c r="L31" s="161">
        <f>SUMIF(F_SZV_1A!$F:$F,$C31,F_SZV_1A!$P:$P)</f>
        <v>18400</v>
      </c>
      <c r="N31" s="161">
        <f>SUMIF(F_SZV_1A!$F:$F,$C31,F_SZV_1A!R:R)</f>
        <v>0</v>
      </c>
      <c r="O31" s="161">
        <f>SUMIF(F_SZV_1A!$F:$F,$C31,F_SZV_1A!S:S)</f>
        <v>0</v>
      </c>
      <c r="P31" s="161">
        <f>SUMIF(F_SZV_1A!$F:$F,$C31,F_SZV_1A!T:T)</f>
        <v>0</v>
      </c>
      <c r="Q31" s="161">
        <f>SUMIF(F_SZV_1A!$F:$F,$C31,F_SZV_1A!U:U)</f>
        <v>0</v>
      </c>
      <c r="R31" s="161">
        <f>SUMIF(F_SZV_1A!$F:$F,$C31,F_SZV_1A!V:V)</f>
        <v>5400</v>
      </c>
      <c r="S31" s="161">
        <f>SUMIF(F_SZV_1A!$F:$F,$C31,F_SZV_1A!W:W)</f>
        <v>13000</v>
      </c>
      <c r="T31" s="161">
        <f>SUMIF(F_SZV_1A!$F:$F,$C31,F_SZV_1A!X:X)</f>
        <v>0</v>
      </c>
      <c r="U31" s="161">
        <f>SUMIF(F_SZV_1A!$F:$F,$C31,F_SZV_1A!Y:Y)</f>
        <v>0</v>
      </c>
      <c r="V31" s="161">
        <f>SUMIF(F_SZV_1A!$F:$F,$C31,F_SZV_1A!Z:Z)</f>
        <v>0</v>
      </c>
      <c r="W31" s="161">
        <f>SUMIF(F_SZV_1A!$F:$F,$C31,F_SZV_1A!AA:AA)</f>
        <v>0</v>
      </c>
      <c r="X31" s="168">
        <f>SUMIF(F_SZV_1A!$F:$F,$C31,F_SZV_1A!AB:AB)</f>
        <v>0</v>
      </c>
      <c r="Y31" s="29">
        <f t="shared" si="6"/>
        <v>18400</v>
      </c>
      <c r="AA31" s="175">
        <f>SUMIF(F_SZV_1A!$F:$F,$C31,F_SZV_1A!AF:AF)</f>
        <v>0</v>
      </c>
      <c r="AB31" s="175">
        <f>SUMIF(F_SZV_1A!$F:$F,$C31,F_SZV_1A!AG:AG)</f>
        <v>0</v>
      </c>
      <c r="AC31" s="175">
        <f>SUMIF(F_SZV_1A!$F:$F,$C31,F_SZV_1A!AH:AH)</f>
        <v>0</v>
      </c>
      <c r="AD31" s="175">
        <f>SUMIF(F_SZV_1A!$F:$F,$C31,F_SZV_1A!AI:AI)</f>
        <v>0</v>
      </c>
      <c r="AE31" s="175">
        <f>SUMIF(F_SZV_1A!$F:$F,$C31,F_SZV_1A!AJ:AJ)</f>
        <v>0</v>
      </c>
      <c r="AF31" s="175">
        <f>SUMIF(F_SZV_1A!$F:$F,$C31,F_SZV_1A!AK:AK)</f>
        <v>0</v>
      </c>
      <c r="AG31" s="175">
        <f>SUMIF(F_SZV_1A!$F:$F,$C31,F_SZV_1A!AL:AL)</f>
        <v>0</v>
      </c>
      <c r="AH31" s="175">
        <f>SUMIF(F_SZV_1A!$F:$F,$C31,F_SZV_1A!AM:AM)</f>
        <v>0</v>
      </c>
      <c r="AI31" s="175">
        <f>SUMIF(F_SZV_1A!$F:$F,$C31,F_SZV_1A!AN:AN)</f>
        <v>0</v>
      </c>
      <c r="AJ31" s="175">
        <f>SUMIF(F_SZV_1A!$F:$F,$C31,F_SZV_1A!AO:AO)</f>
        <v>0</v>
      </c>
      <c r="AK31" s="175">
        <f>SUMIF(F_SZV_1A!$F:$F,$C31,F_SZV_1A!AP:AP)</f>
        <v>0</v>
      </c>
      <c r="AL31" s="29">
        <f t="shared" si="7"/>
        <v>0</v>
      </c>
      <c r="AR31" s="14">
        <f>INDEX(F_SZV_1A!$G:$G,MATCH($C31,F_SZV_1A!$F:$F,0))</f>
        <v>2202</v>
      </c>
      <c r="AS31" s="14">
        <f>COUNTIF(F_SZV_1A!$AY$3:$AY$1470,$D31)</f>
        <v>5</v>
      </c>
      <c r="AT31" s="14">
        <f>SUMIF(F_SZV_1A!$AY$3:$AY$1470,$D31,F_SZV_1A!$CF$3:$CF$1470)</f>
        <v>5</v>
      </c>
      <c r="AU31" s="14">
        <f>SUMIF(F_SZV_1A!$AY:$AY,$D31,F_SZV_1A!$CG:$CG)</f>
        <v>4</v>
      </c>
      <c r="AV31" s="14">
        <f>SUMIF(F_SZV_1A!$AY:$AY,$D31,F_SZV_1A!$CG:$CG)</f>
        <v>4</v>
      </c>
    </row>
    <row r="32" spans="1:48">
      <c r="A32" s="32">
        <v>315</v>
      </c>
      <c r="B32" s="208">
        <v>2705</v>
      </c>
      <c r="C32" s="208" t="s">
        <v>291</v>
      </c>
      <c r="D32" s="208">
        <v>1809</v>
      </c>
      <c r="E32" s="208" t="s">
        <v>292</v>
      </c>
      <c r="F32" s="208" t="s">
        <v>293</v>
      </c>
      <c r="G32" s="28" t="str">
        <f t="shared" si="4"/>
        <v>Kitöltés rendben!</v>
      </c>
      <c r="I32" s="160">
        <f t="shared" si="5"/>
        <v>41000</v>
      </c>
      <c r="J32" s="161">
        <f>SUMIF(F_SZV_1A!$F:$F,$C32,F_SZV_1A!$N:$N)</f>
        <v>7800</v>
      </c>
      <c r="K32" s="161">
        <f>SUMIF(F_SZV_1A!$F:$F,$C32,F_SZV_1A!$O:$O)</f>
        <v>33200</v>
      </c>
      <c r="L32" s="161">
        <f>SUMIF(F_SZV_1A!$F:$F,$C32,F_SZV_1A!$P:$P)</f>
        <v>7800</v>
      </c>
      <c r="N32" s="161">
        <f>SUMIF(F_SZV_1A!$F:$F,$C32,F_SZV_1A!R:R)</f>
        <v>0</v>
      </c>
      <c r="O32" s="161">
        <f>SUMIF(F_SZV_1A!$F:$F,$C32,F_SZV_1A!S:S)</f>
        <v>0</v>
      </c>
      <c r="P32" s="161">
        <f>SUMIF(F_SZV_1A!$F:$F,$C32,F_SZV_1A!T:T)</f>
        <v>0</v>
      </c>
      <c r="Q32" s="161">
        <f>SUMIF(F_SZV_1A!$F:$F,$C32,F_SZV_1A!U:U)</f>
        <v>0</v>
      </c>
      <c r="R32" s="161">
        <f>SUMIF(F_SZV_1A!$F:$F,$C32,F_SZV_1A!V:V)</f>
        <v>0</v>
      </c>
      <c r="S32" s="161">
        <f>SUMIF(F_SZV_1A!$F:$F,$C32,F_SZV_1A!W:W)</f>
        <v>7800</v>
      </c>
      <c r="T32" s="161">
        <f>SUMIF(F_SZV_1A!$F:$F,$C32,F_SZV_1A!X:X)</f>
        <v>0</v>
      </c>
      <c r="U32" s="161">
        <f>SUMIF(F_SZV_1A!$F:$F,$C32,F_SZV_1A!Y:Y)</f>
        <v>0</v>
      </c>
      <c r="V32" s="161">
        <f>SUMIF(F_SZV_1A!$F:$F,$C32,F_SZV_1A!Z:Z)</f>
        <v>0</v>
      </c>
      <c r="W32" s="161">
        <f>SUMIF(F_SZV_1A!$F:$F,$C32,F_SZV_1A!AA:AA)</f>
        <v>0</v>
      </c>
      <c r="X32" s="168">
        <f>SUMIF(F_SZV_1A!$F:$F,$C32,F_SZV_1A!AB:AB)</f>
        <v>0</v>
      </c>
      <c r="Y32" s="29">
        <f t="shared" si="6"/>
        <v>7800</v>
      </c>
      <c r="AA32" s="175">
        <f>SUMIF(F_SZV_1A!$F:$F,$C32,F_SZV_1A!AF:AF)</f>
        <v>0</v>
      </c>
      <c r="AB32" s="175">
        <f>SUMIF(F_SZV_1A!$F:$F,$C32,F_SZV_1A!AG:AG)</f>
        <v>0</v>
      </c>
      <c r="AC32" s="175">
        <f>SUMIF(F_SZV_1A!$F:$F,$C32,F_SZV_1A!AH:AH)</f>
        <v>0</v>
      </c>
      <c r="AD32" s="175">
        <f>SUMIF(F_SZV_1A!$F:$F,$C32,F_SZV_1A!AI:AI)</f>
        <v>0</v>
      </c>
      <c r="AE32" s="175">
        <f>SUMIF(F_SZV_1A!$F:$F,$C32,F_SZV_1A!AJ:AJ)</f>
        <v>33200</v>
      </c>
      <c r="AF32" s="175">
        <f>SUMIF(F_SZV_1A!$F:$F,$C32,F_SZV_1A!AK:AK)</f>
        <v>0</v>
      </c>
      <c r="AG32" s="175">
        <f>SUMIF(F_SZV_1A!$F:$F,$C32,F_SZV_1A!AL:AL)</f>
        <v>0</v>
      </c>
      <c r="AH32" s="175">
        <f>SUMIF(F_SZV_1A!$F:$F,$C32,F_SZV_1A!AM:AM)</f>
        <v>0</v>
      </c>
      <c r="AI32" s="175">
        <f>SUMIF(F_SZV_1A!$F:$F,$C32,F_SZV_1A!AN:AN)</f>
        <v>0</v>
      </c>
      <c r="AJ32" s="175">
        <f>SUMIF(F_SZV_1A!$F:$F,$C32,F_SZV_1A!AO:AO)</f>
        <v>0</v>
      </c>
      <c r="AK32" s="175">
        <f>SUMIF(F_SZV_1A!$F:$F,$C32,F_SZV_1A!AP:AP)</f>
        <v>0</v>
      </c>
      <c r="AL32" s="29">
        <f t="shared" si="7"/>
        <v>33200</v>
      </c>
      <c r="AR32" s="14">
        <f>INDEX(F_SZV_1A!$G:$G,MATCH($C32,F_SZV_1A!$F:$F,0))</f>
        <v>2705</v>
      </c>
      <c r="AS32" s="14">
        <f>COUNTIF(F_SZV_1A!$AY$3:$AY$1470,$D32)</f>
        <v>5</v>
      </c>
      <c r="AT32" s="14">
        <f>SUMIF(F_SZV_1A!$AY$3:$AY$1470,$D32,F_SZV_1A!$CF$3:$CF$1470)</f>
        <v>5</v>
      </c>
      <c r="AU32" s="14">
        <f>SUMIF(F_SZV_1A!$AY:$AY,$D32,F_SZV_1A!$CG:$CG)</f>
        <v>4</v>
      </c>
      <c r="AV32" s="14">
        <f>SUMIF(F_SZV_1A!$AY:$AY,$D32,F_SZV_1A!$CG:$CG)</f>
        <v>4</v>
      </c>
    </row>
    <row r="33" spans="1:48">
      <c r="A33" s="32">
        <v>316</v>
      </c>
      <c r="B33" s="208">
        <v>2404</v>
      </c>
      <c r="C33" s="208" t="s">
        <v>294</v>
      </c>
      <c r="D33" s="208">
        <v>1810</v>
      </c>
      <c r="E33" s="208" t="s">
        <v>295</v>
      </c>
      <c r="F33" s="208" t="s">
        <v>296</v>
      </c>
      <c r="G33" s="28" t="str">
        <f t="shared" si="4"/>
        <v>Kitöltés rendben!</v>
      </c>
      <c r="I33" s="160">
        <f t="shared" si="5"/>
        <v>10000</v>
      </c>
      <c r="J33" s="161">
        <f>SUMIF(F_SZV_1A!$F:$F,$C33,F_SZV_1A!$N:$N)</f>
        <v>10000</v>
      </c>
      <c r="K33" s="161">
        <f>SUMIF(F_SZV_1A!$F:$F,$C33,F_SZV_1A!$O:$O)</f>
        <v>0</v>
      </c>
      <c r="L33" s="161">
        <f>SUMIF(F_SZV_1A!$F:$F,$C33,F_SZV_1A!$P:$P)</f>
        <v>10000</v>
      </c>
      <c r="N33" s="161">
        <f>SUMIF(F_SZV_1A!$F:$F,$C33,F_SZV_1A!R:R)</f>
        <v>0</v>
      </c>
      <c r="O33" s="161">
        <f>SUMIF(F_SZV_1A!$F:$F,$C33,F_SZV_1A!S:S)</f>
        <v>0</v>
      </c>
      <c r="P33" s="161">
        <f>SUMIF(F_SZV_1A!$F:$F,$C33,F_SZV_1A!T:T)</f>
        <v>0</v>
      </c>
      <c r="Q33" s="161">
        <f>SUMIF(F_SZV_1A!$F:$F,$C33,F_SZV_1A!U:U)</f>
        <v>0</v>
      </c>
      <c r="R33" s="161">
        <f>SUMIF(F_SZV_1A!$F:$F,$C33,F_SZV_1A!V:V)</f>
        <v>0</v>
      </c>
      <c r="S33" s="161">
        <f>SUMIF(F_SZV_1A!$F:$F,$C33,F_SZV_1A!W:W)</f>
        <v>10000</v>
      </c>
      <c r="T33" s="161">
        <f>SUMIF(F_SZV_1A!$F:$F,$C33,F_SZV_1A!X:X)</f>
        <v>0</v>
      </c>
      <c r="U33" s="161">
        <f>SUMIF(F_SZV_1A!$F:$F,$C33,F_SZV_1A!Y:Y)</f>
        <v>0</v>
      </c>
      <c r="V33" s="161">
        <f>SUMIF(F_SZV_1A!$F:$F,$C33,F_SZV_1A!Z:Z)</f>
        <v>0</v>
      </c>
      <c r="W33" s="161">
        <f>SUMIF(F_SZV_1A!$F:$F,$C33,F_SZV_1A!AA:AA)</f>
        <v>0</v>
      </c>
      <c r="X33" s="168">
        <f>SUMIF(F_SZV_1A!$F:$F,$C33,F_SZV_1A!AB:AB)</f>
        <v>0</v>
      </c>
      <c r="Y33" s="29">
        <f t="shared" si="6"/>
        <v>10000</v>
      </c>
      <c r="AA33" s="175">
        <f>SUMIF(F_SZV_1A!$F:$F,$C33,F_SZV_1A!AF:AF)</f>
        <v>0</v>
      </c>
      <c r="AB33" s="175">
        <f>SUMIF(F_SZV_1A!$F:$F,$C33,F_SZV_1A!AG:AG)</f>
        <v>0</v>
      </c>
      <c r="AC33" s="175">
        <f>SUMIF(F_SZV_1A!$F:$F,$C33,F_SZV_1A!AH:AH)</f>
        <v>0</v>
      </c>
      <c r="AD33" s="175">
        <f>SUMIF(F_SZV_1A!$F:$F,$C33,F_SZV_1A!AI:AI)</f>
        <v>0</v>
      </c>
      <c r="AE33" s="175">
        <f>SUMIF(F_SZV_1A!$F:$F,$C33,F_SZV_1A!AJ:AJ)</f>
        <v>0</v>
      </c>
      <c r="AF33" s="175">
        <f>SUMIF(F_SZV_1A!$F:$F,$C33,F_SZV_1A!AK:AK)</f>
        <v>0</v>
      </c>
      <c r="AG33" s="175">
        <f>SUMIF(F_SZV_1A!$F:$F,$C33,F_SZV_1A!AL:AL)</f>
        <v>0</v>
      </c>
      <c r="AH33" s="175">
        <f>SUMIF(F_SZV_1A!$F:$F,$C33,F_SZV_1A!AM:AM)</f>
        <v>0</v>
      </c>
      <c r="AI33" s="175">
        <f>SUMIF(F_SZV_1A!$F:$F,$C33,F_SZV_1A!AN:AN)</f>
        <v>0</v>
      </c>
      <c r="AJ33" s="175">
        <f>SUMIF(F_SZV_1A!$F:$F,$C33,F_SZV_1A!AO:AO)</f>
        <v>0</v>
      </c>
      <c r="AK33" s="175">
        <f>SUMIF(F_SZV_1A!$F:$F,$C33,F_SZV_1A!AP:AP)</f>
        <v>0</v>
      </c>
      <c r="AL33" s="29">
        <f t="shared" si="7"/>
        <v>0</v>
      </c>
      <c r="AR33" s="14">
        <f>INDEX(F_SZV_1A!$G:$G,MATCH($C33,F_SZV_1A!$F:$F,0))</f>
        <v>2404</v>
      </c>
      <c r="AS33" s="14">
        <f>COUNTIF(F_SZV_1A!$AY$3:$AY$1470,$D33)</f>
        <v>4</v>
      </c>
      <c r="AT33" s="14">
        <f>SUMIF(F_SZV_1A!$AY$3:$AY$1470,$D33,F_SZV_1A!$CF$3:$CF$1470)</f>
        <v>4</v>
      </c>
      <c r="AU33" s="14">
        <f>SUMIF(F_SZV_1A!$AY:$AY,$D33,F_SZV_1A!$CG:$CG)</f>
        <v>3</v>
      </c>
      <c r="AV33" s="14">
        <f>SUMIF(F_SZV_1A!$AY:$AY,$D33,F_SZV_1A!$CG:$CG)</f>
        <v>3</v>
      </c>
    </row>
  </sheetData>
  <mergeCells count="157">
    <mergeCell ref="B5"/>
    <mergeCell ref="C5"/>
    <mergeCell ref="D5"/>
    <mergeCell ref="E5"/>
    <mergeCell ref="F5"/>
    <mergeCell ref="A2:A3"/>
    <mergeCell ref="G2:G3"/>
    <mergeCell ref="C4"/>
    <mergeCell ref="B4"/>
    <mergeCell ref="D4"/>
    <mergeCell ref="E4"/>
    <mergeCell ref="F4"/>
    <mergeCell ref="C2:C3"/>
    <mergeCell ref="B2:B3"/>
    <mergeCell ref="D2:D3"/>
    <mergeCell ref="E2:E3"/>
    <mergeCell ref="F2:F3"/>
    <mergeCell ref="B7"/>
    <mergeCell ref="C7"/>
    <mergeCell ref="D7"/>
    <mergeCell ref="E7"/>
    <mergeCell ref="F7"/>
    <mergeCell ref="B6"/>
    <mergeCell ref="C6"/>
    <mergeCell ref="D6"/>
    <mergeCell ref="E6"/>
    <mergeCell ref="F6"/>
    <mergeCell ref="B9"/>
    <mergeCell ref="C9"/>
    <mergeCell ref="D9"/>
    <mergeCell ref="E9"/>
    <mergeCell ref="F9"/>
    <mergeCell ref="B8"/>
    <mergeCell ref="C8"/>
    <mergeCell ref="D8"/>
    <mergeCell ref="E8"/>
    <mergeCell ref="F8"/>
    <mergeCell ref="B11"/>
    <mergeCell ref="C11"/>
    <mergeCell ref="D11"/>
    <mergeCell ref="E11"/>
    <mergeCell ref="F11"/>
    <mergeCell ref="B10"/>
    <mergeCell ref="C10"/>
    <mergeCell ref="D10"/>
    <mergeCell ref="E10"/>
    <mergeCell ref="F10"/>
    <mergeCell ref="B13"/>
    <mergeCell ref="C13"/>
    <mergeCell ref="D13"/>
    <mergeCell ref="E13"/>
    <mergeCell ref="F13"/>
    <mergeCell ref="B12"/>
    <mergeCell ref="C12"/>
    <mergeCell ref="D12"/>
    <mergeCell ref="E12"/>
    <mergeCell ref="F12"/>
    <mergeCell ref="B15"/>
    <mergeCell ref="C15"/>
    <mergeCell ref="D15"/>
    <mergeCell ref="E15"/>
    <mergeCell ref="F15"/>
    <mergeCell ref="B14"/>
    <mergeCell ref="C14"/>
    <mergeCell ref="D14"/>
    <mergeCell ref="E14"/>
    <mergeCell ref="F14"/>
    <mergeCell ref="B17"/>
    <mergeCell ref="C17"/>
    <mergeCell ref="D17"/>
    <mergeCell ref="E17"/>
    <mergeCell ref="F17"/>
    <mergeCell ref="B16"/>
    <mergeCell ref="C16"/>
    <mergeCell ref="D16"/>
    <mergeCell ref="E16"/>
    <mergeCell ref="F16"/>
    <mergeCell ref="B19"/>
    <mergeCell ref="C19"/>
    <mergeCell ref="D19"/>
    <mergeCell ref="E19"/>
    <mergeCell ref="F19"/>
    <mergeCell ref="B18"/>
    <mergeCell ref="C18"/>
    <mergeCell ref="D18"/>
    <mergeCell ref="E18"/>
    <mergeCell ref="F18"/>
    <mergeCell ref="B21"/>
    <mergeCell ref="C21"/>
    <mergeCell ref="D21"/>
    <mergeCell ref="E21"/>
    <mergeCell ref="F21"/>
    <mergeCell ref="B20"/>
    <mergeCell ref="C20"/>
    <mergeCell ref="D20"/>
    <mergeCell ref="E20"/>
    <mergeCell ref="F20"/>
    <mergeCell ref="B23"/>
    <mergeCell ref="C23"/>
    <mergeCell ref="D23"/>
    <mergeCell ref="E23"/>
    <mergeCell ref="F23"/>
    <mergeCell ref="B22"/>
    <mergeCell ref="C22"/>
    <mergeCell ref="D22"/>
    <mergeCell ref="E22"/>
    <mergeCell ref="F22"/>
    <mergeCell ref="B25"/>
    <mergeCell ref="C25"/>
    <mergeCell ref="D25"/>
    <mergeCell ref="E25"/>
    <mergeCell ref="F25"/>
    <mergeCell ref="B24"/>
    <mergeCell ref="C24"/>
    <mergeCell ref="D24"/>
    <mergeCell ref="E24"/>
    <mergeCell ref="F24"/>
    <mergeCell ref="B27"/>
    <mergeCell ref="C27"/>
    <mergeCell ref="D27"/>
    <mergeCell ref="E27"/>
    <mergeCell ref="F27"/>
    <mergeCell ref="B26"/>
    <mergeCell ref="C26"/>
    <mergeCell ref="D26"/>
    <mergeCell ref="E26"/>
    <mergeCell ref="F26"/>
    <mergeCell ref="B29"/>
    <mergeCell ref="C29"/>
    <mergeCell ref="D29"/>
    <mergeCell ref="E29"/>
    <mergeCell ref="F29"/>
    <mergeCell ref="B28"/>
    <mergeCell ref="C28"/>
    <mergeCell ref="D28"/>
    <mergeCell ref="E28"/>
    <mergeCell ref="F28"/>
    <mergeCell ref="B31"/>
    <mergeCell ref="C31"/>
    <mergeCell ref="D31"/>
    <mergeCell ref="E31"/>
    <mergeCell ref="F31"/>
    <mergeCell ref="B30"/>
    <mergeCell ref="C30"/>
    <mergeCell ref="D30"/>
    <mergeCell ref="E30"/>
    <mergeCell ref="F30"/>
    <mergeCell ref="B33"/>
    <mergeCell ref="C33"/>
    <mergeCell ref="D33"/>
    <mergeCell ref="E33"/>
    <mergeCell ref="F33"/>
    <mergeCell ref="B32"/>
    <mergeCell ref="C32"/>
    <mergeCell ref="D32"/>
    <mergeCell ref="E32"/>
    <mergeCell ref="F32"/>
  </mergeCells>
  <conditionalFormatting sqref="G4:G33">
    <cfRule type="containsText" dxfId="5" priority="1" operator="containsText" text="Hiányzik">
      <formula>NOT(ISERROR(SEARCH("Hiányzik",G4)))</formula>
    </cfRule>
    <cfRule type="containsText" dxfId="4" priority="2" operator="containsText" text="Kitöltési hiba!">
      <formula>NOT(ISERROR(SEARCH("Kitöltési hiba!",G4)))</formula>
    </cfRule>
    <cfRule type="containsText" dxfId="3" priority="3" operator="containsText" text="Kitöltés rendben!">
      <formula>NOT(ISERROR(SEARCH("Kitöltés rendben!",G4)))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H202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U123" sqref="AU123"/>
    </sheetView>
  </sheetViews>
  <sheetFormatPr defaultColWidth="25.7109375" defaultRowHeight="15"/>
  <cols>
    <col min="1" max="1" width="18.42578125" bestFit="1" customWidth="1"/>
    <col min="2" max="2" width="22.5703125" style="196" bestFit="1" customWidth="1"/>
    <col min="3" max="3" width="25.140625" style="194" bestFit="1" customWidth="1"/>
    <col min="4" max="4" width="26.140625" style="194" bestFit="1" customWidth="1"/>
    <col min="5" max="5" width="24.85546875" style="196" bestFit="1" customWidth="1"/>
    <col min="6" max="7" width="23.28515625" style="196" bestFit="1" customWidth="1"/>
    <col min="8" max="8" width="24.85546875" style="196" bestFit="1" customWidth="1"/>
    <col min="9" max="9" width="25" style="196" bestFit="1" customWidth="1"/>
    <col min="10" max="10" width="28.42578125" style="196" bestFit="1" customWidth="1"/>
    <col min="11" max="11" width="26.5703125" style="194" bestFit="1" customWidth="1"/>
    <col min="12" max="12" width="24.42578125" style="194" bestFit="1" customWidth="1"/>
    <col min="13" max="13" width="26.140625" style="194" bestFit="1" customWidth="1"/>
    <col min="14" max="15" width="29.28515625" style="194" bestFit="1" customWidth="1"/>
    <col min="16" max="16" width="24" style="194" bestFit="1" customWidth="1"/>
    <col min="17" max="17" width="4.85546875" style="194" customWidth="1"/>
    <col min="18" max="18" width="22.140625" style="194" bestFit="1" customWidth="1"/>
    <col min="19" max="19" width="13.42578125" style="194" bestFit="1" customWidth="1"/>
    <col min="20" max="20" width="21.28515625" style="194" bestFit="1" customWidth="1"/>
    <col min="21" max="21" width="26.140625" style="194" bestFit="1" customWidth="1"/>
    <col min="22" max="22" width="12.5703125" style="194" bestFit="1" customWidth="1"/>
    <col min="23" max="23" width="24.85546875" style="194" bestFit="1" customWidth="1"/>
    <col min="24" max="24" width="26.7109375" style="194" bestFit="1" customWidth="1"/>
    <col min="25" max="25" width="29" style="194" bestFit="1" customWidth="1"/>
    <col min="26" max="26" width="24" style="194" bestFit="1" customWidth="1"/>
    <col min="27" max="27" width="25.42578125" style="194" bestFit="1" customWidth="1"/>
    <col min="28" max="28" width="27" style="194" bestFit="1" customWidth="1"/>
    <col min="29" max="29" width="19.5703125" style="194" bestFit="1" customWidth="1"/>
    <col min="30" max="30" width="25.5703125" style="194" bestFit="1" customWidth="1"/>
    <col min="31" max="31" width="4.7109375" style="194" customWidth="1"/>
    <col min="32" max="32" width="22.140625" style="194" bestFit="1" customWidth="1"/>
    <col min="33" max="33" width="13.42578125" style="194" bestFit="1" customWidth="1"/>
    <col min="34" max="34" width="21.28515625" style="194" bestFit="1" customWidth="1"/>
    <col min="35" max="35" width="26.140625" style="194" bestFit="1" customWidth="1"/>
    <col min="36" max="36" width="12.5703125" style="194" bestFit="1" customWidth="1"/>
    <col min="37" max="37" width="24.85546875" style="194" bestFit="1" customWidth="1"/>
    <col min="38" max="38" width="26.7109375" style="194" bestFit="1" customWidth="1"/>
    <col min="39" max="39" width="29" style="194" bestFit="1" customWidth="1"/>
    <col min="40" max="40" width="24" style="194" bestFit="1" customWidth="1"/>
    <col min="41" max="41" width="25.42578125" style="194" bestFit="1" customWidth="1"/>
    <col min="42" max="42" width="27" style="194" bestFit="1" customWidth="1"/>
    <col min="43" max="43" width="19.5703125" style="194" bestFit="1" customWidth="1"/>
    <col min="44" max="44" width="29.28515625" style="194" bestFit="1" customWidth="1"/>
    <col min="45" max="45" width="22.85546875" style="194" bestFit="1" customWidth="1"/>
    <col min="46" max="46" width="6.28515625" style="194" customWidth="1"/>
    <col min="47" max="47" width="40.7109375" style="194" customWidth="1"/>
    <col min="48" max="48" width="16.5703125" style="194" bestFit="1" customWidth="1"/>
    <col min="49" max="49" width="20.85546875" style="194" bestFit="1" customWidth="1"/>
    <col min="50" max="50" width="5.85546875" customWidth="1"/>
    <col min="51" max="51" width="9.5703125" bestFit="1" customWidth="1"/>
    <col min="52" max="52" width="23.7109375" bestFit="1" customWidth="1"/>
    <col min="53" max="53" width="27" bestFit="1" customWidth="1"/>
    <col min="54" max="54" width="21" bestFit="1" customWidth="1"/>
    <col min="55" max="55" width="22.140625" bestFit="1" customWidth="1"/>
    <col min="56" max="56" width="30.140625" bestFit="1" customWidth="1"/>
    <col min="57" max="59" width="26.7109375" bestFit="1" customWidth="1"/>
    <col min="60" max="60" width="26.85546875" bestFit="1" customWidth="1"/>
    <col min="61" max="62" width="26.7109375" bestFit="1" customWidth="1"/>
    <col min="63" max="63" width="26.85546875" bestFit="1" customWidth="1"/>
    <col min="64" max="64" width="26.7109375" bestFit="1" customWidth="1"/>
    <col min="65" max="66" width="28.42578125" bestFit="1" customWidth="1"/>
    <col min="67" max="68" width="29.28515625" bestFit="1" customWidth="1"/>
    <col min="69" max="69" width="30.42578125" bestFit="1" customWidth="1"/>
    <col min="70" max="70" width="27.42578125" bestFit="1" customWidth="1"/>
    <col min="71" max="72" width="30.42578125" bestFit="1" customWidth="1"/>
    <col min="73" max="73" width="27.42578125" bestFit="1" customWidth="1"/>
    <col min="75" max="75" width="20.85546875" bestFit="1" customWidth="1"/>
    <col min="76" max="76" width="29" bestFit="1" customWidth="1"/>
    <col min="77" max="78" width="29.85546875" bestFit="1" customWidth="1"/>
    <col min="79" max="80" width="28" bestFit="1" customWidth="1"/>
    <col min="81" max="81" width="30" bestFit="1" customWidth="1"/>
    <col min="82" max="82" width="27.28515625" bestFit="1" customWidth="1"/>
    <col min="83" max="83" width="29.85546875" bestFit="1" customWidth="1"/>
    <col min="84" max="84" width="28.28515625" bestFit="1" customWidth="1"/>
    <col min="85" max="85" width="17.7109375" bestFit="1" customWidth="1"/>
    <col min="86" max="86" width="19.7109375" bestFit="1" customWidth="1"/>
  </cols>
  <sheetData>
    <row r="1" spans="1:86" s="8" customFormat="1" ht="18.75">
      <c r="A1" s="7"/>
      <c r="B1" s="214" t="s">
        <v>119</v>
      </c>
      <c r="C1" s="214" t="s">
        <v>120</v>
      </c>
      <c r="D1" s="214" t="s">
        <v>121</v>
      </c>
      <c r="E1" s="214" t="s">
        <v>122</v>
      </c>
      <c r="F1" s="215" t="s">
        <v>123</v>
      </c>
      <c r="G1" s="214" t="s">
        <v>124</v>
      </c>
      <c r="H1" s="7" t="s">
        <v>125</v>
      </c>
      <c r="I1" s="7" t="s">
        <v>126</v>
      </c>
      <c r="J1" s="7" t="s">
        <v>127</v>
      </c>
      <c r="K1" s="7" t="s">
        <v>128</v>
      </c>
      <c r="L1" s="192" t="s">
        <v>129</v>
      </c>
      <c r="M1" s="192" t="s">
        <v>130</v>
      </c>
      <c r="N1" s="192" t="s">
        <v>131</v>
      </c>
      <c r="O1" s="192" t="s">
        <v>132</v>
      </c>
      <c r="P1" s="192" t="s">
        <v>126</v>
      </c>
      <c r="R1" s="211" t="s">
        <v>133</v>
      </c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3"/>
      <c r="AD1" s="10" t="s">
        <v>125</v>
      </c>
      <c r="AF1" s="211" t="s">
        <v>134</v>
      </c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3"/>
      <c r="AR1" s="192" t="s">
        <v>135</v>
      </c>
      <c r="AS1" s="11" t="s">
        <v>125</v>
      </c>
      <c r="AU1" s="192" t="s">
        <v>126</v>
      </c>
      <c r="AV1" s="192" t="s">
        <v>126</v>
      </c>
      <c r="AW1" s="10" t="s">
        <v>135</v>
      </c>
      <c r="AY1" s="9" t="s">
        <v>125</v>
      </c>
      <c r="AZ1" s="9" t="s">
        <v>125</v>
      </c>
      <c r="BA1" s="9" t="s">
        <v>125</v>
      </c>
      <c r="BB1" s="9" t="s">
        <v>125</v>
      </c>
      <c r="BC1" s="9" t="s">
        <v>125</v>
      </c>
      <c r="BD1" s="9" t="s">
        <v>125</v>
      </c>
      <c r="BE1" s="9" t="s">
        <v>125</v>
      </c>
      <c r="BF1" s="9" t="s">
        <v>125</v>
      </c>
      <c r="BG1" s="9" t="s">
        <v>125</v>
      </c>
      <c r="BH1" s="9" t="s">
        <v>125</v>
      </c>
      <c r="BI1" s="9" t="s">
        <v>125</v>
      </c>
      <c r="BJ1" s="9" t="s">
        <v>125</v>
      </c>
      <c r="BK1" s="9" t="s">
        <v>125</v>
      </c>
      <c r="BL1" s="9" t="s">
        <v>125</v>
      </c>
      <c r="BM1" s="9" t="s">
        <v>125</v>
      </c>
      <c r="BN1" s="9" t="s">
        <v>125</v>
      </c>
      <c r="BO1" s="9" t="s">
        <v>125</v>
      </c>
      <c r="BP1" s="9" t="s">
        <v>125</v>
      </c>
      <c r="BQ1" s="9" t="s">
        <v>125</v>
      </c>
      <c r="BR1" s="9" t="s">
        <v>125</v>
      </c>
      <c r="BS1" s="9" t="s">
        <v>125</v>
      </c>
      <c r="BT1" s="9" t="s">
        <v>125</v>
      </c>
      <c r="BU1" s="9" t="s">
        <v>125</v>
      </c>
      <c r="BV1" s="9" t="s">
        <v>125</v>
      </c>
      <c r="BW1" s="9" t="s">
        <v>125</v>
      </c>
      <c r="BX1" s="9" t="s">
        <v>125</v>
      </c>
      <c r="BY1" s="9" t="s">
        <v>125</v>
      </c>
      <c r="BZ1" s="9" t="s">
        <v>125</v>
      </c>
      <c r="CA1" s="9" t="s">
        <v>125</v>
      </c>
      <c r="CB1" s="9" t="s">
        <v>125</v>
      </c>
      <c r="CC1" s="9" t="s">
        <v>125</v>
      </c>
      <c r="CD1" s="9" t="s">
        <v>125</v>
      </c>
      <c r="CE1" s="9" t="s">
        <v>125</v>
      </c>
      <c r="CF1" s="9" t="s">
        <v>125</v>
      </c>
      <c r="CG1" s="9" t="s">
        <v>125</v>
      </c>
      <c r="CH1" s="9" t="s">
        <v>125</v>
      </c>
    </row>
    <row r="2" spans="1:86" s="8" customFormat="1" ht="93.75">
      <c r="A2" s="7" t="s">
        <v>136</v>
      </c>
      <c r="B2" s="214" t="s">
        <v>137</v>
      </c>
      <c r="C2" s="214" t="s">
        <v>138</v>
      </c>
      <c r="D2" s="214" t="s">
        <v>139</v>
      </c>
      <c r="E2" s="214" t="s">
        <v>140</v>
      </c>
      <c r="F2" s="215" t="s">
        <v>141</v>
      </c>
      <c r="G2" s="214" t="s">
        <v>142</v>
      </c>
      <c r="H2" s="7" t="s">
        <v>143</v>
      </c>
      <c r="I2" s="7" t="s">
        <v>144</v>
      </c>
      <c r="J2" s="7" t="s">
        <v>145</v>
      </c>
      <c r="K2" s="10" t="s">
        <v>146</v>
      </c>
      <c r="L2" s="192" t="s">
        <v>147</v>
      </c>
      <c r="M2" s="192" t="s">
        <v>148</v>
      </c>
      <c r="N2" s="192" t="s">
        <v>149</v>
      </c>
      <c r="O2" s="192" t="s">
        <v>150</v>
      </c>
      <c r="P2" s="192" t="s">
        <v>151</v>
      </c>
      <c r="R2" s="192" t="s">
        <v>152</v>
      </c>
      <c r="S2" s="192" t="s">
        <v>153</v>
      </c>
      <c r="T2" s="192" t="s">
        <v>154</v>
      </c>
      <c r="U2" s="192" t="s">
        <v>155</v>
      </c>
      <c r="V2" s="192" t="s">
        <v>156</v>
      </c>
      <c r="W2" s="192" t="s">
        <v>55</v>
      </c>
      <c r="X2" s="192" t="s">
        <v>157</v>
      </c>
      <c r="Y2" s="192" t="s">
        <v>158</v>
      </c>
      <c r="Z2" s="192" t="s">
        <v>159</v>
      </c>
      <c r="AA2" s="192" t="s">
        <v>160</v>
      </c>
      <c r="AB2" s="192" t="s">
        <v>161</v>
      </c>
      <c r="AC2" s="10" t="s">
        <v>162</v>
      </c>
      <c r="AD2" s="10" t="s">
        <v>163</v>
      </c>
      <c r="AF2" s="192" t="s">
        <v>152</v>
      </c>
      <c r="AG2" s="192" t="s">
        <v>153</v>
      </c>
      <c r="AH2" s="192" t="s">
        <v>154</v>
      </c>
      <c r="AI2" s="192" t="s">
        <v>155</v>
      </c>
      <c r="AJ2" s="192" t="s">
        <v>156</v>
      </c>
      <c r="AK2" s="192" t="s">
        <v>55</v>
      </c>
      <c r="AL2" s="192" t="s">
        <v>157</v>
      </c>
      <c r="AM2" s="192" t="s">
        <v>158</v>
      </c>
      <c r="AN2" s="192" t="s">
        <v>159</v>
      </c>
      <c r="AO2" s="192" t="s">
        <v>160</v>
      </c>
      <c r="AP2" s="192" t="s">
        <v>161</v>
      </c>
      <c r="AQ2" s="10" t="s">
        <v>162</v>
      </c>
      <c r="AR2" s="192" t="s">
        <v>164</v>
      </c>
      <c r="AS2" s="12" t="s">
        <v>165</v>
      </c>
      <c r="AU2" s="192" t="s">
        <v>166</v>
      </c>
      <c r="AV2" s="192" t="s">
        <v>167</v>
      </c>
      <c r="AW2" s="10" t="s">
        <v>168</v>
      </c>
      <c r="AY2" s="9" t="s">
        <v>169</v>
      </c>
      <c r="AZ2" s="9" t="s">
        <v>170</v>
      </c>
      <c r="BA2" s="9" t="s">
        <v>171</v>
      </c>
      <c r="BB2" s="9" t="s">
        <v>172</v>
      </c>
      <c r="BC2" s="9" t="s">
        <v>173</v>
      </c>
      <c r="BD2" s="9" t="s">
        <v>174</v>
      </c>
      <c r="BE2" s="9" t="s">
        <v>175</v>
      </c>
      <c r="BF2" s="9" t="s">
        <v>176</v>
      </c>
      <c r="BG2" s="9" t="s">
        <v>177</v>
      </c>
      <c r="BH2" s="9" t="s">
        <v>178</v>
      </c>
      <c r="BI2" s="9" t="s">
        <v>179</v>
      </c>
      <c r="BJ2" s="9" t="s">
        <v>180</v>
      </c>
      <c r="BK2" s="9" t="s">
        <v>181</v>
      </c>
      <c r="BL2" s="9" t="s">
        <v>182</v>
      </c>
      <c r="BM2" s="9" t="s">
        <v>183</v>
      </c>
      <c r="BN2" s="9" t="s">
        <v>184</v>
      </c>
      <c r="BO2" s="9" t="s">
        <v>185</v>
      </c>
      <c r="BP2" s="9" t="s">
        <v>186</v>
      </c>
      <c r="BQ2" s="9" t="s">
        <v>187</v>
      </c>
      <c r="BR2" s="9" t="s">
        <v>188</v>
      </c>
      <c r="BS2" s="9" t="s">
        <v>189</v>
      </c>
      <c r="BT2" s="9" t="s">
        <v>190</v>
      </c>
      <c r="BU2" s="9" t="s">
        <v>137</v>
      </c>
      <c r="BV2" s="9" t="s">
        <v>138</v>
      </c>
      <c r="BW2" s="9" t="s">
        <v>139</v>
      </c>
      <c r="BX2" s="9" t="s">
        <v>140</v>
      </c>
      <c r="BY2" s="9" t="s">
        <v>191</v>
      </c>
      <c r="BZ2" s="9" t="s">
        <v>192</v>
      </c>
      <c r="CA2" s="9" t="s">
        <v>149</v>
      </c>
      <c r="CB2" s="9" t="s">
        <v>150</v>
      </c>
      <c r="CC2" s="9" t="s">
        <v>193</v>
      </c>
      <c r="CD2" s="9" t="s">
        <v>194</v>
      </c>
      <c r="CE2" s="9" t="s">
        <v>195</v>
      </c>
      <c r="CF2" s="9" t="s">
        <v>196</v>
      </c>
      <c r="CG2" s="9" t="s">
        <v>197</v>
      </c>
      <c r="CH2" s="9" t="s">
        <v>198</v>
      </c>
    </row>
    <row r="3" spans="1:86" s="2" customFormat="1" ht="45">
      <c r="A3" s="1" t="str">
        <f>IF($G3="","Nincs VKR kiválasztva!",CE3)</f>
        <v>Kitöltés rendben!</v>
      </c>
      <c r="B3" s="217">
        <v>1</v>
      </c>
      <c r="C3" s="218" t="s">
        <v>117</v>
      </c>
      <c r="D3" s="198" t="s">
        <v>317</v>
      </c>
      <c r="E3" s="219" t="s">
        <v>318</v>
      </c>
      <c r="F3" s="220" t="str">
        <f>VLOOKUP($G3,Összesítő!$B:$F,2,FALSE)</f>
        <v>21-11341-1-001-00-07</v>
      </c>
      <c r="G3" s="216">
        <v>2701</v>
      </c>
      <c r="H3" s="200" t="str">
        <f>AY3&amp;"_"&amp;AW3&amp;"_FIV_"&amp;LEFT(Előlap!$B$6,4)</f>
        <v>1787_1_FIV_2026</v>
      </c>
      <c r="I3" s="200" t="str">
        <f>VLOOKUP($G3,Összesítő!$B:$F,5,FALSE)</f>
        <v>Cegléd</v>
      </c>
      <c r="J3" s="200" t="str">
        <f>VLOOKUP($G3,Összesítő!$B:$F,4,FALSE)</f>
        <v>Cegléd Város Önkormányzata</v>
      </c>
      <c r="K3" s="202">
        <f>N3+O3</f>
        <v>7500</v>
      </c>
      <c r="L3" s="193">
        <v>2027</v>
      </c>
      <c r="M3" s="193">
        <v>2027</v>
      </c>
      <c r="N3" s="203">
        <v>7500</v>
      </c>
      <c r="O3" s="204">
        <v>0</v>
      </c>
      <c r="P3" s="204">
        <v>5000</v>
      </c>
      <c r="Q3" s="205"/>
      <c r="R3" s="204">
        <v>2500</v>
      </c>
      <c r="S3" s="204">
        <v>0</v>
      </c>
      <c r="T3" s="204">
        <v>0</v>
      </c>
      <c r="U3" s="204">
        <v>0</v>
      </c>
      <c r="V3" s="204">
        <v>0</v>
      </c>
      <c r="W3" s="204">
        <v>5000</v>
      </c>
      <c r="X3" s="204">
        <v>0</v>
      </c>
      <c r="Y3" s="204">
        <v>0</v>
      </c>
      <c r="Z3" s="204">
        <v>0</v>
      </c>
      <c r="AA3" s="204">
        <v>0</v>
      </c>
      <c r="AB3" s="204">
        <v>0</v>
      </c>
      <c r="AC3" s="202">
        <f>SUM(R3:AB3)</f>
        <v>7500</v>
      </c>
      <c r="AD3" s="3" t="str">
        <f>IF($G3="","Nincs VKR kiválasztva!",IF(BA3=0,"Hiányos kitöltés!",BF3))</f>
        <v>A forrás egyenlő a költséggel (I.ütem).</v>
      </c>
      <c r="AE3" s="205"/>
      <c r="AF3" s="204">
        <v>0</v>
      </c>
      <c r="AG3" s="204">
        <v>0</v>
      </c>
      <c r="AH3" s="204">
        <v>0</v>
      </c>
      <c r="AI3" s="204">
        <v>0</v>
      </c>
      <c r="AJ3" s="204">
        <v>0</v>
      </c>
      <c r="AK3" s="204">
        <v>0</v>
      </c>
      <c r="AL3" s="204">
        <v>0</v>
      </c>
      <c r="AM3" s="204">
        <v>0</v>
      </c>
      <c r="AN3" s="204">
        <v>0</v>
      </c>
      <c r="AO3" s="204">
        <v>0</v>
      </c>
      <c r="AP3" s="204">
        <v>0</v>
      </c>
      <c r="AQ3" s="202">
        <f>SUM(AF3:AP3)</f>
        <v>0</v>
      </c>
      <c r="AR3" s="191"/>
      <c r="AS3" s="3" t="str">
        <f>IF($G3="","Nincs VKR kiválasztva!",IF($BA3=0,"Hiányos kitöltés!",IF($BN3=0,"Nem hosszútávú a feladat.",$BL3)))</f>
        <v>Nem hosszútávú a feladat.</v>
      </c>
      <c r="AT3" s="205"/>
      <c r="AU3" s="198" t="s">
        <v>326</v>
      </c>
      <c r="AV3" s="198" t="s">
        <v>135</v>
      </c>
      <c r="AW3" s="197">
        <f>COUNTA($G$3:G3)</f>
        <v>1</v>
      </c>
      <c r="AY3" s="6">
        <f>VLOOKUP($G3,Összesítő!$B:$F,3,FALSE)</f>
        <v>1787</v>
      </c>
      <c r="AZ3" s="6">
        <f>LEN($AU3)</f>
        <v>107</v>
      </c>
      <c r="BA3" s="5">
        <f>IF(OR($B3="",$C3="",$D3="",$E3="",$F3="",$L3="",$M3="",$N3="",$O3="",$P3=""),0,1)</f>
        <v>1</v>
      </c>
      <c r="BB3" s="5" t="str">
        <f>IF($F3="",0,IF(AND($L3=2027,$M3=2027),"R",IF(AND($L3=2027,$M3&gt;2027),"RH",IF(AND($L3&gt;2027,$M3&gt;2027),"H","x"))))</f>
        <v>R</v>
      </c>
      <c r="BC3" s="5">
        <f>IF(OR(BB3="R",BB3="RH"),1,0)</f>
        <v>1</v>
      </c>
      <c r="BD3" s="5">
        <f>IF(AND($BB3="R",$O3&gt;0),1,IF(AND($BB3="H",$N3&gt;0),1,0))</f>
        <v>0</v>
      </c>
      <c r="BE3" s="5">
        <f>IF($AC3&lt;$N3,1,IF($AC3=$N3,0))</f>
        <v>0</v>
      </c>
      <c r="BF3" s="6" t="str">
        <f>IF($L3&gt;2027,"Nem rövidtávú a feladat.",IF($BE3=1,"Az I. ütem nem lehet forráshiányos!",IF($AC3&gt;$N3,"Többlet forrást jelölt meg az I. ütemnél! A forrás ne legyen több a költségnél.",IF($AC3=$N3,"A forrás egyenlő a költséggel (I.ütem).",0))))</f>
        <v>A forrás egyenlő a költséggel (I.ütem).</v>
      </c>
      <c r="BG3" s="5">
        <f>IF(AND($R3&lt;&gt;"",$S3&lt;&gt;"",$T3&lt;&gt;"",$U3&lt;&gt;"",$V3&lt;&gt;"",$W3&lt;&gt;"",$X3&lt;&gt;"",$Y3&lt;&gt;"",$Z3&lt;&gt;"",$AA3&lt;&gt;"",$AB3&lt;&gt;""),1,0)</f>
        <v>1</v>
      </c>
      <c r="BH3" s="5">
        <f>IF(AND($BG3=1,$N3=$AC3),1,0)</f>
        <v>1</v>
      </c>
      <c r="BI3" s="5">
        <f>IF($AQ3&lt;$O3,1,0)</f>
        <v>0</v>
      </c>
      <c r="BJ3" s="5">
        <f>IF(AND($AF3&lt;&gt;"",$AG3&lt;&gt;"",$AH3&lt;&gt;"",$AI3&lt;&gt;"",$AJ3&lt;&gt;"",$AK3&lt;&gt;"",$AL3&lt;&gt;"",$AM3&lt;&gt;"",$AN3&lt;&gt;"",$AO3&lt;&gt;"",$AP3&lt;&gt;""),1,0)</f>
        <v>1</v>
      </c>
      <c r="BK3" s="5">
        <f>IF(AND($BJ3=1,$O3=$AQ3),1,IF(AND($BJ3=1,$O3&gt;$AQ3,AR3="igen"),1,0))</f>
        <v>1</v>
      </c>
      <c r="BL3" s="4" t="str">
        <f>IF($M3&lt;2028,"Nem hosszútávú a feladat.",IF(AND($BI3=1,$AR3="nem"),"Forráshiányos a feladat? Jelölje az AR-oszlopban!",IF(AND($BI3=0,$AR3="igen"),"Forráshiányosnak jelölte a feladat az AR-oszlopban, de a forrás költség adatok alapnján nem az!",IF(AND($BI3=1,$AR3="igen"),"Forráshiányos a feladat!",IF($AQ3&gt;$O3,"Többlet forrást jelölt meg a II. ütemnél! A forrás ne legyen több a költségnél.",IF($AQ3=$O3,"A forrás egyenlő a költséggel (II.ütem).",0))))))</f>
        <v>Nem hosszútávú a feladat.</v>
      </c>
      <c r="BM3" s="5">
        <f>IF($M3&lt;2028,1,0)</f>
        <v>1</v>
      </c>
      <c r="BN3" s="5">
        <f>IF($M3&gt;2027,1,0)</f>
        <v>0</v>
      </c>
      <c r="BO3" s="5">
        <f>IF(AND($BM3=1,$N3=0),1,0)</f>
        <v>0</v>
      </c>
      <c r="BP3" s="5">
        <f>IF(AND($BN3=1,$O3=0),1,0)</f>
        <v>0</v>
      </c>
      <c r="BQ3" s="5">
        <f>IF(AND($BB3="R",$N3=0,$AZ3&gt;29),1,IF(AND($BB3="RH",$N3=0,$AZ3&gt;29),1,0))</f>
        <v>0</v>
      </c>
      <c r="BR3" s="6" t="str">
        <f>IF($BN3=0,"Nincs hosszútávú terv!",IF(AND($BB3="H",$O3=0,$AZ3=0),"Nullás a hosszútávú feladat és nincs hozzá indoklás!",IF(AND($BB3="RH",$O3=0,$AZ3=0),"Nullás a hosszútávú feladat és nincs hozzá indoklás!",IF(AND($BB3="R",$O3=0,$AZ3&lt;300),"Nullás a hosszútávú feladat és rövid hozzá az indoklás!",IF(AND($BB3="RH",$O3=0,$AZ3&lt;300),"Nullás a hosszútávú feladat és rövid hozzá az indoklás!",0)))))</f>
        <v>Nincs hosszútávú terv!</v>
      </c>
      <c r="BS3" s="5">
        <f>IF(AND($BB3="R",$N3=0,$AZ3&gt;29),1,IF(AND($BB3="RH",$N3=0,$AZ3&gt;29),1,0))</f>
        <v>0</v>
      </c>
      <c r="BT3" s="5">
        <f>IF(AND($BB3="H",$O3=0,$AZ3&gt;29),1,IF(AND($BB3="RH",$O3=0,$AZ3&gt;29),1,0))</f>
        <v>0</v>
      </c>
      <c r="BU3" s="5">
        <f>IF($B3="",0,1)</f>
        <v>1</v>
      </c>
      <c r="BV3" s="5">
        <f>IF($C3="",0,1)</f>
        <v>1</v>
      </c>
      <c r="BW3" s="5">
        <f>IF($D3="",0,1)</f>
        <v>1</v>
      </c>
      <c r="BX3" s="5">
        <f>IF($E3="",0,1)</f>
        <v>1</v>
      </c>
      <c r="BY3" s="5">
        <f>IF($L3="",0,1)</f>
        <v>1</v>
      </c>
      <c r="BZ3" s="5">
        <f>IF($M3="",0,1)</f>
        <v>1</v>
      </c>
      <c r="CA3" s="5">
        <f>IF($N3="",0,1)</f>
        <v>1</v>
      </c>
      <c r="CB3" s="5">
        <f>IF($O3="",0,1)</f>
        <v>1</v>
      </c>
      <c r="CC3" s="5">
        <f>IF($P3="",0,1)</f>
        <v>1</v>
      </c>
      <c r="CD3" s="5" t="str">
        <f>IF(AND($BA3=0,$BU3=0),"Hiányos kitöltés! (B-oszlop üres)",IF(AND($BA3=0,$BV3=0),"Hiányos kitöltés! (C-oszlop üres)",IF(AND($BA3=0,$BW3=0),"Hiányos kitöltés! (D-oszlop üres)",IF(AND($BA3=0,$BX3=0),"Hiányos kitöltés! (E-oszlop üres)",IF(AND($BA3=0,$BY3=0),"Hiányos kitöltés! (L-oszlop üres)",IF(AND($BA3=0,$BZ3=0),"Hiányos kitöltés! (M-oszlop üres)",IF(AND($BA3=0,$CA3=0),"Hiányos kitöltés! (N-oszlop üres)",IF(AND($BA3=0,$CB3=0),"Hiányos kitöltés! (O-oszlop üres)",IF(AND($BA3=0,$CC3=0),"Hiányos kitöltés! (P-oszlop üres)",IF(AND($BA3=0,$BG3=0),"Hiányos kitöltés! (I.ütem forrása hiányos!","?"))))))))))</f>
        <v>?</v>
      </c>
      <c r="CE3" s="4" t="str">
        <f>IF($BA3=0,$CD3,IF($BG3=0,"I. ütem forrása nincs kitöltve!",IF($BJ3=0,"II. ütem forrása nincs kitöltve!",IF($BD3=1,"Költségek üteme nem megfelelő (az időtartam és a költség üteme eltér)!",IF(AND(BH3=0,$BA3=1,$BJ3=1,$BD3=1),"Kötelező cellák kitöltve, de az I. ütem forrása hibás!",IF(AND(BJ3=0,$BA3=1,$BJ3=1,$BD3=1),"Kötelező cellák kitöltve, de a II. ütem forrása hibás!",IF(AND($BO3=1,$AZ3&lt;30),"Nullás a rövidtávú feladat és rövid (hiányzik) a hozzá tartozó indoklás!",IF(AND($BP3=1,$AZ3&lt;30),"Nullás a hosszútávú feladat és rövid (hiányzik) a hozzá tartozó indoklás!",IF(AND(BN3=1,C3="2011_RENDKÍVÜLI"),"II. ütemre nem tervezhet Rendkívüli feladatot!",IF(BH3=0,AD3,IF(BK3=0,AS3,IF(AND(BC3=1,$P3&gt;$N3),"EM rendelet 2. melléklet terhére elszámolt költség nem lehet nagyobb az I. ütemre tervezett tényleges költségnél!",IF($AC3&gt;$N3,"Többlet forrást jelölt meg az I. ütemnél! A forrás ne legyen több a költségnél.",IF($AQ3&gt;$O3,"Többlet forrást jelölt meg a II. ütemnél! A forrás ne legyen több a költségnél.","Kitöltés rendben!"))))))))))))))</f>
        <v>Kitöltés rendben!</v>
      </c>
      <c r="CF3" s="5">
        <f>IF(A3="Kitöltés rendben!",1,0)</f>
        <v>1</v>
      </c>
      <c r="CG3" s="5">
        <f>IF(AND($BB3="R",$CF3=1),1,IF(AND($BB3="RH",$CF3=1),1,0))</f>
        <v>1</v>
      </c>
      <c r="CH3" s="5">
        <f>IF(AND($BB3="H",$CF3=1),1,IF(AND($BB3="RH",$CF3=1),1,0))</f>
        <v>0</v>
      </c>
    </row>
    <row r="4" spans="1:86" s="2" customFormat="1" ht="45">
      <c r="A4" s="1" t="str">
        <f t="shared" ref="A4:A8" si="0">IF($G4="","Nincs VKR kiválasztva!",CE4)</f>
        <v>Kitöltés rendben!</v>
      </c>
      <c r="B4" s="195">
        <v>1</v>
      </c>
      <c r="C4" s="191" t="s">
        <v>75</v>
      </c>
      <c r="D4" s="198" t="s">
        <v>319</v>
      </c>
      <c r="E4" s="199" t="s">
        <v>318</v>
      </c>
      <c r="F4" s="200" t="str">
        <f>VLOOKUP($G4,Összesítő!$B:$F,2,FALSE)</f>
        <v>21-11341-1-001-00-07</v>
      </c>
      <c r="G4" s="201">
        <v>2701</v>
      </c>
      <c r="H4" s="200" t="str">
        <f>AY4&amp;"_"&amp;AW4&amp;"_FIV_"&amp;LEFT(Előlap!$B$6,4)</f>
        <v>1787_2_FIV_2026</v>
      </c>
      <c r="I4" s="200" t="str">
        <f>VLOOKUP($G4,Összesítő!$B:$F,5,FALSE)</f>
        <v>Cegléd</v>
      </c>
      <c r="J4" s="200" t="str">
        <f>VLOOKUP($G4,Összesítő!$B:$F,4,FALSE)</f>
        <v>Cegléd Város Önkormányzata</v>
      </c>
      <c r="K4" s="202">
        <f t="shared" ref="K4:K8" si="1">N4+O4</f>
        <v>25000</v>
      </c>
      <c r="L4" s="193">
        <v>2028</v>
      </c>
      <c r="M4" s="193">
        <v>2028</v>
      </c>
      <c r="N4" s="193">
        <v>0</v>
      </c>
      <c r="O4" s="193">
        <v>25000</v>
      </c>
      <c r="P4" s="193">
        <v>0</v>
      </c>
      <c r="Q4" s="205"/>
      <c r="R4" s="204">
        <v>0</v>
      </c>
      <c r="S4" s="204">
        <v>0</v>
      </c>
      <c r="T4" s="204">
        <v>0</v>
      </c>
      <c r="U4" s="204">
        <v>0</v>
      </c>
      <c r="V4" s="204">
        <v>0</v>
      </c>
      <c r="W4" s="204">
        <v>0</v>
      </c>
      <c r="X4" s="204">
        <v>0</v>
      </c>
      <c r="Y4" s="204">
        <v>0</v>
      </c>
      <c r="Z4" s="204">
        <v>0</v>
      </c>
      <c r="AA4" s="204">
        <v>0</v>
      </c>
      <c r="AB4" s="204">
        <v>0</v>
      </c>
      <c r="AC4" s="202">
        <f t="shared" ref="AC4:AC8" si="2">SUM(R4:AB4)</f>
        <v>0</v>
      </c>
      <c r="AD4" s="3" t="str">
        <f t="shared" ref="AD4:AD8" si="3">IF($G4="","Nincs VKR kiválasztva!",IF(BA4=0,"Hiányos kitöltés!",BF4))</f>
        <v>Nem rövidtávú a feladat.</v>
      </c>
      <c r="AE4" s="205"/>
      <c r="AF4" s="204">
        <v>0</v>
      </c>
      <c r="AG4" s="204">
        <v>0</v>
      </c>
      <c r="AH4" s="204">
        <v>0</v>
      </c>
      <c r="AI4" s="204">
        <v>0</v>
      </c>
      <c r="AJ4" s="204">
        <v>0</v>
      </c>
      <c r="AK4" s="204">
        <v>25000</v>
      </c>
      <c r="AL4" s="204">
        <v>0</v>
      </c>
      <c r="AM4" s="204">
        <v>0</v>
      </c>
      <c r="AN4" s="204">
        <v>0</v>
      </c>
      <c r="AO4" s="204">
        <v>0</v>
      </c>
      <c r="AP4" s="204">
        <v>0</v>
      </c>
      <c r="AQ4" s="202">
        <f t="shared" ref="AQ4:AQ8" si="4">SUM(AF4:AP4)</f>
        <v>25000</v>
      </c>
      <c r="AR4" s="191"/>
      <c r="AS4" s="3" t="str">
        <f t="shared" ref="AS4:AS10" si="5">IF($G4="","Nincs VKR kiválasztva!",IF($BA4=0,"Hiányos kitöltés!",IF($BN4=0,"Nem hosszútávú a feladat.",$BL4)))</f>
        <v>A forrás egyenlő a költséggel (II.ütem).</v>
      </c>
      <c r="AT4" s="205"/>
      <c r="AU4" s="198" t="s">
        <v>327</v>
      </c>
      <c r="AV4" s="198" t="s">
        <v>135</v>
      </c>
      <c r="AW4" s="197">
        <f>COUNTA($G$3:G4)</f>
        <v>2</v>
      </c>
      <c r="AY4" s="6">
        <f>VLOOKUP($G4,Összesítő!$B:$F,3,FALSE)</f>
        <v>1787</v>
      </c>
      <c r="AZ4" s="6">
        <f t="shared" ref="AZ4:AZ10" si="6">LEN($AU4)</f>
        <v>124</v>
      </c>
      <c r="BA4" s="5">
        <f t="shared" ref="BA4:BA10" si="7">IF(OR($B4="",$C4="",$D4="",$E4="",$F4="",$L4="",$M4="",$N4="",$O4="",$P4=""),0,1)</f>
        <v>1</v>
      </c>
      <c r="BB4" s="5" t="str">
        <f t="shared" ref="BB4:BB10" si="8">IF($F4="",0,IF(AND($L4=2027,$M4=2027),"R",IF(AND($L4=2027,$M4&gt;2027),"RH",IF(AND($L4&gt;2027,$M4&gt;2027),"H","x"))))</f>
        <v>H</v>
      </c>
      <c r="BC4" s="5">
        <f t="shared" ref="BC4:BC10" si="9">IF(OR(BB4="R",BB4="RH"),1,0)</f>
        <v>0</v>
      </c>
      <c r="BD4" s="5">
        <f t="shared" ref="BD4:BD10" si="10">IF(AND($BB4="R",$O4&gt;0),1,IF(AND($BB4="H",$N4&gt;0),1,0))</f>
        <v>0</v>
      </c>
      <c r="BE4" s="5">
        <f t="shared" ref="BE4:BE10" si="11">IF($AC4&lt;$N4,1,IF($AC4=$N4,0))</f>
        <v>0</v>
      </c>
      <c r="BF4" s="6" t="str">
        <f t="shared" ref="BF4:BF10" si="12">IF($L4&gt;2027,"Nem rövidtávú a feladat.",IF($BE4=1,"Az I. ütem nem lehet forráshiányos!",IF($AC4&gt;$N4,"Többlet forrást jelölt meg az I. ütemnél! A forrás ne legyen több a költségnél.",IF($AC4=$N4,"A forrás egyenlő a költséggel (I.ütem).",0))))</f>
        <v>Nem rövidtávú a feladat.</v>
      </c>
      <c r="BG4" s="5">
        <f t="shared" ref="BG4:BG10" si="13">IF(AND($R4&lt;&gt;"",$S4&lt;&gt;"",$T4&lt;&gt;"",$U4&lt;&gt;"",$V4&lt;&gt;"",$W4&lt;&gt;"",$X4&lt;&gt;"",$Y4&lt;&gt;"",$Z4&lt;&gt;"",$AA4&lt;&gt;"",$AB4&lt;&gt;""),1,0)</f>
        <v>1</v>
      </c>
      <c r="BH4" s="5">
        <f t="shared" ref="BH4:BH10" si="14">IF(AND($BG4=1,$N4=$AC4),1,0)</f>
        <v>1</v>
      </c>
      <c r="BI4" s="5">
        <f t="shared" ref="BI4:BI10" si="15">IF($AQ4&lt;$O4,1,0)</f>
        <v>0</v>
      </c>
      <c r="BJ4" s="5">
        <f t="shared" ref="BJ4:BJ10" si="16">IF(AND($AF4&lt;&gt;"",$AG4&lt;&gt;"",$AH4&lt;&gt;"",$AI4&lt;&gt;"",$AJ4&lt;&gt;"",$AK4&lt;&gt;"",$AL4&lt;&gt;"",$AM4&lt;&gt;"",$AN4&lt;&gt;"",$AO4&lt;&gt;"",$AP4&lt;&gt;""),1,0)</f>
        <v>1</v>
      </c>
      <c r="BK4" s="5">
        <f t="shared" ref="BK4:BK8" si="17">IF(AND($BJ4=1,$O4=$AQ4),1,IF(AND($BJ4=1,$O4&gt;$AQ4,AR4="igen"),1,0))</f>
        <v>1</v>
      </c>
      <c r="BL4" s="4" t="str">
        <f t="shared" ref="BL4:BL10" si="18">IF($M4&lt;2028,"Nem hosszútávú a feladat.",IF(AND($BI4=1,$AR4="nem"),"Forráshiányos a feladat? Jelölje az AR-oszlopban!",IF(AND($BI4=0,$AR4="igen"),"Forráshiányosnak jelölte a feladat az AR-oszlopban, de a forrás költség adatok alapnján nem az!",IF(AND($BI4=1,$AR4="igen"),"Forráshiányos a feladat!",IF($AQ4&gt;$O4,"Többlet forrást jelölt meg a II. ütemnél! A forrás ne legyen több a költségnél.",IF($AQ4=$O4,"A forrás egyenlő a költséggel (II.ütem).",0))))))</f>
        <v>A forrás egyenlő a költséggel (II.ütem).</v>
      </c>
      <c r="BM4" s="5">
        <f t="shared" ref="BM4:BM10" si="19">IF($M4&lt;2028,1,0)</f>
        <v>0</v>
      </c>
      <c r="BN4" s="5">
        <f t="shared" ref="BN4:BN10" si="20">IF($M4&gt;2027,1,0)</f>
        <v>1</v>
      </c>
      <c r="BO4" s="5">
        <f t="shared" ref="BO4:BO10" si="21">IF(AND($BM4=1,$N4=0),1,0)</f>
        <v>0</v>
      </c>
      <c r="BP4" s="5">
        <f t="shared" ref="BP4:BP10" si="22">IF(AND($BN4=1,$O4=0),1,0)</f>
        <v>0</v>
      </c>
      <c r="BQ4" s="5">
        <f t="shared" ref="BQ4:BQ10" si="23">IF(AND($BB4="R",$N4=0,$AZ4&gt;29),1,IF(AND($BB4="RH",$N4=0,$AZ4&gt;29),1,0))</f>
        <v>0</v>
      </c>
      <c r="BR4" s="6">
        <f t="shared" ref="BR4:BR10" si="24">IF($BN4=0,"Nincs hosszútávú terv!",IF(AND($BB4="H",$O4=0,$AZ4=0),"Nullás a hosszútávú feladat és nincs hozzá indoklás!",IF(AND($BB4="RH",$O4=0,$AZ4=0),"Nullás a hosszútávú feladat és nincs hozzá indoklás!",IF(AND($BB4="R",$O4=0,$AZ4&lt;300),"Nullás a hosszútávú feladat és rövid hozzá az indoklás!",IF(AND($BB4="RH",$O4=0,$AZ4&lt;300),"Nullás a hosszútávú feladat és rövid hozzá az indoklás!",0)))))</f>
        <v>0</v>
      </c>
      <c r="BS4" s="5">
        <f t="shared" ref="BS4:BS10" si="25">IF(AND($BB4="R",$N4=0,$AZ4&gt;29),1,IF(AND($BB4="RH",$N4=0,$AZ4&gt;29),1,0))</f>
        <v>0</v>
      </c>
      <c r="BT4" s="5">
        <f t="shared" ref="BT4:BT10" si="26">IF(AND($BB4="H",$O4=0,$AZ4&gt;29),1,IF(AND($BB4="RH",$O4=0,$AZ4&gt;29),1,0))</f>
        <v>0</v>
      </c>
      <c r="BU4" s="5">
        <f t="shared" ref="BU4:BU10" si="27">IF($B4="",0,1)</f>
        <v>1</v>
      </c>
      <c r="BV4" s="5">
        <f t="shared" ref="BV4:BV10" si="28">IF($C4="",0,1)</f>
        <v>1</v>
      </c>
      <c r="BW4" s="5">
        <f t="shared" ref="BW4:BW10" si="29">IF($D4="",0,1)</f>
        <v>1</v>
      </c>
      <c r="BX4" s="5">
        <f t="shared" ref="BX4:BX10" si="30">IF($E4="",0,1)</f>
        <v>1</v>
      </c>
      <c r="BY4" s="5">
        <f t="shared" ref="BY4:BY10" si="31">IF($L4="",0,1)</f>
        <v>1</v>
      </c>
      <c r="BZ4" s="5">
        <f t="shared" ref="BZ4:BZ10" si="32">IF($M4="",0,1)</f>
        <v>1</v>
      </c>
      <c r="CA4" s="5">
        <f t="shared" ref="CA4:CA10" si="33">IF($N4="",0,1)</f>
        <v>1</v>
      </c>
      <c r="CB4" s="5">
        <f t="shared" ref="CB4:CB10" si="34">IF($O4="",0,1)</f>
        <v>1</v>
      </c>
      <c r="CC4" s="5">
        <f t="shared" ref="CC4:CC10" si="35">IF($P4="",0,1)</f>
        <v>1</v>
      </c>
      <c r="CD4" s="5" t="str">
        <f t="shared" ref="CD4:CD10" si="36">IF(AND($BA4=0,$BU4=0),"Hiányos kitöltés! (B-oszlop üres)",IF(AND($BA4=0,$BV4=0),"Hiányos kitöltés! (C-oszlop üres)",IF(AND($BA4=0,$BW4=0),"Hiányos kitöltés! (D-oszlop üres)",IF(AND($BA4=0,$BX4=0),"Hiányos kitöltés! (E-oszlop üres)",IF(AND($BA4=0,$BY4=0),"Hiányos kitöltés! (L-oszlop üres)",IF(AND($BA4=0,$BZ4=0),"Hiányos kitöltés! (M-oszlop üres)",IF(AND($BA4=0,$CA4=0),"Hiányos kitöltés! (N-oszlop üres)",IF(AND($BA4=0,$CB4=0),"Hiányos kitöltés! (O-oszlop üres)",IF(AND($BA4=0,$CC4=0),"Hiányos kitöltés! (P-oszlop üres)",IF(AND($BA4=0,$BG4=0),"Hiányos kitöltés! (I.ütem forrása hiányos!","?"))))))))))</f>
        <v>?</v>
      </c>
      <c r="CE4" s="4" t="str">
        <f t="shared" ref="CE4:CE8" si="37">IF($BA4=0,$CD4,IF($BG4=0,"I. ütem forrása nincs kitöltve!",IF($BJ4=0,"II. ütem forrása nincs kitöltve!",IF($BD4=1,"Költségek üteme nem megfelelő (az időtartam és a költség üteme eltér)!",IF(AND(BH4=0,$BA4=1,$BJ4=1,$BD4=1),"Kötelező cellák kitöltve, de az I. ütem forrása hibás!",IF(AND(BJ4=0,$BA4=1,$BJ4=1,$BD4=1),"Kötelező cellák kitöltve, de a II. ütem forrása hibás!",IF(AND($BO4=1,$AZ4&lt;30),"Nullás a rövidtávú feladat és rövid (hiányzik) a hozzá tartozó indoklás!",IF(AND($BP4=1,$AZ4&lt;30),"Nullás a hosszútávú feladat és rövid (hiányzik) a hozzá tartozó indoklás!",IF(AND(BN4=1,C4="2011_RENDKÍVÜLI"),"II. ütemre nem tervezhet Rendkívüli feladatot!",IF(BH4=0,AD4,IF(BK4=0,AS4,IF(AND(BC4=1,$P4&gt;$N4),"EM rendelet 2. melléklet terhére elszámolt költség nem lehet nagyobb az I. ütemre tervezett tényleges költségnél!",IF($AC4&gt;$N4,"Többlet forrást jelölt meg az I. ütemnél! A forrás ne legyen több a költségnél.",IF($AQ4&gt;$O4,"Többlet forrást jelölt meg a II. ütemnél! A forrás ne legyen több a költségnél.","Kitöltés rendben!"))))))))))))))</f>
        <v>Kitöltés rendben!</v>
      </c>
      <c r="CF4" s="5">
        <f t="shared" ref="CF4:CF8" si="38">IF(A4="Kitöltés rendben!",1,0)</f>
        <v>1</v>
      </c>
      <c r="CG4" s="5">
        <f t="shared" ref="CG4:CG10" si="39">IF(AND($BB4="R",$CF4=1),1,IF(AND($BB4="RH",$CF4=1),1,0))</f>
        <v>0</v>
      </c>
      <c r="CH4" s="5">
        <f t="shared" ref="CH4:CH10" si="40">IF(AND($BB4="H",$CF4=1),1,IF(AND($BB4="RH",$CF4=1),1,0))</f>
        <v>1</v>
      </c>
    </row>
    <row r="5" spans="1:86" s="2" customFormat="1" ht="45">
      <c r="A5" s="1" t="str">
        <f t="shared" si="0"/>
        <v>Kitöltés rendben!</v>
      </c>
      <c r="B5" s="195">
        <v>1</v>
      </c>
      <c r="C5" s="191" t="s">
        <v>103</v>
      </c>
      <c r="D5" s="198" t="s">
        <v>320</v>
      </c>
      <c r="E5" s="199" t="s">
        <v>318</v>
      </c>
      <c r="F5" s="200" t="str">
        <f>VLOOKUP($G5,Összesítő!$B:$F,2,FALSE)</f>
        <v>21-11341-1-001-00-07</v>
      </c>
      <c r="G5" s="201">
        <v>2701</v>
      </c>
      <c r="H5" s="200" t="str">
        <f>AY5&amp;"_"&amp;AW5&amp;"_FIV_"&amp;LEFT(Előlap!$B$6,4)</f>
        <v>1787_3_FIV_2026</v>
      </c>
      <c r="I5" s="200" t="str">
        <f>VLOOKUP($G5,Összesítő!$B:$F,5,FALSE)</f>
        <v>Cegléd</v>
      </c>
      <c r="J5" s="200" t="str">
        <f>VLOOKUP($G5,Összesítő!$B:$F,4,FALSE)</f>
        <v>Cegléd Város Önkormányzata</v>
      </c>
      <c r="K5" s="202">
        <f t="shared" si="1"/>
        <v>9800</v>
      </c>
      <c r="L5" s="193">
        <v>2027</v>
      </c>
      <c r="M5" s="193">
        <v>2028</v>
      </c>
      <c r="N5" s="193">
        <v>800</v>
      </c>
      <c r="O5" s="193">
        <v>9000</v>
      </c>
      <c r="P5" s="193">
        <v>800</v>
      </c>
      <c r="Q5" s="205"/>
      <c r="R5" s="204">
        <v>0</v>
      </c>
      <c r="S5" s="204">
        <v>0</v>
      </c>
      <c r="T5" s="204">
        <v>0</v>
      </c>
      <c r="U5" s="204">
        <v>0</v>
      </c>
      <c r="V5" s="204">
        <v>0</v>
      </c>
      <c r="W5" s="204">
        <v>800</v>
      </c>
      <c r="X5" s="204">
        <v>0</v>
      </c>
      <c r="Y5" s="204">
        <v>0</v>
      </c>
      <c r="Z5" s="204">
        <v>0</v>
      </c>
      <c r="AA5" s="204">
        <v>0</v>
      </c>
      <c r="AB5" s="204">
        <v>0</v>
      </c>
      <c r="AC5" s="202">
        <f t="shared" si="2"/>
        <v>800</v>
      </c>
      <c r="AD5" s="3" t="str">
        <f t="shared" si="3"/>
        <v>A forrás egyenlő a költséggel (I.ütem).</v>
      </c>
      <c r="AE5" s="205"/>
      <c r="AF5" s="204">
        <v>0</v>
      </c>
      <c r="AG5" s="204">
        <v>0</v>
      </c>
      <c r="AH5" s="204">
        <v>0</v>
      </c>
      <c r="AI5" s="204">
        <v>0</v>
      </c>
      <c r="AJ5" s="204">
        <v>9000</v>
      </c>
      <c r="AK5" s="204">
        <v>0</v>
      </c>
      <c r="AL5" s="204">
        <v>0</v>
      </c>
      <c r="AM5" s="204">
        <v>0</v>
      </c>
      <c r="AN5" s="204">
        <v>0</v>
      </c>
      <c r="AO5" s="204">
        <v>0</v>
      </c>
      <c r="AP5" s="204">
        <v>0</v>
      </c>
      <c r="AQ5" s="202">
        <f t="shared" si="4"/>
        <v>9000</v>
      </c>
      <c r="AR5" s="191"/>
      <c r="AS5" s="3" t="str">
        <f t="shared" si="5"/>
        <v>A forrás egyenlő a költséggel (II.ütem).</v>
      </c>
      <c r="AT5" s="205"/>
      <c r="AU5" s="198" t="s">
        <v>328</v>
      </c>
      <c r="AV5" s="198" t="s">
        <v>135</v>
      </c>
      <c r="AW5" s="197">
        <f>COUNTA($G$3:G5)</f>
        <v>3</v>
      </c>
      <c r="AY5" s="6">
        <f>VLOOKUP($G5,Összesítő!$B:$F,3,FALSE)</f>
        <v>1787</v>
      </c>
      <c r="AZ5" s="6">
        <f t="shared" si="6"/>
        <v>83</v>
      </c>
      <c r="BA5" s="5">
        <f t="shared" si="7"/>
        <v>1</v>
      </c>
      <c r="BB5" s="5" t="str">
        <f t="shared" si="8"/>
        <v>RH</v>
      </c>
      <c r="BC5" s="5">
        <f t="shared" si="9"/>
        <v>1</v>
      </c>
      <c r="BD5" s="5">
        <f t="shared" si="10"/>
        <v>0</v>
      </c>
      <c r="BE5" s="5">
        <f t="shared" si="11"/>
        <v>0</v>
      </c>
      <c r="BF5" s="6" t="str">
        <f t="shared" si="12"/>
        <v>A forrás egyenlő a költséggel (I.ütem).</v>
      </c>
      <c r="BG5" s="5">
        <f t="shared" si="13"/>
        <v>1</v>
      </c>
      <c r="BH5" s="5">
        <f t="shared" si="14"/>
        <v>1</v>
      </c>
      <c r="BI5" s="5">
        <f t="shared" si="15"/>
        <v>0</v>
      </c>
      <c r="BJ5" s="5">
        <f t="shared" si="16"/>
        <v>1</v>
      </c>
      <c r="BK5" s="5">
        <f t="shared" si="17"/>
        <v>1</v>
      </c>
      <c r="BL5" s="4" t="str">
        <f t="shared" si="18"/>
        <v>A forrás egyenlő a költséggel (II.ütem).</v>
      </c>
      <c r="BM5" s="5">
        <f t="shared" si="19"/>
        <v>0</v>
      </c>
      <c r="BN5" s="5">
        <f t="shared" si="20"/>
        <v>1</v>
      </c>
      <c r="BO5" s="5">
        <f t="shared" si="21"/>
        <v>0</v>
      </c>
      <c r="BP5" s="5">
        <f t="shared" si="22"/>
        <v>0</v>
      </c>
      <c r="BQ5" s="5">
        <f t="shared" si="23"/>
        <v>0</v>
      </c>
      <c r="BR5" s="6">
        <f t="shared" si="24"/>
        <v>0</v>
      </c>
      <c r="BS5" s="5">
        <f t="shared" si="25"/>
        <v>0</v>
      </c>
      <c r="BT5" s="5">
        <f t="shared" si="26"/>
        <v>0</v>
      </c>
      <c r="BU5" s="5">
        <f t="shared" si="27"/>
        <v>1</v>
      </c>
      <c r="BV5" s="5">
        <f t="shared" si="28"/>
        <v>1</v>
      </c>
      <c r="BW5" s="5">
        <f t="shared" si="29"/>
        <v>1</v>
      </c>
      <c r="BX5" s="5">
        <f t="shared" si="30"/>
        <v>1</v>
      </c>
      <c r="BY5" s="5">
        <f t="shared" si="31"/>
        <v>1</v>
      </c>
      <c r="BZ5" s="5">
        <f t="shared" si="32"/>
        <v>1</v>
      </c>
      <c r="CA5" s="5">
        <f t="shared" si="33"/>
        <v>1</v>
      </c>
      <c r="CB5" s="5">
        <f t="shared" si="34"/>
        <v>1</v>
      </c>
      <c r="CC5" s="5">
        <f t="shared" si="35"/>
        <v>1</v>
      </c>
      <c r="CD5" s="5" t="str">
        <f t="shared" si="36"/>
        <v>?</v>
      </c>
      <c r="CE5" s="4" t="str">
        <f t="shared" si="37"/>
        <v>Kitöltés rendben!</v>
      </c>
      <c r="CF5" s="5">
        <f t="shared" si="38"/>
        <v>1</v>
      </c>
      <c r="CG5" s="5">
        <f t="shared" si="39"/>
        <v>1</v>
      </c>
      <c r="CH5" s="5">
        <f t="shared" si="40"/>
        <v>1</v>
      </c>
    </row>
    <row r="6" spans="1:86" s="2" customFormat="1" ht="45">
      <c r="A6" s="1" t="str">
        <f t="shared" si="0"/>
        <v>Kitöltés rendben!</v>
      </c>
      <c r="B6" s="195">
        <v>1</v>
      </c>
      <c r="C6" s="191" t="s">
        <v>50</v>
      </c>
      <c r="D6" s="198" t="s">
        <v>321</v>
      </c>
      <c r="E6" s="199" t="s">
        <v>318</v>
      </c>
      <c r="F6" s="200" t="str">
        <f>VLOOKUP($G6,Összesítő!$B:$F,2,FALSE)</f>
        <v>21-11341-1-001-00-07</v>
      </c>
      <c r="G6" s="201">
        <v>2701</v>
      </c>
      <c r="H6" s="200" t="str">
        <f>AY6&amp;"_"&amp;AW6&amp;"_FIV_"&amp;LEFT(Előlap!$B$6,4)</f>
        <v>1787_4_FIV_2026</v>
      </c>
      <c r="I6" s="200" t="str">
        <f>VLOOKUP($G6,Összesítő!$B:$F,5,FALSE)</f>
        <v>Cegléd</v>
      </c>
      <c r="J6" s="200" t="str">
        <f>VLOOKUP($G6,Összesítő!$B:$F,4,FALSE)</f>
        <v>Cegléd Város Önkormányzata</v>
      </c>
      <c r="K6" s="202">
        <f t="shared" si="1"/>
        <v>6000</v>
      </c>
      <c r="L6" s="193">
        <v>2027</v>
      </c>
      <c r="M6" s="193">
        <v>2027</v>
      </c>
      <c r="N6" s="193">
        <v>6000</v>
      </c>
      <c r="O6" s="193">
        <v>0</v>
      </c>
      <c r="P6" s="193">
        <v>6000</v>
      </c>
      <c r="Q6" s="205"/>
      <c r="R6" s="204">
        <v>0</v>
      </c>
      <c r="S6" s="204">
        <v>0</v>
      </c>
      <c r="T6" s="204">
        <v>0</v>
      </c>
      <c r="U6" s="204">
        <v>0</v>
      </c>
      <c r="V6" s="204">
        <v>0</v>
      </c>
      <c r="W6" s="204">
        <v>6000</v>
      </c>
      <c r="X6" s="204">
        <v>0</v>
      </c>
      <c r="Y6" s="204">
        <v>0</v>
      </c>
      <c r="Z6" s="204">
        <v>0</v>
      </c>
      <c r="AA6" s="204">
        <v>0</v>
      </c>
      <c r="AB6" s="204">
        <v>0</v>
      </c>
      <c r="AC6" s="202">
        <f t="shared" si="2"/>
        <v>6000</v>
      </c>
      <c r="AD6" s="3" t="str">
        <f t="shared" si="3"/>
        <v>A forrás egyenlő a költséggel (I.ütem).</v>
      </c>
      <c r="AE6" s="205"/>
      <c r="AF6" s="204">
        <v>0</v>
      </c>
      <c r="AG6" s="204">
        <v>0</v>
      </c>
      <c r="AH6" s="204">
        <v>0</v>
      </c>
      <c r="AI6" s="204">
        <v>0</v>
      </c>
      <c r="AJ6" s="204">
        <v>0</v>
      </c>
      <c r="AK6" s="204">
        <v>0</v>
      </c>
      <c r="AL6" s="204">
        <v>0</v>
      </c>
      <c r="AM6" s="204">
        <v>0</v>
      </c>
      <c r="AN6" s="204">
        <v>0</v>
      </c>
      <c r="AO6" s="204">
        <v>0</v>
      </c>
      <c r="AP6" s="204">
        <v>0</v>
      </c>
      <c r="AQ6" s="202">
        <f t="shared" si="4"/>
        <v>0</v>
      </c>
      <c r="AR6" s="191"/>
      <c r="AS6" s="3" t="str">
        <f t="shared" si="5"/>
        <v>Nem hosszútávú a feladat.</v>
      </c>
      <c r="AT6" s="205"/>
      <c r="AU6" s="198" t="s">
        <v>329</v>
      </c>
      <c r="AV6" s="198" t="s">
        <v>135</v>
      </c>
      <c r="AW6" s="197">
        <f>COUNTA($G$3:G6)</f>
        <v>4</v>
      </c>
      <c r="AY6" s="6">
        <f>VLOOKUP($G6,Összesítő!$B:$F,3,FALSE)</f>
        <v>1787</v>
      </c>
      <c r="AZ6" s="6">
        <f t="shared" si="6"/>
        <v>126</v>
      </c>
      <c r="BA6" s="5">
        <f t="shared" si="7"/>
        <v>1</v>
      </c>
      <c r="BB6" s="5" t="str">
        <f t="shared" si="8"/>
        <v>R</v>
      </c>
      <c r="BC6" s="5">
        <f t="shared" si="9"/>
        <v>1</v>
      </c>
      <c r="BD6" s="5">
        <f t="shared" si="10"/>
        <v>0</v>
      </c>
      <c r="BE6" s="5">
        <f t="shared" si="11"/>
        <v>0</v>
      </c>
      <c r="BF6" s="6" t="str">
        <f t="shared" si="12"/>
        <v>A forrás egyenlő a költséggel (I.ütem).</v>
      </c>
      <c r="BG6" s="5">
        <f t="shared" si="13"/>
        <v>1</v>
      </c>
      <c r="BH6" s="5">
        <f t="shared" si="14"/>
        <v>1</v>
      </c>
      <c r="BI6" s="5">
        <f t="shared" si="15"/>
        <v>0</v>
      </c>
      <c r="BJ6" s="5">
        <f t="shared" si="16"/>
        <v>1</v>
      </c>
      <c r="BK6" s="5">
        <f t="shared" si="17"/>
        <v>1</v>
      </c>
      <c r="BL6" s="4" t="str">
        <f t="shared" si="18"/>
        <v>Nem hosszútávú a feladat.</v>
      </c>
      <c r="BM6" s="5">
        <f t="shared" si="19"/>
        <v>1</v>
      </c>
      <c r="BN6" s="5">
        <f t="shared" si="20"/>
        <v>0</v>
      </c>
      <c r="BO6" s="5">
        <f t="shared" si="21"/>
        <v>0</v>
      </c>
      <c r="BP6" s="5">
        <f t="shared" si="22"/>
        <v>0</v>
      </c>
      <c r="BQ6" s="5">
        <f t="shared" si="23"/>
        <v>0</v>
      </c>
      <c r="BR6" s="6" t="str">
        <f t="shared" si="24"/>
        <v>Nincs hosszútávú terv!</v>
      </c>
      <c r="BS6" s="5">
        <f t="shared" si="25"/>
        <v>0</v>
      </c>
      <c r="BT6" s="5">
        <f t="shared" si="26"/>
        <v>0</v>
      </c>
      <c r="BU6" s="5">
        <f t="shared" si="27"/>
        <v>1</v>
      </c>
      <c r="BV6" s="5">
        <f t="shared" si="28"/>
        <v>1</v>
      </c>
      <c r="BW6" s="5">
        <f t="shared" si="29"/>
        <v>1</v>
      </c>
      <c r="BX6" s="5">
        <f t="shared" si="30"/>
        <v>1</v>
      </c>
      <c r="BY6" s="5">
        <f t="shared" si="31"/>
        <v>1</v>
      </c>
      <c r="BZ6" s="5">
        <f t="shared" si="32"/>
        <v>1</v>
      </c>
      <c r="CA6" s="5">
        <f t="shared" si="33"/>
        <v>1</v>
      </c>
      <c r="CB6" s="5">
        <f t="shared" si="34"/>
        <v>1</v>
      </c>
      <c r="CC6" s="5">
        <f t="shared" si="35"/>
        <v>1</v>
      </c>
      <c r="CD6" s="5" t="str">
        <f t="shared" si="36"/>
        <v>?</v>
      </c>
      <c r="CE6" s="4" t="str">
        <f t="shared" si="37"/>
        <v>Kitöltés rendben!</v>
      </c>
      <c r="CF6" s="5">
        <f t="shared" si="38"/>
        <v>1</v>
      </c>
      <c r="CG6" s="5">
        <f t="shared" si="39"/>
        <v>1</v>
      </c>
      <c r="CH6" s="5">
        <f t="shared" si="40"/>
        <v>0</v>
      </c>
    </row>
    <row r="7" spans="1:86" s="2" customFormat="1" ht="45">
      <c r="A7" s="1" t="str">
        <f t="shared" si="0"/>
        <v>Kitöltés rendben!</v>
      </c>
      <c r="B7" s="195">
        <v>1</v>
      </c>
      <c r="C7" s="191" t="s">
        <v>50</v>
      </c>
      <c r="D7" s="198" t="s">
        <v>322</v>
      </c>
      <c r="E7" s="199" t="s">
        <v>318</v>
      </c>
      <c r="F7" s="200" t="str">
        <f>VLOOKUP($G7,Összesítő!$B:$F,2,FALSE)</f>
        <v>21-11341-1-001-00-07</v>
      </c>
      <c r="G7" s="201">
        <v>2701</v>
      </c>
      <c r="H7" s="200" t="str">
        <f>AY7&amp;"_"&amp;AW7&amp;"_FIV_"&amp;LEFT(Előlap!$B$6,4)</f>
        <v>1787_5_FIV_2026</v>
      </c>
      <c r="I7" s="200" t="str">
        <f>VLOOKUP($G7,Összesítő!$B:$F,5,FALSE)</f>
        <v>Cegléd</v>
      </c>
      <c r="J7" s="200" t="str">
        <f>VLOOKUP($G7,Összesítő!$B:$F,4,FALSE)</f>
        <v>Cegléd Város Önkormányzata</v>
      </c>
      <c r="K7" s="202">
        <f t="shared" si="1"/>
        <v>19000</v>
      </c>
      <c r="L7" s="193">
        <v>2027</v>
      </c>
      <c r="M7" s="193">
        <v>2027</v>
      </c>
      <c r="N7" s="193">
        <v>19000</v>
      </c>
      <c r="O7" s="193">
        <v>0</v>
      </c>
      <c r="P7" s="193">
        <v>19000</v>
      </c>
      <c r="Q7" s="205"/>
      <c r="R7" s="204">
        <v>0</v>
      </c>
      <c r="S7" s="204">
        <v>0</v>
      </c>
      <c r="T7" s="204">
        <v>0</v>
      </c>
      <c r="U7" s="204">
        <v>0</v>
      </c>
      <c r="V7" s="204">
        <v>0</v>
      </c>
      <c r="W7" s="204">
        <v>19000</v>
      </c>
      <c r="X7" s="204">
        <v>0</v>
      </c>
      <c r="Y7" s="204">
        <v>0</v>
      </c>
      <c r="Z7" s="204">
        <v>0</v>
      </c>
      <c r="AA7" s="204">
        <v>0</v>
      </c>
      <c r="AB7" s="204">
        <v>0</v>
      </c>
      <c r="AC7" s="202">
        <f t="shared" si="2"/>
        <v>19000</v>
      </c>
      <c r="AD7" s="3" t="str">
        <f t="shared" si="3"/>
        <v>A forrás egyenlő a költséggel (I.ütem).</v>
      </c>
      <c r="AE7" s="205"/>
      <c r="AF7" s="204">
        <v>0</v>
      </c>
      <c r="AG7" s="204">
        <v>0</v>
      </c>
      <c r="AH7" s="204">
        <v>0</v>
      </c>
      <c r="AI7" s="204">
        <v>0</v>
      </c>
      <c r="AJ7" s="204">
        <v>0</v>
      </c>
      <c r="AK7" s="204">
        <v>0</v>
      </c>
      <c r="AL7" s="204">
        <v>0</v>
      </c>
      <c r="AM7" s="204">
        <v>0</v>
      </c>
      <c r="AN7" s="204">
        <v>0</v>
      </c>
      <c r="AO7" s="204">
        <v>0</v>
      </c>
      <c r="AP7" s="204">
        <v>0</v>
      </c>
      <c r="AQ7" s="202">
        <f t="shared" si="4"/>
        <v>0</v>
      </c>
      <c r="AR7" s="191"/>
      <c r="AS7" s="3" t="str">
        <f t="shared" si="5"/>
        <v>Nem hosszútávú a feladat.</v>
      </c>
      <c r="AT7" s="205"/>
      <c r="AU7" s="198" t="s">
        <v>329</v>
      </c>
      <c r="AV7" s="198" t="s">
        <v>135</v>
      </c>
      <c r="AW7" s="197">
        <f>COUNTA($G$3:G7)</f>
        <v>5</v>
      </c>
      <c r="AY7" s="6">
        <f>VLOOKUP($G7,Összesítő!$B:$F,3,FALSE)</f>
        <v>1787</v>
      </c>
      <c r="AZ7" s="6">
        <f t="shared" si="6"/>
        <v>126</v>
      </c>
      <c r="BA7" s="5">
        <f t="shared" si="7"/>
        <v>1</v>
      </c>
      <c r="BB7" s="5" t="str">
        <f t="shared" si="8"/>
        <v>R</v>
      </c>
      <c r="BC7" s="5">
        <f t="shared" si="9"/>
        <v>1</v>
      </c>
      <c r="BD7" s="5">
        <f t="shared" si="10"/>
        <v>0</v>
      </c>
      <c r="BE7" s="5">
        <f t="shared" si="11"/>
        <v>0</v>
      </c>
      <c r="BF7" s="6" t="str">
        <f t="shared" si="12"/>
        <v>A forrás egyenlő a költséggel (I.ütem).</v>
      </c>
      <c r="BG7" s="5">
        <f t="shared" si="13"/>
        <v>1</v>
      </c>
      <c r="BH7" s="5">
        <f t="shared" si="14"/>
        <v>1</v>
      </c>
      <c r="BI7" s="5">
        <f t="shared" si="15"/>
        <v>0</v>
      </c>
      <c r="BJ7" s="5">
        <f t="shared" si="16"/>
        <v>1</v>
      </c>
      <c r="BK7" s="5">
        <f t="shared" si="17"/>
        <v>1</v>
      </c>
      <c r="BL7" s="4" t="str">
        <f t="shared" si="18"/>
        <v>Nem hosszútávú a feladat.</v>
      </c>
      <c r="BM7" s="5">
        <f t="shared" si="19"/>
        <v>1</v>
      </c>
      <c r="BN7" s="5">
        <f t="shared" si="20"/>
        <v>0</v>
      </c>
      <c r="BO7" s="5">
        <f t="shared" si="21"/>
        <v>0</v>
      </c>
      <c r="BP7" s="5">
        <f t="shared" si="22"/>
        <v>0</v>
      </c>
      <c r="BQ7" s="5">
        <f t="shared" si="23"/>
        <v>0</v>
      </c>
      <c r="BR7" s="6" t="str">
        <f t="shared" si="24"/>
        <v>Nincs hosszútávú terv!</v>
      </c>
      <c r="BS7" s="5">
        <f t="shared" si="25"/>
        <v>0</v>
      </c>
      <c r="BT7" s="5">
        <f t="shared" si="26"/>
        <v>0</v>
      </c>
      <c r="BU7" s="5">
        <f t="shared" si="27"/>
        <v>1</v>
      </c>
      <c r="BV7" s="5">
        <f t="shared" si="28"/>
        <v>1</v>
      </c>
      <c r="BW7" s="5">
        <f t="shared" si="29"/>
        <v>1</v>
      </c>
      <c r="BX7" s="5">
        <f t="shared" si="30"/>
        <v>1</v>
      </c>
      <c r="BY7" s="5">
        <f t="shared" si="31"/>
        <v>1</v>
      </c>
      <c r="BZ7" s="5">
        <f t="shared" si="32"/>
        <v>1</v>
      </c>
      <c r="CA7" s="5">
        <f t="shared" si="33"/>
        <v>1</v>
      </c>
      <c r="CB7" s="5">
        <f t="shared" si="34"/>
        <v>1</v>
      </c>
      <c r="CC7" s="5">
        <f t="shared" si="35"/>
        <v>1</v>
      </c>
      <c r="CD7" s="5" t="str">
        <f t="shared" si="36"/>
        <v>?</v>
      </c>
      <c r="CE7" s="4" t="str">
        <f t="shared" si="37"/>
        <v>Kitöltés rendben!</v>
      </c>
      <c r="CF7" s="5">
        <f t="shared" si="38"/>
        <v>1</v>
      </c>
      <c r="CG7" s="5">
        <f t="shared" si="39"/>
        <v>1</v>
      </c>
      <c r="CH7" s="5">
        <f t="shared" si="40"/>
        <v>0</v>
      </c>
    </row>
    <row r="8" spans="1:86" s="2" customFormat="1" ht="45">
      <c r="A8" s="1" t="str">
        <f t="shared" si="0"/>
        <v>Kitöltés rendben!</v>
      </c>
      <c r="B8" s="195">
        <v>1</v>
      </c>
      <c r="C8" s="191" t="s">
        <v>88</v>
      </c>
      <c r="D8" s="198" t="s">
        <v>323</v>
      </c>
      <c r="E8" s="199" t="s">
        <v>318</v>
      </c>
      <c r="F8" s="200" t="str">
        <f>VLOOKUP($G8,Összesítő!$B:$F,2,FALSE)</f>
        <v>21-11341-1-001-00-07</v>
      </c>
      <c r="G8" s="201">
        <v>2701</v>
      </c>
      <c r="H8" s="200" t="str">
        <f>AY8&amp;"_"&amp;AW8&amp;"_FIV_"&amp;LEFT(Előlap!$B$6,4)</f>
        <v>1787_6_FIV_2026</v>
      </c>
      <c r="I8" s="200" t="str">
        <f>VLOOKUP($G8,Összesítő!$B:$F,5,FALSE)</f>
        <v>Cegléd</v>
      </c>
      <c r="J8" s="200" t="str">
        <f>VLOOKUP($G8,Összesítő!$B:$F,4,FALSE)</f>
        <v>Cegléd Város Önkormányzata</v>
      </c>
      <c r="K8" s="202">
        <f t="shared" si="1"/>
        <v>3500</v>
      </c>
      <c r="L8" s="193">
        <v>2027</v>
      </c>
      <c r="M8" s="193">
        <v>2027</v>
      </c>
      <c r="N8" s="193">
        <v>3500</v>
      </c>
      <c r="O8" s="193">
        <v>0</v>
      </c>
      <c r="P8" s="193">
        <v>3500</v>
      </c>
      <c r="Q8" s="205"/>
      <c r="R8" s="204">
        <v>0</v>
      </c>
      <c r="S8" s="204">
        <v>0</v>
      </c>
      <c r="T8" s="204">
        <v>0</v>
      </c>
      <c r="U8" s="204">
        <v>0</v>
      </c>
      <c r="V8" s="204">
        <v>0</v>
      </c>
      <c r="W8" s="204">
        <v>3500</v>
      </c>
      <c r="X8" s="204">
        <v>0</v>
      </c>
      <c r="Y8" s="204">
        <v>0</v>
      </c>
      <c r="Z8" s="204">
        <v>0</v>
      </c>
      <c r="AA8" s="204">
        <v>0</v>
      </c>
      <c r="AB8" s="204">
        <v>0</v>
      </c>
      <c r="AC8" s="202">
        <f t="shared" si="2"/>
        <v>3500</v>
      </c>
      <c r="AD8" s="3" t="str">
        <f t="shared" si="3"/>
        <v>A forrás egyenlő a költséggel (I.ütem).</v>
      </c>
      <c r="AE8" s="205"/>
      <c r="AF8" s="204">
        <v>0</v>
      </c>
      <c r="AG8" s="204">
        <v>0</v>
      </c>
      <c r="AH8" s="204">
        <v>0</v>
      </c>
      <c r="AI8" s="204">
        <v>0</v>
      </c>
      <c r="AJ8" s="204">
        <v>0</v>
      </c>
      <c r="AK8" s="204">
        <v>0</v>
      </c>
      <c r="AL8" s="204">
        <v>0</v>
      </c>
      <c r="AM8" s="204">
        <v>0</v>
      </c>
      <c r="AN8" s="204">
        <v>0</v>
      </c>
      <c r="AO8" s="204">
        <v>0</v>
      </c>
      <c r="AP8" s="204">
        <v>0</v>
      </c>
      <c r="AQ8" s="202">
        <f t="shared" si="4"/>
        <v>0</v>
      </c>
      <c r="AR8" s="191"/>
      <c r="AS8" s="3" t="str">
        <f t="shared" si="5"/>
        <v>Nem hosszútávú a feladat.</v>
      </c>
      <c r="AT8" s="205"/>
      <c r="AU8" s="198" t="s">
        <v>330</v>
      </c>
      <c r="AV8" s="198" t="s">
        <v>135</v>
      </c>
      <c r="AW8" s="197">
        <f>COUNTA($G$3:G8)</f>
        <v>6</v>
      </c>
      <c r="AY8" s="6">
        <f>VLOOKUP($G8,Összesítő!$B:$F,3,FALSE)</f>
        <v>1787</v>
      </c>
      <c r="AZ8" s="6">
        <f t="shared" si="6"/>
        <v>122</v>
      </c>
      <c r="BA8" s="5">
        <f t="shared" si="7"/>
        <v>1</v>
      </c>
      <c r="BB8" s="5" t="str">
        <f t="shared" si="8"/>
        <v>R</v>
      </c>
      <c r="BC8" s="5">
        <f t="shared" si="9"/>
        <v>1</v>
      </c>
      <c r="BD8" s="5">
        <f t="shared" si="10"/>
        <v>0</v>
      </c>
      <c r="BE8" s="5">
        <f t="shared" si="11"/>
        <v>0</v>
      </c>
      <c r="BF8" s="6" t="str">
        <f t="shared" si="12"/>
        <v>A forrás egyenlő a költséggel (I.ütem).</v>
      </c>
      <c r="BG8" s="5">
        <f t="shared" si="13"/>
        <v>1</v>
      </c>
      <c r="BH8" s="5">
        <f t="shared" si="14"/>
        <v>1</v>
      </c>
      <c r="BI8" s="5">
        <f t="shared" si="15"/>
        <v>0</v>
      </c>
      <c r="BJ8" s="5">
        <f t="shared" si="16"/>
        <v>1</v>
      </c>
      <c r="BK8" s="5">
        <f t="shared" si="17"/>
        <v>1</v>
      </c>
      <c r="BL8" s="4" t="str">
        <f t="shared" si="18"/>
        <v>Nem hosszútávú a feladat.</v>
      </c>
      <c r="BM8" s="5">
        <f t="shared" si="19"/>
        <v>1</v>
      </c>
      <c r="BN8" s="5">
        <f t="shared" si="20"/>
        <v>0</v>
      </c>
      <c r="BO8" s="5">
        <f t="shared" si="21"/>
        <v>0</v>
      </c>
      <c r="BP8" s="5">
        <f t="shared" si="22"/>
        <v>0</v>
      </c>
      <c r="BQ8" s="5">
        <f t="shared" si="23"/>
        <v>0</v>
      </c>
      <c r="BR8" s="6" t="str">
        <f t="shared" si="24"/>
        <v>Nincs hosszútávú terv!</v>
      </c>
      <c r="BS8" s="5">
        <f t="shared" si="25"/>
        <v>0</v>
      </c>
      <c r="BT8" s="5">
        <f t="shared" si="26"/>
        <v>0</v>
      </c>
      <c r="BU8" s="5">
        <f t="shared" si="27"/>
        <v>1</v>
      </c>
      <c r="BV8" s="5">
        <f t="shared" si="28"/>
        <v>1</v>
      </c>
      <c r="BW8" s="5">
        <f t="shared" si="29"/>
        <v>1</v>
      </c>
      <c r="BX8" s="5">
        <f t="shared" si="30"/>
        <v>1</v>
      </c>
      <c r="BY8" s="5">
        <f t="shared" si="31"/>
        <v>1</v>
      </c>
      <c r="BZ8" s="5">
        <f t="shared" si="32"/>
        <v>1</v>
      </c>
      <c r="CA8" s="5">
        <f t="shared" si="33"/>
        <v>1</v>
      </c>
      <c r="CB8" s="5">
        <f t="shared" si="34"/>
        <v>1</v>
      </c>
      <c r="CC8" s="5">
        <f t="shared" si="35"/>
        <v>1</v>
      </c>
      <c r="CD8" s="5" t="str">
        <f t="shared" si="36"/>
        <v>?</v>
      </c>
      <c r="CE8" s="4" t="str">
        <f t="shared" si="37"/>
        <v>Kitöltés rendben!</v>
      </c>
      <c r="CF8" s="5">
        <f t="shared" si="38"/>
        <v>1</v>
      </c>
      <c r="CG8" s="5">
        <f t="shared" si="39"/>
        <v>1</v>
      </c>
      <c r="CH8" s="5">
        <f t="shared" si="40"/>
        <v>0</v>
      </c>
    </row>
    <row r="9" spans="1:86" s="2" customFormat="1" ht="90">
      <c r="A9" s="1" t="str">
        <f t="shared" ref="A9:A10" si="41">IF($G9="","Nincs VKR kiválasztva!",CE9)</f>
        <v>Kitöltés rendben!</v>
      </c>
      <c r="B9" s="195">
        <v>2</v>
      </c>
      <c r="C9" s="191" t="s">
        <v>24</v>
      </c>
      <c r="D9" s="198" t="s">
        <v>324</v>
      </c>
      <c r="E9" s="199" t="s">
        <v>318</v>
      </c>
      <c r="F9" s="200" t="str">
        <f>VLOOKUP($G9,Összesítő!$B:$F,2,FALSE)</f>
        <v>21-11341-1-001-00-07</v>
      </c>
      <c r="G9" s="201">
        <v>2701</v>
      </c>
      <c r="H9" s="200" t="str">
        <f>AY9&amp;"_"&amp;AW9&amp;"_FIV_"&amp;LEFT(Előlap!$B$6,4)</f>
        <v>1787_7_FIV_2026</v>
      </c>
      <c r="I9" s="200" t="str">
        <f>VLOOKUP($G9,Összesítő!$B:$F,5,FALSE)</f>
        <v>Cegléd</v>
      </c>
      <c r="J9" s="200" t="str">
        <f>VLOOKUP($G9,Összesítő!$B:$F,4,FALSE)</f>
        <v>Cegléd Város Önkormányzata</v>
      </c>
      <c r="K9" s="202">
        <f t="shared" ref="K9:K10" si="42">N9+O9</f>
        <v>90000</v>
      </c>
      <c r="L9" s="193">
        <v>2028</v>
      </c>
      <c r="M9" s="193">
        <v>2036</v>
      </c>
      <c r="N9" s="193">
        <v>0</v>
      </c>
      <c r="O9" s="193">
        <v>90000</v>
      </c>
      <c r="P9" s="193">
        <v>0</v>
      </c>
      <c r="Q9" s="205"/>
      <c r="R9" s="204">
        <v>0</v>
      </c>
      <c r="S9" s="204">
        <v>0</v>
      </c>
      <c r="T9" s="204">
        <v>0</v>
      </c>
      <c r="U9" s="204">
        <v>0</v>
      </c>
      <c r="V9" s="204">
        <v>0</v>
      </c>
      <c r="W9" s="204">
        <v>0</v>
      </c>
      <c r="X9" s="204">
        <v>0</v>
      </c>
      <c r="Y9" s="204">
        <v>0</v>
      </c>
      <c r="Z9" s="204">
        <v>0</v>
      </c>
      <c r="AA9" s="204">
        <v>0</v>
      </c>
      <c r="AB9" s="204">
        <v>0</v>
      </c>
      <c r="AC9" s="202">
        <f t="shared" ref="AC9:AC10" si="43">SUM(R9:AB9)</f>
        <v>0</v>
      </c>
      <c r="AD9" s="3" t="str">
        <f t="shared" ref="AD9:AD10" si="44">IF($G9="","Nincs VKR kiválasztva!",IF(BA9=0,"Hiányos kitöltés!",BF9))</f>
        <v>Nem rövidtávú a feladat.</v>
      </c>
      <c r="AE9" s="205"/>
      <c r="AF9" s="204">
        <v>90000</v>
      </c>
      <c r="AG9" s="204">
        <v>0</v>
      </c>
      <c r="AH9" s="204">
        <v>0</v>
      </c>
      <c r="AI9" s="204">
        <v>0</v>
      </c>
      <c r="AJ9" s="204">
        <v>0</v>
      </c>
      <c r="AK9" s="204">
        <v>0</v>
      </c>
      <c r="AL9" s="204">
        <v>0</v>
      </c>
      <c r="AM9" s="204">
        <v>0</v>
      </c>
      <c r="AN9" s="204">
        <v>0</v>
      </c>
      <c r="AO9" s="204">
        <v>0</v>
      </c>
      <c r="AP9" s="204">
        <v>0</v>
      </c>
      <c r="AQ9" s="202">
        <f t="shared" ref="AQ9:AQ10" si="45">SUM(AF9:AP9)</f>
        <v>90000</v>
      </c>
      <c r="AR9" s="191"/>
      <c r="AS9" s="3" t="str">
        <f t="shared" si="5"/>
        <v>A forrás egyenlő a költséggel (II.ütem).</v>
      </c>
      <c r="AT9" s="205"/>
      <c r="AU9" s="198" t="s">
        <v>331</v>
      </c>
      <c r="AV9" s="198" t="s">
        <v>135</v>
      </c>
      <c r="AW9" s="197">
        <f>COUNTA($G$3:G9)</f>
        <v>7</v>
      </c>
      <c r="AY9" s="6">
        <f>VLOOKUP($G9,Összesítő!$B:$F,3,FALSE)</f>
        <v>1787</v>
      </c>
      <c r="AZ9" s="6">
        <f t="shared" si="6"/>
        <v>38</v>
      </c>
      <c r="BA9" s="5">
        <f t="shared" si="7"/>
        <v>1</v>
      </c>
      <c r="BB9" s="5" t="str">
        <f t="shared" si="8"/>
        <v>H</v>
      </c>
      <c r="BC9" s="5">
        <f t="shared" si="9"/>
        <v>0</v>
      </c>
      <c r="BD9" s="5">
        <f t="shared" si="10"/>
        <v>0</v>
      </c>
      <c r="BE9" s="5">
        <f t="shared" si="11"/>
        <v>0</v>
      </c>
      <c r="BF9" s="6" t="str">
        <f t="shared" si="12"/>
        <v>Nem rövidtávú a feladat.</v>
      </c>
      <c r="BG9" s="5">
        <f t="shared" si="13"/>
        <v>1</v>
      </c>
      <c r="BH9" s="5">
        <f t="shared" si="14"/>
        <v>1</v>
      </c>
      <c r="BI9" s="5">
        <f t="shared" si="15"/>
        <v>0</v>
      </c>
      <c r="BJ9" s="5">
        <f t="shared" si="16"/>
        <v>1</v>
      </c>
      <c r="BK9" s="5">
        <f t="shared" ref="BK9:BK10" si="46">IF(AND($BJ9=1,$O9=$AQ9),1,IF(AND($BJ9=1,$O9&gt;$AQ9,AR9="igen"),1,0))</f>
        <v>1</v>
      </c>
      <c r="BL9" s="4" t="str">
        <f t="shared" si="18"/>
        <v>A forrás egyenlő a költséggel (II.ütem).</v>
      </c>
      <c r="BM9" s="5">
        <f t="shared" si="19"/>
        <v>0</v>
      </c>
      <c r="BN9" s="5">
        <f t="shared" si="20"/>
        <v>1</v>
      </c>
      <c r="BO9" s="5">
        <f t="shared" si="21"/>
        <v>0</v>
      </c>
      <c r="BP9" s="5">
        <f t="shared" si="22"/>
        <v>0</v>
      </c>
      <c r="BQ9" s="5">
        <f t="shared" si="23"/>
        <v>0</v>
      </c>
      <c r="BR9" s="6">
        <f t="shared" si="24"/>
        <v>0</v>
      </c>
      <c r="BS9" s="5">
        <f t="shared" si="25"/>
        <v>0</v>
      </c>
      <c r="BT9" s="5">
        <f t="shared" si="26"/>
        <v>0</v>
      </c>
      <c r="BU9" s="5">
        <f t="shared" si="27"/>
        <v>1</v>
      </c>
      <c r="BV9" s="5">
        <f t="shared" si="28"/>
        <v>1</v>
      </c>
      <c r="BW9" s="5">
        <f t="shared" si="29"/>
        <v>1</v>
      </c>
      <c r="BX9" s="5">
        <f t="shared" si="30"/>
        <v>1</v>
      </c>
      <c r="BY9" s="5">
        <f t="shared" si="31"/>
        <v>1</v>
      </c>
      <c r="BZ9" s="5">
        <f t="shared" si="32"/>
        <v>1</v>
      </c>
      <c r="CA9" s="5">
        <f t="shared" si="33"/>
        <v>1</v>
      </c>
      <c r="CB9" s="5">
        <f t="shared" si="34"/>
        <v>1</v>
      </c>
      <c r="CC9" s="5">
        <f t="shared" si="35"/>
        <v>1</v>
      </c>
      <c r="CD9" s="5" t="str">
        <f t="shared" si="36"/>
        <v>?</v>
      </c>
      <c r="CE9" s="4" t="str">
        <f t="shared" ref="CE9:CE10" si="47">IF($BA9=0,$CD9,IF($BG9=0,"I. ütem forrása nincs kitöltve!",IF($BJ9=0,"II. ütem forrása nincs kitöltve!",IF($BD9=1,"Költségek üteme nem megfelelő (az időtartam és a költség üteme eltér)!",IF(AND(BH9=0,$BA9=1,$BJ9=1,$BD9=1),"Kötelező cellák kitöltve, de az I. ütem forrása hibás!",IF(AND(BJ9=0,$BA9=1,$BJ9=1,$BD9=1),"Kötelező cellák kitöltve, de a II. ütem forrása hibás!",IF(AND($BO9=1,$AZ9&lt;30),"Nullás a rövidtávú feladat és rövid (hiányzik) a hozzá tartozó indoklás!",IF(AND($BP9=1,$AZ9&lt;30),"Nullás a hosszútávú feladat és rövid (hiányzik) a hozzá tartozó indoklás!",IF(AND(BN9=1,C9="2011_RENDKÍVÜLI"),"II. ütemre nem tervezhet Rendkívüli feladatot!",IF(BH9=0,AD9,IF(BK9=0,AS9,IF(AND(BC9=1,$P9&gt;$N9),"EM rendelet 2. melléklet terhére elszámolt költség nem lehet nagyobb az I. ütemre tervezett tényleges költségnél!",IF($AC9&gt;$N9,"Többlet forrást jelölt meg az I. ütemnél! A forrás ne legyen több a költségnél.",IF($AQ9&gt;$O9,"Többlet forrást jelölt meg a II. ütemnél! A forrás ne legyen több a költségnél.","Kitöltés rendben!"))))))))))))))</f>
        <v>Kitöltés rendben!</v>
      </c>
      <c r="CF9" s="5">
        <f t="shared" ref="CF9:CF10" si="48">IF(A9="Kitöltés rendben!",1,0)</f>
        <v>1</v>
      </c>
      <c r="CG9" s="5">
        <f t="shared" si="39"/>
        <v>0</v>
      </c>
      <c r="CH9" s="5">
        <f t="shared" si="40"/>
        <v>1</v>
      </c>
    </row>
    <row r="10" spans="1:86" s="2" customFormat="1" ht="90">
      <c r="A10" s="1" t="str">
        <f t="shared" si="41"/>
        <v>Kitöltés rendben!</v>
      </c>
      <c r="B10" s="195">
        <v>2</v>
      </c>
      <c r="C10" s="191" t="s">
        <v>24</v>
      </c>
      <c r="D10" s="198" t="s">
        <v>325</v>
      </c>
      <c r="E10" s="199" t="s">
        <v>318</v>
      </c>
      <c r="F10" s="200" t="str">
        <f>VLOOKUP($G10,Összesítő!$B:$F,2,FALSE)</f>
        <v>21-11341-1-001-00-07</v>
      </c>
      <c r="G10" s="201">
        <v>2701</v>
      </c>
      <c r="H10" s="200" t="str">
        <f>AY10&amp;"_"&amp;AW10&amp;"_FIV_"&amp;LEFT(Előlap!$B$6,4)</f>
        <v>1787_8_FIV_2026</v>
      </c>
      <c r="I10" s="200" t="str">
        <f>VLOOKUP($G10,Összesítő!$B:$F,5,FALSE)</f>
        <v>Cegléd</v>
      </c>
      <c r="J10" s="200" t="str">
        <f>VLOOKUP($G10,Összesítő!$B:$F,4,FALSE)</f>
        <v>Cegléd Város Önkormányzata</v>
      </c>
      <c r="K10" s="202">
        <f t="shared" si="42"/>
        <v>50000</v>
      </c>
      <c r="L10" s="193">
        <v>2028</v>
      </c>
      <c r="M10" s="193">
        <v>2036</v>
      </c>
      <c r="N10" s="193">
        <v>0</v>
      </c>
      <c r="O10" s="193">
        <v>50000</v>
      </c>
      <c r="P10" s="193">
        <v>0</v>
      </c>
      <c r="Q10" s="205"/>
      <c r="R10" s="204">
        <v>0</v>
      </c>
      <c r="S10" s="204">
        <v>0</v>
      </c>
      <c r="T10" s="204">
        <v>0</v>
      </c>
      <c r="U10" s="204">
        <v>0</v>
      </c>
      <c r="V10" s="204">
        <v>0</v>
      </c>
      <c r="W10" s="204">
        <v>0</v>
      </c>
      <c r="X10" s="204">
        <v>0</v>
      </c>
      <c r="Y10" s="204">
        <v>0</v>
      </c>
      <c r="Z10" s="204">
        <v>0</v>
      </c>
      <c r="AA10" s="204">
        <v>0</v>
      </c>
      <c r="AB10" s="204">
        <v>0</v>
      </c>
      <c r="AC10" s="202">
        <f t="shared" si="43"/>
        <v>0</v>
      </c>
      <c r="AD10" s="3" t="str">
        <f t="shared" si="44"/>
        <v>Nem rövidtávú a feladat.</v>
      </c>
      <c r="AE10" s="205"/>
      <c r="AF10" s="204">
        <v>50000</v>
      </c>
      <c r="AG10" s="204">
        <v>0</v>
      </c>
      <c r="AH10" s="204">
        <v>0</v>
      </c>
      <c r="AI10" s="204">
        <v>0</v>
      </c>
      <c r="AJ10" s="204">
        <v>0</v>
      </c>
      <c r="AK10" s="204">
        <v>0</v>
      </c>
      <c r="AL10" s="204">
        <v>0</v>
      </c>
      <c r="AM10" s="204">
        <v>0</v>
      </c>
      <c r="AN10" s="204">
        <v>0</v>
      </c>
      <c r="AO10" s="204">
        <v>0</v>
      </c>
      <c r="AP10" s="204">
        <v>0</v>
      </c>
      <c r="AQ10" s="202">
        <f t="shared" si="45"/>
        <v>50000</v>
      </c>
      <c r="AR10" s="191"/>
      <c r="AS10" s="3" t="str">
        <f t="shared" si="5"/>
        <v>A forrás egyenlő a költséggel (II.ütem).</v>
      </c>
      <c r="AT10" s="205"/>
      <c r="AU10" s="198" t="s">
        <v>331</v>
      </c>
      <c r="AV10" s="198" t="s">
        <v>135</v>
      </c>
      <c r="AW10" s="197">
        <f>COUNTA($G$3:G10)</f>
        <v>8</v>
      </c>
      <c r="AY10" s="6">
        <f>VLOOKUP($G10,Összesítő!$B:$F,3,FALSE)</f>
        <v>1787</v>
      </c>
      <c r="AZ10" s="6">
        <f t="shared" si="6"/>
        <v>38</v>
      </c>
      <c r="BA10" s="5">
        <f t="shared" si="7"/>
        <v>1</v>
      </c>
      <c r="BB10" s="5" t="str">
        <f t="shared" si="8"/>
        <v>H</v>
      </c>
      <c r="BC10" s="5">
        <f t="shared" si="9"/>
        <v>0</v>
      </c>
      <c r="BD10" s="5">
        <f t="shared" si="10"/>
        <v>0</v>
      </c>
      <c r="BE10" s="5">
        <f t="shared" si="11"/>
        <v>0</v>
      </c>
      <c r="BF10" s="6" t="str">
        <f t="shared" si="12"/>
        <v>Nem rövidtávú a feladat.</v>
      </c>
      <c r="BG10" s="5">
        <f t="shared" si="13"/>
        <v>1</v>
      </c>
      <c r="BH10" s="5">
        <f t="shared" si="14"/>
        <v>1</v>
      </c>
      <c r="BI10" s="5">
        <f t="shared" si="15"/>
        <v>0</v>
      </c>
      <c r="BJ10" s="5">
        <f t="shared" si="16"/>
        <v>1</v>
      </c>
      <c r="BK10" s="5">
        <f t="shared" si="46"/>
        <v>1</v>
      </c>
      <c r="BL10" s="4" t="str">
        <f t="shared" si="18"/>
        <v>A forrás egyenlő a költséggel (II.ütem).</v>
      </c>
      <c r="BM10" s="5">
        <f t="shared" si="19"/>
        <v>0</v>
      </c>
      <c r="BN10" s="5">
        <f t="shared" si="20"/>
        <v>1</v>
      </c>
      <c r="BO10" s="5">
        <f t="shared" si="21"/>
        <v>0</v>
      </c>
      <c r="BP10" s="5">
        <f t="shared" si="22"/>
        <v>0</v>
      </c>
      <c r="BQ10" s="5">
        <f t="shared" si="23"/>
        <v>0</v>
      </c>
      <c r="BR10" s="6">
        <f t="shared" si="24"/>
        <v>0</v>
      </c>
      <c r="BS10" s="5">
        <f t="shared" si="25"/>
        <v>0</v>
      </c>
      <c r="BT10" s="5">
        <f t="shared" si="26"/>
        <v>0</v>
      </c>
      <c r="BU10" s="5">
        <f t="shared" si="27"/>
        <v>1</v>
      </c>
      <c r="BV10" s="5">
        <f t="shared" si="28"/>
        <v>1</v>
      </c>
      <c r="BW10" s="5">
        <f t="shared" si="29"/>
        <v>1</v>
      </c>
      <c r="BX10" s="5">
        <f t="shared" si="30"/>
        <v>1</v>
      </c>
      <c r="BY10" s="5">
        <f t="shared" si="31"/>
        <v>1</v>
      </c>
      <c r="BZ10" s="5">
        <f t="shared" si="32"/>
        <v>1</v>
      </c>
      <c r="CA10" s="5">
        <f t="shared" si="33"/>
        <v>1</v>
      </c>
      <c r="CB10" s="5">
        <f t="shared" si="34"/>
        <v>1</v>
      </c>
      <c r="CC10" s="5">
        <f t="shared" si="35"/>
        <v>1</v>
      </c>
      <c r="CD10" s="5" t="str">
        <f t="shared" si="36"/>
        <v>?</v>
      </c>
      <c r="CE10" s="4" t="str">
        <f t="shared" si="47"/>
        <v>Kitöltés rendben!</v>
      </c>
      <c r="CF10" s="5">
        <f t="shared" si="48"/>
        <v>1</v>
      </c>
      <c r="CG10" s="5">
        <f t="shared" si="39"/>
        <v>0</v>
      </c>
      <c r="CH10" s="5">
        <f t="shared" si="40"/>
        <v>1</v>
      </c>
    </row>
    <row r="11" spans="1:86" s="2" customFormat="1" ht="45">
      <c r="A11" s="1" t="str">
        <f>IF($G11="","Nincs VKR kiválasztva!",CE11)</f>
        <v>Kitöltés rendben!</v>
      </c>
      <c r="B11" s="195">
        <v>1</v>
      </c>
      <c r="C11" s="191" t="s">
        <v>117</v>
      </c>
      <c r="D11" s="198" t="s">
        <v>317</v>
      </c>
      <c r="E11" s="199" t="s">
        <v>318</v>
      </c>
      <c r="F11" s="200" t="str">
        <f>VLOOKUP($G11,Összesítő!$B:$F,2,FALSE)</f>
        <v>21-20640-1-001-00-14</v>
      </c>
      <c r="G11" s="201">
        <v>2702</v>
      </c>
      <c r="H11" s="200" t="str">
        <f>AY11&amp;"_"&amp;AW11&amp;"_FIV_"&amp;LEFT(Előlap!$B$6,4)</f>
        <v>1793_9_FIV_2026</v>
      </c>
      <c r="I11" s="200" t="str">
        <f>VLOOKUP($G11,Összesítő!$B:$F,5,FALSE)</f>
        <v>Ceglédbercel</v>
      </c>
      <c r="J11" s="200" t="str">
        <f>VLOOKUP($G11,Összesítő!$B:$F,4,FALSE)</f>
        <v>Ceglédbercel Község Önkormányzata</v>
      </c>
      <c r="K11" s="202">
        <f>N11+O11</f>
        <v>5000</v>
      </c>
      <c r="L11" s="193">
        <v>2027</v>
      </c>
      <c r="M11" s="193">
        <v>2027</v>
      </c>
      <c r="N11" s="203">
        <v>5000</v>
      </c>
      <c r="O11" s="204">
        <v>0</v>
      </c>
      <c r="P11" s="203">
        <v>3000</v>
      </c>
      <c r="Q11" s="205"/>
      <c r="R11" s="204">
        <v>2000</v>
      </c>
      <c r="S11" s="204">
        <v>0</v>
      </c>
      <c r="T11" s="204">
        <v>0</v>
      </c>
      <c r="U11" s="204">
        <v>0</v>
      </c>
      <c r="V11" s="204">
        <v>0</v>
      </c>
      <c r="W11" s="204">
        <v>3000</v>
      </c>
      <c r="X11" s="204">
        <v>0</v>
      </c>
      <c r="Y11" s="204">
        <v>0</v>
      </c>
      <c r="Z11" s="204">
        <v>0</v>
      </c>
      <c r="AA11" s="204">
        <v>0</v>
      </c>
      <c r="AB11" s="204">
        <v>0</v>
      </c>
      <c r="AC11" s="202">
        <f>SUM(R11:AB11)</f>
        <v>5000</v>
      </c>
      <c r="AD11" s="3" t="str">
        <f>IF($G11="","Nincs VKR kiválasztva!",IF(BA11=0,"Hiányos kitöltés!",BF11))</f>
        <v>A forrás egyenlő a költséggel (I.ütem).</v>
      </c>
      <c r="AE11" s="205"/>
      <c r="AF11" s="204">
        <v>0</v>
      </c>
      <c r="AG11" s="204">
        <v>0</v>
      </c>
      <c r="AH11" s="204">
        <v>0</v>
      </c>
      <c r="AI11" s="204">
        <v>0</v>
      </c>
      <c r="AJ11" s="204">
        <v>0</v>
      </c>
      <c r="AK11" s="204">
        <v>0</v>
      </c>
      <c r="AL11" s="204">
        <v>0</v>
      </c>
      <c r="AM11" s="204">
        <v>0</v>
      </c>
      <c r="AN11" s="204">
        <v>0</v>
      </c>
      <c r="AO11" s="204">
        <v>0</v>
      </c>
      <c r="AP11" s="204">
        <v>0</v>
      </c>
      <c r="AQ11" s="202">
        <f>SUM(AF11:AP11)</f>
        <v>0</v>
      </c>
      <c r="AR11" s="191"/>
      <c r="AS11" s="3" t="str">
        <f>IF($G11="","Nincs VKR kiválasztva!",IF($BA11=0,"Hiányos kitöltés!",IF($BN11=0,"Nem hosszútávú a feladat.",$BL11)))</f>
        <v>Nem hosszútávú a feladat.</v>
      </c>
      <c r="AT11" s="205"/>
      <c r="AU11" s="198" t="s">
        <v>326</v>
      </c>
      <c r="AV11" s="198" t="s">
        <v>135</v>
      </c>
      <c r="AW11" s="197">
        <f>COUNTA($G$3:G11)</f>
        <v>9</v>
      </c>
      <c r="AY11" s="6">
        <f>VLOOKUP($G11,Összesítő!$B:$F,3,FALSE)</f>
        <v>1793</v>
      </c>
      <c r="AZ11" s="6">
        <f>LEN($AU11)</f>
        <v>107</v>
      </c>
      <c r="BA11" s="5">
        <f>IF(OR($B11="",$C11="",$D11="",$E11="",$F11="",$L11="",$M11="",$N11="",$O11="",$P11=""),0,1)</f>
        <v>1</v>
      </c>
      <c r="BB11" s="5" t="str">
        <f>IF($F11="",0,IF(AND($L11=2027,$M11=2027),"R",IF(AND($L11=2027,$M11&gt;2027),"RH",IF(AND($L11&gt;2027,$M11&gt;2027),"H","x"))))</f>
        <v>R</v>
      </c>
      <c r="BC11" s="5">
        <f>IF(OR(BB11="R",BB11="RH"),1,0)</f>
        <v>1</v>
      </c>
      <c r="BD11" s="5">
        <f>IF(AND($BB11="R",$O11&gt;0),1,IF(AND($BB11="H",$N11&gt;0),1,0))</f>
        <v>0</v>
      </c>
      <c r="BE11" s="5">
        <f>IF($AC11&lt;$N11,1,IF($AC11=$N11,0))</f>
        <v>0</v>
      </c>
      <c r="BF11" s="6" t="str">
        <f>IF($L11&gt;2027,"Nem rövidtávú a feladat.",IF($BE11=1,"Az I. ütem nem lehet forráshiányos!",IF($AC11&gt;$N11,"Többlet forrást jelölt meg az I. ütemnél! A forrás ne legyen több a költségnél.",IF($AC11=$N11,"A forrás egyenlő a költséggel (I.ütem).",0))))</f>
        <v>A forrás egyenlő a költséggel (I.ütem).</v>
      </c>
      <c r="BG11" s="5">
        <f>IF(AND($R11&lt;&gt;"",$S11&lt;&gt;"",$T11&lt;&gt;"",$U11&lt;&gt;"",$V11&lt;&gt;"",$W11&lt;&gt;"",$X11&lt;&gt;"",$Y11&lt;&gt;"",$Z11&lt;&gt;"",$AA11&lt;&gt;"",$AB11&lt;&gt;""),1,0)</f>
        <v>1</v>
      </c>
      <c r="BH11" s="5">
        <f>IF(AND($BG11=1,$N11=$AC11),1,0)</f>
        <v>1</v>
      </c>
      <c r="BI11" s="5">
        <f>IF($AQ11&lt;$O11,1,0)</f>
        <v>0</v>
      </c>
      <c r="BJ11" s="5">
        <f>IF(AND($AF11&lt;&gt;"",$AG11&lt;&gt;"",$AH11&lt;&gt;"",$AI11&lt;&gt;"",$AJ11&lt;&gt;"",$AK11&lt;&gt;"",$AL11&lt;&gt;"",$AM11&lt;&gt;"",$AN11&lt;&gt;"",$AO11&lt;&gt;"",$AP11&lt;&gt;""),1,0)</f>
        <v>1</v>
      </c>
      <c r="BK11" s="5">
        <f>IF(AND($BJ11=1,$O11=$AQ11),1,IF(AND($BJ11=1,$O11&gt;$AQ11,AR11="igen"),1,0))</f>
        <v>1</v>
      </c>
      <c r="BL11" s="4" t="str">
        <f>IF($M11&lt;2028,"Nem hosszútávú a feladat.",IF(AND($BI11=1,$AR11="nem"),"Forráshiányos a feladat? Jelölje az AR-oszlopban!",IF(AND($BI11=0,$AR11="igen"),"Forráshiányosnak jelölte a feladat az AR-oszlopban, de a forrás költség adatok alapnján nem az!",IF(AND($BI11=1,$AR11="igen"),"Forráshiányos a feladat!",IF($AQ11&gt;$O11,"Többlet forrást jelölt meg a II. ütemnél! A forrás ne legyen több a költségnél.",IF($AQ11=$O11,"A forrás egyenlő a költséggel (II.ütem).",0))))))</f>
        <v>Nem hosszútávú a feladat.</v>
      </c>
      <c r="BM11" s="5">
        <f>IF($M11&lt;2028,1,0)</f>
        <v>1</v>
      </c>
      <c r="BN11" s="5">
        <f>IF($M11&gt;2027,1,0)</f>
        <v>0</v>
      </c>
      <c r="BO11" s="5">
        <f>IF(AND($BM11=1,$N11=0),1,0)</f>
        <v>0</v>
      </c>
      <c r="BP11" s="5">
        <f>IF(AND($BN11=1,$O11=0),1,0)</f>
        <v>0</v>
      </c>
      <c r="BQ11" s="5">
        <f>IF(AND($BB11="R",$N11=0,$AZ11&gt;29),1,IF(AND($BB11="RH",$N11=0,$AZ11&gt;29),1,0))</f>
        <v>0</v>
      </c>
      <c r="BR11" s="6" t="str">
        <f>IF($BN11=0,"Nincs hosszútávú terv!",IF(AND($BB11="H",$O11=0,$AZ11=0),"Nullás a hosszútávú feladat és nincs hozzá indoklás!",IF(AND($BB11="RH",$O11=0,$AZ11=0),"Nullás a hosszútávú feladat és nincs hozzá indoklás!",IF(AND($BB11="R",$O11=0,$AZ11&lt;300),"Nullás a hosszútávú feladat és rövid hozzá az indoklás!",IF(AND($BB11="RH",$O11=0,$AZ11&lt;300),"Nullás a hosszútávú feladat és rövid hozzá az indoklás!",0)))))</f>
        <v>Nincs hosszútávú terv!</v>
      </c>
      <c r="BS11" s="5">
        <f>IF(AND($BB11="R",$N11=0,$AZ11&gt;29),1,IF(AND($BB11="RH",$N11=0,$AZ11&gt;29),1,0))</f>
        <v>0</v>
      </c>
      <c r="BT11" s="5">
        <f>IF(AND($BB11="H",$O11=0,$AZ11&gt;29),1,IF(AND($BB11="RH",$O11=0,$AZ11&gt;29),1,0))</f>
        <v>0</v>
      </c>
      <c r="BU11" s="5">
        <f>IF($B11="",0,1)</f>
        <v>1</v>
      </c>
      <c r="BV11" s="5">
        <f>IF($C11="",0,1)</f>
        <v>1</v>
      </c>
      <c r="BW11" s="5">
        <f>IF($D11="",0,1)</f>
        <v>1</v>
      </c>
      <c r="BX11" s="5">
        <f>IF($E11="",0,1)</f>
        <v>1</v>
      </c>
      <c r="BY11" s="5">
        <f>IF($L11="",0,1)</f>
        <v>1</v>
      </c>
      <c r="BZ11" s="5">
        <f>IF($M11="",0,1)</f>
        <v>1</v>
      </c>
      <c r="CA11" s="5">
        <f>IF($N11="",0,1)</f>
        <v>1</v>
      </c>
      <c r="CB11" s="5">
        <f>IF($O11="",0,1)</f>
        <v>1</v>
      </c>
      <c r="CC11" s="5">
        <f>IF($P11="",0,1)</f>
        <v>1</v>
      </c>
      <c r="CD11" s="5" t="str">
        <f>IF(AND($BA11=0,$BU11=0),"Hiányos kitöltés! (B-oszlop üres)",IF(AND($BA11=0,$BV11=0),"Hiányos kitöltés! (C-oszlop üres)",IF(AND($BA11=0,$BW11=0),"Hiányos kitöltés! (D-oszlop üres)",IF(AND($BA11=0,$BX11=0),"Hiányos kitöltés! (E-oszlop üres)",IF(AND($BA11=0,$BY11=0),"Hiányos kitöltés! (L-oszlop üres)",IF(AND($BA11=0,$BZ11=0),"Hiányos kitöltés! (M-oszlop üres)",IF(AND($BA11=0,$CA11=0),"Hiányos kitöltés! (N-oszlop üres)",IF(AND($BA11=0,$CB11=0),"Hiányos kitöltés! (O-oszlop üres)",IF(AND($BA11=0,$CC11=0),"Hiányos kitöltés! (P-oszlop üres)",IF(AND($BA11=0,$BG11=0),"Hiányos kitöltés! (I.ütem forrása hiányos!","?"))))))))))</f>
        <v>?</v>
      </c>
      <c r="CE11" s="4" t="str">
        <f>IF($BA11=0,$CD11,IF($BG11=0,"I. ütem forrása nincs kitöltve!",IF($BJ11=0,"II. ütem forrása nincs kitöltve!",IF($BD11=1,"Költségek üteme nem megfelelő (az időtartam és a költség üteme eltér)!",IF(AND(BH11=0,$BA11=1,$BJ11=1,$BD11=1),"Kötelező cellák kitöltve, de az I. ütem forrása hibás!",IF(AND(BJ11=0,$BA11=1,$BJ11=1,$BD11=1),"Kötelező cellák kitöltve, de a II. ütem forrása hibás!",IF(AND($BO11=1,$AZ11&lt;30),"Nullás a rövidtávú feladat és rövid (hiányzik) a hozzá tartozó indoklás!",IF(AND($BP11=1,$AZ11&lt;30),"Nullás a hosszútávú feladat és rövid (hiányzik) a hozzá tartozó indoklás!",IF(AND(BN11=1,C11="2011_RENDKÍVÜLI"),"II. ütemre nem tervezhet Rendkívüli feladatot!",IF(BH11=0,AD11,IF(BK11=0,AS11,IF(AND(BC11=1,$P11&gt;$N11),"EM rendelet 2. melléklet terhére elszámolt költség nem lehet nagyobb az I. ütemre tervezett tényleges költségnél!",IF($AC11&gt;$N11,"Többlet forrást jelölt meg az I. ütemnél! A forrás ne legyen több a költségnél.",IF($AQ11&gt;$O11,"Többlet forrást jelölt meg a II. ütemnél! A forrás ne legyen több a költségnél.","Kitöltés rendben!"))))))))))))))</f>
        <v>Kitöltés rendben!</v>
      </c>
      <c r="CF11" s="5">
        <f>IF(A11="Kitöltés rendben!",1,0)</f>
        <v>1</v>
      </c>
      <c r="CG11" s="5">
        <f>IF(AND($BB11="R",$CF11=1),1,IF(AND($BB11="RH",$CF11=1),1,0))</f>
        <v>1</v>
      </c>
      <c r="CH11" s="5">
        <f>IF(AND($BB11="H",$CF11=1),1,IF(AND($BB11="RH",$CF11=1),1,0))</f>
        <v>0</v>
      </c>
    </row>
    <row r="12" spans="1:86" s="2" customFormat="1" ht="45">
      <c r="A12" s="1" t="str">
        <f t="shared" ref="A12:A15" si="49">IF($G12="","Nincs VKR kiválasztva!",CE12)</f>
        <v>Kitöltés rendben!</v>
      </c>
      <c r="B12" s="195">
        <v>1</v>
      </c>
      <c r="C12" s="191" t="s">
        <v>50</v>
      </c>
      <c r="D12" s="198" t="s">
        <v>332</v>
      </c>
      <c r="E12" s="199" t="s">
        <v>318</v>
      </c>
      <c r="F12" s="200" t="str">
        <f>VLOOKUP($G12,Összesítő!$B:$F,2,FALSE)</f>
        <v>21-20640-1-001-00-14</v>
      </c>
      <c r="G12" s="201">
        <v>2702</v>
      </c>
      <c r="H12" s="200" t="str">
        <f>AY12&amp;"_"&amp;AW12&amp;"_FIV_"&amp;LEFT(Előlap!$B$6,4)</f>
        <v>1793_10_FIV_2026</v>
      </c>
      <c r="I12" s="200" t="str">
        <f>VLOOKUP($G12,Összesítő!$B:$F,5,FALSE)</f>
        <v>Ceglédbercel</v>
      </c>
      <c r="J12" s="200" t="str">
        <f>VLOOKUP($G12,Összesítő!$B:$F,4,FALSE)</f>
        <v>Ceglédbercel Község Önkormányzata</v>
      </c>
      <c r="K12" s="202">
        <f t="shared" ref="K12:K15" si="50">N12+O12</f>
        <v>3500</v>
      </c>
      <c r="L12" s="193">
        <v>2027</v>
      </c>
      <c r="M12" s="193">
        <v>2027</v>
      </c>
      <c r="N12" s="203">
        <v>3500</v>
      </c>
      <c r="O12" s="204">
        <v>0</v>
      </c>
      <c r="P12" s="203">
        <v>3500</v>
      </c>
      <c r="Q12" s="205"/>
      <c r="R12" s="204">
        <v>0</v>
      </c>
      <c r="S12" s="204">
        <v>0</v>
      </c>
      <c r="T12" s="204">
        <v>0</v>
      </c>
      <c r="U12" s="204">
        <v>0</v>
      </c>
      <c r="V12" s="204">
        <v>0</v>
      </c>
      <c r="W12" s="204">
        <v>3500</v>
      </c>
      <c r="X12" s="204">
        <v>0</v>
      </c>
      <c r="Y12" s="204">
        <v>0</v>
      </c>
      <c r="Z12" s="204">
        <v>0</v>
      </c>
      <c r="AA12" s="204">
        <v>0</v>
      </c>
      <c r="AB12" s="204">
        <v>0</v>
      </c>
      <c r="AC12" s="202">
        <f t="shared" ref="AC12:AC15" si="51">SUM(R12:AB12)</f>
        <v>3500</v>
      </c>
      <c r="AD12" s="3" t="str">
        <f t="shared" ref="AD12:AD15" si="52">IF($G12="","Nincs VKR kiválasztva!",IF(BA12=0,"Hiányos kitöltés!",BF12))</f>
        <v>A forrás egyenlő a költséggel (I.ütem).</v>
      </c>
      <c r="AE12" s="205"/>
      <c r="AF12" s="204">
        <v>0</v>
      </c>
      <c r="AG12" s="204">
        <v>0</v>
      </c>
      <c r="AH12" s="204">
        <v>0</v>
      </c>
      <c r="AI12" s="204">
        <v>0</v>
      </c>
      <c r="AJ12" s="204">
        <v>0</v>
      </c>
      <c r="AK12" s="204">
        <v>0</v>
      </c>
      <c r="AL12" s="204">
        <v>0</v>
      </c>
      <c r="AM12" s="204">
        <v>0</v>
      </c>
      <c r="AN12" s="204">
        <v>0</v>
      </c>
      <c r="AO12" s="204">
        <v>0</v>
      </c>
      <c r="AP12" s="204">
        <v>0</v>
      </c>
      <c r="AQ12" s="202">
        <f t="shared" ref="AQ12:AQ15" si="53">SUM(AF12:AP12)</f>
        <v>0</v>
      </c>
      <c r="AR12" s="191"/>
      <c r="AS12" s="3" t="str">
        <f t="shared" ref="AS12:AS15" si="54">IF($G12="","Nincs VKR kiválasztva!",IF($BA12=0,"Hiányos kitöltés!",IF($BN12=0,"Nem hosszútávú a feladat.",$BL12)))</f>
        <v>Nem hosszútávú a feladat.</v>
      </c>
      <c r="AT12" s="205"/>
      <c r="AU12" s="198" t="s">
        <v>329</v>
      </c>
      <c r="AV12" s="198" t="s">
        <v>135</v>
      </c>
      <c r="AW12" s="197">
        <f>COUNTA($G$3:G12)</f>
        <v>10</v>
      </c>
      <c r="AY12" s="6">
        <f>VLOOKUP($G12,Összesítő!$B:$F,3,FALSE)</f>
        <v>1793</v>
      </c>
      <c r="AZ12" s="6">
        <f t="shared" ref="AZ12:AZ15" si="55">LEN($AU12)</f>
        <v>126</v>
      </c>
      <c r="BA12" s="5">
        <f t="shared" ref="BA12:BA15" si="56">IF(OR($B12="",$C12="",$D12="",$E12="",$F12="",$L12="",$M12="",$N12="",$O12="",$P12=""),0,1)</f>
        <v>1</v>
      </c>
      <c r="BB12" s="5" t="str">
        <f t="shared" ref="BB12:BB15" si="57">IF($F12="",0,IF(AND($L12=2027,$M12=2027),"R",IF(AND($L12=2027,$M12&gt;2027),"RH",IF(AND($L12&gt;2027,$M12&gt;2027),"H","x"))))</f>
        <v>R</v>
      </c>
      <c r="BC12" s="5">
        <f t="shared" ref="BC12:BC15" si="58">IF(OR(BB12="R",BB12="RH"),1,0)</f>
        <v>1</v>
      </c>
      <c r="BD12" s="5">
        <f t="shared" ref="BD12:BD15" si="59">IF(AND($BB12="R",$O12&gt;0),1,IF(AND($BB12="H",$N12&gt;0),1,0))</f>
        <v>0</v>
      </c>
      <c r="BE12" s="5">
        <f t="shared" ref="BE12:BE15" si="60">IF($AC12&lt;$N12,1,IF($AC12=$N12,0))</f>
        <v>0</v>
      </c>
      <c r="BF12" s="6" t="str">
        <f t="shared" ref="BF12:BF15" si="61">IF($L12&gt;2027,"Nem rövidtávú a feladat.",IF($BE12=1,"Az I. ütem nem lehet forráshiányos!",IF($AC12&gt;$N12,"Többlet forrást jelölt meg az I. ütemnél! A forrás ne legyen több a költségnél.",IF($AC12=$N12,"A forrás egyenlő a költséggel (I.ütem).",0))))</f>
        <v>A forrás egyenlő a költséggel (I.ütem).</v>
      </c>
      <c r="BG12" s="5">
        <f t="shared" ref="BG12:BG15" si="62">IF(AND($R12&lt;&gt;"",$S12&lt;&gt;"",$T12&lt;&gt;"",$U12&lt;&gt;"",$V12&lt;&gt;"",$W12&lt;&gt;"",$X12&lt;&gt;"",$Y12&lt;&gt;"",$Z12&lt;&gt;"",$AA12&lt;&gt;"",$AB12&lt;&gt;""),1,0)</f>
        <v>1</v>
      </c>
      <c r="BH12" s="5">
        <f t="shared" ref="BH12:BH15" si="63">IF(AND($BG12=1,$N12=$AC12),1,0)</f>
        <v>1</v>
      </c>
      <c r="BI12" s="5">
        <f t="shared" ref="BI12:BI15" si="64">IF($AQ12&lt;$O12,1,0)</f>
        <v>0</v>
      </c>
      <c r="BJ12" s="5">
        <f t="shared" ref="BJ12:BJ15" si="65">IF(AND($AF12&lt;&gt;"",$AG12&lt;&gt;"",$AH12&lt;&gt;"",$AI12&lt;&gt;"",$AJ12&lt;&gt;"",$AK12&lt;&gt;"",$AL12&lt;&gt;"",$AM12&lt;&gt;"",$AN12&lt;&gt;"",$AO12&lt;&gt;"",$AP12&lt;&gt;""),1,0)</f>
        <v>1</v>
      </c>
      <c r="BK12" s="5">
        <f t="shared" ref="BK12:BK15" si="66">IF(AND($BJ12=1,$O12=$AQ12),1,IF(AND($BJ12=1,$O12&gt;$AQ12,AR12="igen"),1,0))</f>
        <v>1</v>
      </c>
      <c r="BL12" s="4" t="str">
        <f t="shared" ref="BL12:BL15" si="67">IF($M12&lt;2028,"Nem hosszútávú a feladat.",IF(AND($BI12=1,$AR12="nem"),"Forráshiányos a feladat? Jelölje az AR-oszlopban!",IF(AND($BI12=0,$AR12="igen"),"Forráshiányosnak jelölte a feladat az AR-oszlopban, de a forrás költség adatok alapnján nem az!",IF(AND($BI12=1,$AR12="igen"),"Forráshiányos a feladat!",IF($AQ12&gt;$O12,"Többlet forrást jelölt meg a II. ütemnél! A forrás ne legyen több a költségnél.",IF($AQ12=$O12,"A forrás egyenlő a költséggel (II.ütem).",0))))))</f>
        <v>Nem hosszútávú a feladat.</v>
      </c>
      <c r="BM12" s="5">
        <f t="shared" ref="BM12:BM15" si="68">IF($M12&lt;2028,1,0)</f>
        <v>1</v>
      </c>
      <c r="BN12" s="5">
        <f t="shared" ref="BN12:BN15" si="69">IF($M12&gt;2027,1,0)</f>
        <v>0</v>
      </c>
      <c r="BO12" s="5">
        <f t="shared" ref="BO12:BO15" si="70">IF(AND($BM12=1,$N12=0),1,0)</f>
        <v>0</v>
      </c>
      <c r="BP12" s="5">
        <f t="shared" ref="BP12:BP15" si="71">IF(AND($BN12=1,$O12=0),1,0)</f>
        <v>0</v>
      </c>
      <c r="BQ12" s="5">
        <f t="shared" ref="BQ12:BQ15" si="72">IF(AND($BB12="R",$N12=0,$AZ12&gt;29),1,IF(AND($BB12="RH",$N12=0,$AZ12&gt;29),1,0))</f>
        <v>0</v>
      </c>
      <c r="BR12" s="6" t="str">
        <f t="shared" ref="BR12:BR15" si="73">IF($BN12=0,"Nincs hosszútávú terv!",IF(AND($BB12="H",$O12=0,$AZ12=0),"Nullás a hosszútávú feladat és nincs hozzá indoklás!",IF(AND($BB12="RH",$O12=0,$AZ12=0),"Nullás a hosszútávú feladat és nincs hozzá indoklás!",IF(AND($BB12="R",$O12=0,$AZ12&lt;300),"Nullás a hosszútávú feladat és rövid hozzá az indoklás!",IF(AND($BB12="RH",$O12=0,$AZ12&lt;300),"Nullás a hosszútávú feladat és rövid hozzá az indoklás!",0)))))</f>
        <v>Nincs hosszútávú terv!</v>
      </c>
      <c r="BS12" s="5">
        <f t="shared" ref="BS12:BS15" si="74">IF(AND($BB12="R",$N12=0,$AZ12&gt;29),1,IF(AND($BB12="RH",$N12=0,$AZ12&gt;29),1,0))</f>
        <v>0</v>
      </c>
      <c r="BT12" s="5">
        <f t="shared" ref="BT12:BT15" si="75">IF(AND($BB12="H",$O12=0,$AZ12&gt;29),1,IF(AND($BB12="RH",$O12=0,$AZ12&gt;29),1,0))</f>
        <v>0</v>
      </c>
      <c r="BU12" s="5">
        <f t="shared" ref="BU12:BU15" si="76">IF($B12="",0,1)</f>
        <v>1</v>
      </c>
      <c r="BV12" s="5">
        <f t="shared" ref="BV12:BV15" si="77">IF($C12="",0,1)</f>
        <v>1</v>
      </c>
      <c r="BW12" s="5">
        <f t="shared" ref="BW12:BW15" si="78">IF($D12="",0,1)</f>
        <v>1</v>
      </c>
      <c r="BX12" s="5">
        <f t="shared" ref="BX12:BX15" si="79">IF($E12="",0,1)</f>
        <v>1</v>
      </c>
      <c r="BY12" s="5">
        <f t="shared" ref="BY12:BY15" si="80">IF($L12="",0,1)</f>
        <v>1</v>
      </c>
      <c r="BZ12" s="5">
        <f t="shared" ref="BZ12:BZ15" si="81">IF($M12="",0,1)</f>
        <v>1</v>
      </c>
      <c r="CA12" s="5">
        <f t="shared" ref="CA12:CA15" si="82">IF($N12="",0,1)</f>
        <v>1</v>
      </c>
      <c r="CB12" s="5">
        <f t="shared" ref="CB12:CB15" si="83">IF($O12="",0,1)</f>
        <v>1</v>
      </c>
      <c r="CC12" s="5">
        <f t="shared" ref="CC12:CC15" si="84">IF($P12="",0,1)</f>
        <v>1</v>
      </c>
      <c r="CD12" s="5" t="str">
        <f t="shared" ref="CD12:CD15" si="85">IF(AND($BA12=0,$BU12=0),"Hiányos kitöltés! (B-oszlop üres)",IF(AND($BA12=0,$BV12=0),"Hiányos kitöltés! (C-oszlop üres)",IF(AND($BA12=0,$BW12=0),"Hiányos kitöltés! (D-oszlop üres)",IF(AND($BA12=0,$BX12=0),"Hiányos kitöltés! (E-oszlop üres)",IF(AND($BA12=0,$BY12=0),"Hiányos kitöltés! (L-oszlop üres)",IF(AND($BA12=0,$BZ12=0),"Hiányos kitöltés! (M-oszlop üres)",IF(AND($BA12=0,$CA12=0),"Hiányos kitöltés! (N-oszlop üres)",IF(AND($BA12=0,$CB12=0),"Hiányos kitöltés! (O-oszlop üres)",IF(AND($BA12=0,$CC12=0),"Hiányos kitöltés! (P-oszlop üres)",IF(AND($BA12=0,$BG12=0),"Hiányos kitöltés! (I.ütem forrása hiányos!","?"))))))))))</f>
        <v>?</v>
      </c>
      <c r="CE12" s="4" t="str">
        <f t="shared" ref="CE12:CE15" si="86">IF($BA12=0,$CD12,IF($BG12=0,"I. ütem forrása nincs kitöltve!",IF($BJ12=0,"II. ütem forrása nincs kitöltve!",IF($BD12=1,"Költségek üteme nem megfelelő (az időtartam és a költség üteme eltér)!",IF(AND(BH12=0,$BA12=1,$BJ12=1,$BD12=1),"Kötelező cellák kitöltve, de az I. ütem forrása hibás!",IF(AND(BJ12=0,$BA12=1,$BJ12=1,$BD12=1),"Kötelező cellák kitöltve, de a II. ütem forrása hibás!",IF(AND($BO12=1,$AZ12&lt;30),"Nullás a rövidtávú feladat és rövid (hiányzik) a hozzá tartozó indoklás!",IF(AND($BP12=1,$AZ12&lt;30),"Nullás a hosszútávú feladat és rövid (hiányzik) a hozzá tartozó indoklás!",IF(AND(BN12=1,C12="2011_RENDKÍVÜLI"),"II. ütemre nem tervezhet Rendkívüli feladatot!",IF(BH12=0,AD12,IF(BK12=0,AS12,IF(AND(BC12=1,$P12&gt;$N12),"EM rendelet 2. melléklet terhére elszámolt költség nem lehet nagyobb az I. ütemre tervezett tényleges költségnél!",IF($AC12&gt;$N12,"Többlet forrást jelölt meg az I. ütemnél! A forrás ne legyen több a költségnél.",IF($AQ12&gt;$O12,"Többlet forrást jelölt meg a II. ütemnél! A forrás ne legyen több a költségnél.","Kitöltés rendben!"))))))))))))))</f>
        <v>Kitöltés rendben!</v>
      </c>
      <c r="CF12" s="5">
        <f t="shared" ref="CF12:CF15" si="87">IF(A12="Kitöltés rendben!",1,0)</f>
        <v>1</v>
      </c>
      <c r="CG12" s="5">
        <f t="shared" ref="CG12:CG15" si="88">IF(AND($BB12="R",$CF12=1),1,IF(AND($BB12="RH",$CF12=1),1,0))</f>
        <v>1</v>
      </c>
      <c r="CH12" s="5">
        <f t="shared" ref="CH12:CH15" si="89">IF(AND($BB12="H",$CF12=1),1,IF(AND($BB12="RH",$CF12=1),1,0))</f>
        <v>0</v>
      </c>
    </row>
    <row r="13" spans="1:86" s="2" customFormat="1" ht="45">
      <c r="A13" s="1" t="str">
        <f t="shared" si="49"/>
        <v>Kitöltés rendben!</v>
      </c>
      <c r="B13" s="195">
        <v>1</v>
      </c>
      <c r="C13" s="191" t="s">
        <v>88</v>
      </c>
      <c r="D13" s="198" t="s">
        <v>333</v>
      </c>
      <c r="E13" s="199" t="s">
        <v>318</v>
      </c>
      <c r="F13" s="200" t="str">
        <f>VLOOKUP($G13,Összesítő!$B:$F,2,FALSE)</f>
        <v>21-20640-1-001-00-14</v>
      </c>
      <c r="G13" s="201">
        <v>2702</v>
      </c>
      <c r="H13" s="200" t="str">
        <f>AY13&amp;"_"&amp;AW13&amp;"_FIV_"&amp;LEFT(Előlap!$B$6,4)</f>
        <v>1793_11_FIV_2026</v>
      </c>
      <c r="I13" s="200" t="str">
        <f>VLOOKUP($G13,Összesítő!$B:$F,5,FALSE)</f>
        <v>Ceglédbercel</v>
      </c>
      <c r="J13" s="200" t="str">
        <f>VLOOKUP($G13,Összesítő!$B:$F,4,FALSE)</f>
        <v>Ceglédbercel Község Önkormányzata</v>
      </c>
      <c r="K13" s="202">
        <f t="shared" si="50"/>
        <v>2800</v>
      </c>
      <c r="L13" s="193">
        <v>2027</v>
      </c>
      <c r="M13" s="193">
        <v>2027</v>
      </c>
      <c r="N13" s="203">
        <v>2800</v>
      </c>
      <c r="O13" s="204">
        <v>0</v>
      </c>
      <c r="P13" s="203">
        <v>2800</v>
      </c>
      <c r="Q13" s="205"/>
      <c r="R13" s="204">
        <v>0</v>
      </c>
      <c r="S13" s="204">
        <v>0</v>
      </c>
      <c r="T13" s="204">
        <v>0</v>
      </c>
      <c r="U13" s="204">
        <v>0</v>
      </c>
      <c r="V13" s="204">
        <v>0</v>
      </c>
      <c r="W13" s="204">
        <v>2800</v>
      </c>
      <c r="X13" s="204">
        <v>0</v>
      </c>
      <c r="Y13" s="204">
        <v>0</v>
      </c>
      <c r="Z13" s="204">
        <v>0</v>
      </c>
      <c r="AA13" s="204">
        <v>0</v>
      </c>
      <c r="AB13" s="204">
        <v>0</v>
      </c>
      <c r="AC13" s="202">
        <f t="shared" si="51"/>
        <v>2800</v>
      </c>
      <c r="AD13" s="3" t="str">
        <f t="shared" si="52"/>
        <v>A forrás egyenlő a költséggel (I.ütem).</v>
      </c>
      <c r="AE13" s="205"/>
      <c r="AF13" s="204">
        <v>0</v>
      </c>
      <c r="AG13" s="204">
        <v>0</v>
      </c>
      <c r="AH13" s="204">
        <v>0</v>
      </c>
      <c r="AI13" s="204">
        <v>0</v>
      </c>
      <c r="AJ13" s="204">
        <v>0</v>
      </c>
      <c r="AK13" s="204">
        <v>0</v>
      </c>
      <c r="AL13" s="204">
        <v>0</v>
      </c>
      <c r="AM13" s="204">
        <v>0</v>
      </c>
      <c r="AN13" s="204">
        <v>0</v>
      </c>
      <c r="AO13" s="204">
        <v>0</v>
      </c>
      <c r="AP13" s="204">
        <v>0</v>
      </c>
      <c r="AQ13" s="202">
        <f t="shared" si="53"/>
        <v>0</v>
      </c>
      <c r="AR13" s="191"/>
      <c r="AS13" s="3" t="str">
        <f t="shared" si="54"/>
        <v>Nem hosszútávú a feladat.</v>
      </c>
      <c r="AT13" s="205"/>
      <c r="AU13" s="198" t="s">
        <v>336</v>
      </c>
      <c r="AV13" s="198" t="s">
        <v>135</v>
      </c>
      <c r="AW13" s="197">
        <f>COUNTA($G$3:G13)</f>
        <v>11</v>
      </c>
      <c r="AY13" s="6">
        <f>VLOOKUP($G13,Összesítő!$B:$F,3,FALSE)</f>
        <v>1793</v>
      </c>
      <c r="AZ13" s="6">
        <f t="shared" si="55"/>
        <v>124</v>
      </c>
      <c r="BA13" s="5">
        <f t="shared" si="56"/>
        <v>1</v>
      </c>
      <c r="BB13" s="5" t="str">
        <f t="shared" si="57"/>
        <v>R</v>
      </c>
      <c r="BC13" s="5">
        <f t="shared" si="58"/>
        <v>1</v>
      </c>
      <c r="BD13" s="5">
        <f t="shared" si="59"/>
        <v>0</v>
      </c>
      <c r="BE13" s="5">
        <f t="shared" si="60"/>
        <v>0</v>
      </c>
      <c r="BF13" s="6" t="str">
        <f t="shared" si="61"/>
        <v>A forrás egyenlő a költséggel (I.ütem).</v>
      </c>
      <c r="BG13" s="5">
        <f t="shared" si="62"/>
        <v>1</v>
      </c>
      <c r="BH13" s="5">
        <f t="shared" si="63"/>
        <v>1</v>
      </c>
      <c r="BI13" s="5">
        <f t="shared" si="64"/>
        <v>0</v>
      </c>
      <c r="BJ13" s="5">
        <f t="shared" si="65"/>
        <v>1</v>
      </c>
      <c r="BK13" s="5">
        <f t="shared" si="66"/>
        <v>1</v>
      </c>
      <c r="BL13" s="4" t="str">
        <f t="shared" si="67"/>
        <v>Nem hosszútávú a feladat.</v>
      </c>
      <c r="BM13" s="5">
        <f t="shared" si="68"/>
        <v>1</v>
      </c>
      <c r="BN13" s="5">
        <f t="shared" si="69"/>
        <v>0</v>
      </c>
      <c r="BO13" s="5">
        <f t="shared" si="70"/>
        <v>0</v>
      </c>
      <c r="BP13" s="5">
        <f t="shared" si="71"/>
        <v>0</v>
      </c>
      <c r="BQ13" s="5">
        <f t="shared" si="72"/>
        <v>0</v>
      </c>
      <c r="BR13" s="6" t="str">
        <f t="shared" si="73"/>
        <v>Nincs hosszútávú terv!</v>
      </c>
      <c r="BS13" s="5">
        <f t="shared" si="74"/>
        <v>0</v>
      </c>
      <c r="BT13" s="5">
        <f t="shared" si="75"/>
        <v>0</v>
      </c>
      <c r="BU13" s="5">
        <f t="shared" si="76"/>
        <v>1</v>
      </c>
      <c r="BV13" s="5">
        <f t="shared" si="77"/>
        <v>1</v>
      </c>
      <c r="BW13" s="5">
        <f t="shared" si="78"/>
        <v>1</v>
      </c>
      <c r="BX13" s="5">
        <f t="shared" si="79"/>
        <v>1</v>
      </c>
      <c r="BY13" s="5">
        <f t="shared" si="80"/>
        <v>1</v>
      </c>
      <c r="BZ13" s="5">
        <f t="shared" si="81"/>
        <v>1</v>
      </c>
      <c r="CA13" s="5">
        <f t="shared" si="82"/>
        <v>1</v>
      </c>
      <c r="CB13" s="5">
        <f t="shared" si="83"/>
        <v>1</v>
      </c>
      <c r="CC13" s="5">
        <f t="shared" si="84"/>
        <v>1</v>
      </c>
      <c r="CD13" s="5" t="str">
        <f t="shared" si="85"/>
        <v>?</v>
      </c>
      <c r="CE13" s="4" t="str">
        <f t="shared" si="86"/>
        <v>Kitöltés rendben!</v>
      </c>
      <c r="CF13" s="5">
        <f t="shared" si="87"/>
        <v>1</v>
      </c>
      <c r="CG13" s="5">
        <f t="shared" si="88"/>
        <v>1</v>
      </c>
      <c r="CH13" s="5">
        <f t="shared" si="89"/>
        <v>0</v>
      </c>
    </row>
    <row r="14" spans="1:86" s="2" customFormat="1" ht="45">
      <c r="A14" s="1" t="str">
        <f t="shared" si="49"/>
        <v>Kitöltés rendben!</v>
      </c>
      <c r="B14" s="195">
        <v>1</v>
      </c>
      <c r="C14" s="191" t="s">
        <v>75</v>
      </c>
      <c r="D14" s="198" t="s">
        <v>334</v>
      </c>
      <c r="E14" s="199" t="s">
        <v>318</v>
      </c>
      <c r="F14" s="200" t="str">
        <f>VLOOKUP($G14,Összesítő!$B:$F,2,FALSE)</f>
        <v>21-20640-1-001-00-14</v>
      </c>
      <c r="G14" s="201">
        <v>2702</v>
      </c>
      <c r="H14" s="200" t="str">
        <f>AY14&amp;"_"&amp;AW14&amp;"_FIV_"&amp;LEFT(Előlap!$B$6,4)</f>
        <v>1793_12_FIV_2026</v>
      </c>
      <c r="I14" s="200" t="str">
        <f>VLOOKUP($G14,Összesítő!$B:$F,5,FALSE)</f>
        <v>Ceglédbercel</v>
      </c>
      <c r="J14" s="200" t="str">
        <f>VLOOKUP($G14,Összesítő!$B:$F,4,FALSE)</f>
        <v>Ceglédbercel Község Önkormányzata</v>
      </c>
      <c r="K14" s="202">
        <f t="shared" si="50"/>
        <v>8000</v>
      </c>
      <c r="L14" s="193">
        <v>2027</v>
      </c>
      <c r="M14" s="193">
        <v>2027</v>
      </c>
      <c r="N14" s="203">
        <v>8000</v>
      </c>
      <c r="O14" s="204">
        <v>0</v>
      </c>
      <c r="P14" s="203">
        <v>8000</v>
      </c>
      <c r="Q14" s="205"/>
      <c r="R14" s="204">
        <v>0</v>
      </c>
      <c r="S14" s="204">
        <v>0</v>
      </c>
      <c r="T14" s="204">
        <v>0</v>
      </c>
      <c r="U14" s="204">
        <v>0</v>
      </c>
      <c r="V14" s="204">
        <v>0</v>
      </c>
      <c r="W14" s="204">
        <v>8000</v>
      </c>
      <c r="X14" s="204">
        <v>0</v>
      </c>
      <c r="Y14" s="204">
        <v>0</v>
      </c>
      <c r="Z14" s="204">
        <v>0</v>
      </c>
      <c r="AA14" s="204">
        <v>0</v>
      </c>
      <c r="AB14" s="204">
        <v>0</v>
      </c>
      <c r="AC14" s="202">
        <f t="shared" si="51"/>
        <v>8000</v>
      </c>
      <c r="AD14" s="3" t="str">
        <f t="shared" si="52"/>
        <v>A forrás egyenlő a költséggel (I.ütem).</v>
      </c>
      <c r="AE14" s="205"/>
      <c r="AF14" s="204">
        <v>0</v>
      </c>
      <c r="AG14" s="204">
        <v>0</v>
      </c>
      <c r="AH14" s="204">
        <v>0</v>
      </c>
      <c r="AI14" s="204">
        <v>0</v>
      </c>
      <c r="AJ14" s="204">
        <v>0</v>
      </c>
      <c r="AK14" s="204">
        <v>0</v>
      </c>
      <c r="AL14" s="204">
        <v>0</v>
      </c>
      <c r="AM14" s="204">
        <v>0</v>
      </c>
      <c r="AN14" s="204">
        <v>0</v>
      </c>
      <c r="AO14" s="204">
        <v>0</v>
      </c>
      <c r="AP14" s="204">
        <v>0</v>
      </c>
      <c r="AQ14" s="202">
        <f t="shared" si="53"/>
        <v>0</v>
      </c>
      <c r="AR14" s="191"/>
      <c r="AS14" s="3" t="str">
        <f t="shared" si="54"/>
        <v>Nem hosszútávú a feladat.</v>
      </c>
      <c r="AT14" s="205"/>
      <c r="AU14" s="198" t="s">
        <v>337</v>
      </c>
      <c r="AV14" s="198" t="s">
        <v>135</v>
      </c>
      <c r="AW14" s="197">
        <f>COUNTA($G$3:G14)</f>
        <v>12</v>
      </c>
      <c r="AY14" s="6">
        <f>VLOOKUP($G14,Összesítő!$B:$F,3,FALSE)</f>
        <v>1793</v>
      </c>
      <c r="AZ14" s="6">
        <f t="shared" si="55"/>
        <v>100</v>
      </c>
      <c r="BA14" s="5">
        <f t="shared" si="56"/>
        <v>1</v>
      </c>
      <c r="BB14" s="5" t="str">
        <f t="shared" si="57"/>
        <v>R</v>
      </c>
      <c r="BC14" s="5">
        <f t="shared" si="58"/>
        <v>1</v>
      </c>
      <c r="BD14" s="5">
        <f t="shared" si="59"/>
        <v>0</v>
      </c>
      <c r="BE14" s="5">
        <f t="shared" si="60"/>
        <v>0</v>
      </c>
      <c r="BF14" s="6" t="str">
        <f t="shared" si="61"/>
        <v>A forrás egyenlő a költséggel (I.ütem).</v>
      </c>
      <c r="BG14" s="5">
        <f t="shared" si="62"/>
        <v>1</v>
      </c>
      <c r="BH14" s="5">
        <f t="shared" si="63"/>
        <v>1</v>
      </c>
      <c r="BI14" s="5">
        <f t="shared" si="64"/>
        <v>0</v>
      </c>
      <c r="BJ14" s="5">
        <f t="shared" si="65"/>
        <v>1</v>
      </c>
      <c r="BK14" s="5">
        <f t="shared" si="66"/>
        <v>1</v>
      </c>
      <c r="BL14" s="4" t="str">
        <f t="shared" si="67"/>
        <v>Nem hosszútávú a feladat.</v>
      </c>
      <c r="BM14" s="5">
        <f t="shared" si="68"/>
        <v>1</v>
      </c>
      <c r="BN14" s="5">
        <f t="shared" si="69"/>
        <v>0</v>
      </c>
      <c r="BO14" s="5">
        <f t="shared" si="70"/>
        <v>0</v>
      </c>
      <c r="BP14" s="5">
        <f t="shared" si="71"/>
        <v>0</v>
      </c>
      <c r="BQ14" s="5">
        <f t="shared" si="72"/>
        <v>0</v>
      </c>
      <c r="BR14" s="6" t="str">
        <f t="shared" si="73"/>
        <v>Nincs hosszútávú terv!</v>
      </c>
      <c r="BS14" s="5">
        <f t="shared" si="74"/>
        <v>0</v>
      </c>
      <c r="BT14" s="5">
        <f t="shared" si="75"/>
        <v>0</v>
      </c>
      <c r="BU14" s="5">
        <f t="shared" si="76"/>
        <v>1</v>
      </c>
      <c r="BV14" s="5">
        <f t="shared" si="77"/>
        <v>1</v>
      </c>
      <c r="BW14" s="5">
        <f t="shared" si="78"/>
        <v>1</v>
      </c>
      <c r="BX14" s="5">
        <f t="shared" si="79"/>
        <v>1</v>
      </c>
      <c r="BY14" s="5">
        <f t="shared" si="80"/>
        <v>1</v>
      </c>
      <c r="BZ14" s="5">
        <f t="shared" si="81"/>
        <v>1</v>
      </c>
      <c r="CA14" s="5">
        <f t="shared" si="82"/>
        <v>1</v>
      </c>
      <c r="CB14" s="5">
        <f t="shared" si="83"/>
        <v>1</v>
      </c>
      <c r="CC14" s="5">
        <f t="shared" si="84"/>
        <v>1</v>
      </c>
      <c r="CD14" s="5" t="str">
        <f t="shared" si="85"/>
        <v>?</v>
      </c>
      <c r="CE14" s="4" t="str">
        <f t="shared" si="86"/>
        <v>Kitöltés rendben!</v>
      </c>
      <c r="CF14" s="5">
        <f t="shared" si="87"/>
        <v>1</v>
      </c>
      <c r="CG14" s="5">
        <f t="shared" si="88"/>
        <v>1</v>
      </c>
      <c r="CH14" s="5">
        <f t="shared" si="89"/>
        <v>0</v>
      </c>
    </row>
    <row r="15" spans="1:86" s="2" customFormat="1" ht="45">
      <c r="A15" s="1" t="str">
        <f t="shared" si="49"/>
        <v>Kitöltés rendben!</v>
      </c>
      <c r="B15" s="195">
        <v>2</v>
      </c>
      <c r="C15" s="191" t="s">
        <v>75</v>
      </c>
      <c r="D15" s="198" t="s">
        <v>335</v>
      </c>
      <c r="E15" s="199" t="s">
        <v>318</v>
      </c>
      <c r="F15" s="200" t="str">
        <f>VLOOKUP($G15,Összesítő!$B:$F,2,FALSE)</f>
        <v>21-20640-1-001-00-14</v>
      </c>
      <c r="G15" s="201">
        <v>2702</v>
      </c>
      <c r="H15" s="200" t="str">
        <f>AY15&amp;"_"&amp;AW15&amp;"_FIV_"&amp;LEFT(Előlap!$B$6,4)</f>
        <v>1793_13_FIV_2026</v>
      </c>
      <c r="I15" s="200" t="str">
        <f>VLOOKUP($G15,Összesítő!$B:$F,5,FALSE)</f>
        <v>Ceglédbercel</v>
      </c>
      <c r="J15" s="200" t="str">
        <f>VLOOKUP($G15,Összesítő!$B:$F,4,FALSE)</f>
        <v>Ceglédbercel Község Önkormányzata</v>
      </c>
      <c r="K15" s="202">
        <f t="shared" si="50"/>
        <v>5000</v>
      </c>
      <c r="L15" s="193">
        <v>2028</v>
      </c>
      <c r="M15" s="193">
        <v>2028</v>
      </c>
      <c r="N15" s="203">
        <v>0</v>
      </c>
      <c r="O15" s="204">
        <v>5000</v>
      </c>
      <c r="P15" s="204">
        <v>0</v>
      </c>
      <c r="Q15" s="205"/>
      <c r="R15" s="204">
        <v>0</v>
      </c>
      <c r="S15" s="204">
        <v>0</v>
      </c>
      <c r="T15" s="204">
        <v>0</v>
      </c>
      <c r="U15" s="204">
        <v>0</v>
      </c>
      <c r="V15" s="204">
        <v>0</v>
      </c>
      <c r="W15" s="204">
        <v>0</v>
      </c>
      <c r="X15" s="204">
        <v>0</v>
      </c>
      <c r="Y15" s="204">
        <v>0</v>
      </c>
      <c r="Z15" s="204">
        <v>0</v>
      </c>
      <c r="AA15" s="204">
        <v>0</v>
      </c>
      <c r="AB15" s="204">
        <v>0</v>
      </c>
      <c r="AC15" s="202">
        <f t="shared" si="51"/>
        <v>0</v>
      </c>
      <c r="AD15" s="3" t="str">
        <f t="shared" si="52"/>
        <v>Nem rövidtávú a feladat.</v>
      </c>
      <c r="AE15" s="205"/>
      <c r="AF15" s="204">
        <v>0</v>
      </c>
      <c r="AG15" s="204">
        <v>0</v>
      </c>
      <c r="AH15" s="204">
        <v>0</v>
      </c>
      <c r="AI15" s="204">
        <v>0</v>
      </c>
      <c r="AJ15" s="204">
        <v>5000</v>
      </c>
      <c r="AK15" s="204">
        <v>0</v>
      </c>
      <c r="AL15" s="204">
        <v>0</v>
      </c>
      <c r="AM15" s="204">
        <v>0</v>
      </c>
      <c r="AN15" s="204">
        <v>0</v>
      </c>
      <c r="AO15" s="204">
        <v>0</v>
      </c>
      <c r="AP15" s="204">
        <v>0</v>
      </c>
      <c r="AQ15" s="202">
        <f t="shared" si="53"/>
        <v>5000</v>
      </c>
      <c r="AR15" s="191"/>
      <c r="AS15" s="3" t="str">
        <f t="shared" si="54"/>
        <v>A forrás egyenlő a költséggel (II.ütem).</v>
      </c>
      <c r="AT15" s="205"/>
      <c r="AU15" s="198" t="s">
        <v>338</v>
      </c>
      <c r="AV15" s="198" t="s">
        <v>135</v>
      </c>
      <c r="AW15" s="197">
        <f>COUNTA($G$3:G15)</f>
        <v>13</v>
      </c>
      <c r="AY15" s="6">
        <f>VLOOKUP($G15,Összesítő!$B:$F,3,FALSE)</f>
        <v>1793</v>
      </c>
      <c r="AZ15" s="6">
        <f t="shared" si="55"/>
        <v>94</v>
      </c>
      <c r="BA15" s="5">
        <f t="shared" si="56"/>
        <v>1</v>
      </c>
      <c r="BB15" s="5" t="str">
        <f t="shared" si="57"/>
        <v>H</v>
      </c>
      <c r="BC15" s="5">
        <f t="shared" si="58"/>
        <v>0</v>
      </c>
      <c r="BD15" s="5">
        <f t="shared" si="59"/>
        <v>0</v>
      </c>
      <c r="BE15" s="5">
        <f t="shared" si="60"/>
        <v>0</v>
      </c>
      <c r="BF15" s="6" t="str">
        <f t="shared" si="61"/>
        <v>Nem rövidtávú a feladat.</v>
      </c>
      <c r="BG15" s="5">
        <f t="shared" si="62"/>
        <v>1</v>
      </c>
      <c r="BH15" s="5">
        <f t="shared" si="63"/>
        <v>1</v>
      </c>
      <c r="BI15" s="5">
        <f t="shared" si="64"/>
        <v>0</v>
      </c>
      <c r="BJ15" s="5">
        <f t="shared" si="65"/>
        <v>1</v>
      </c>
      <c r="BK15" s="5">
        <f t="shared" si="66"/>
        <v>1</v>
      </c>
      <c r="BL15" s="4" t="str">
        <f t="shared" si="67"/>
        <v>A forrás egyenlő a költséggel (II.ütem).</v>
      </c>
      <c r="BM15" s="5">
        <f t="shared" si="68"/>
        <v>0</v>
      </c>
      <c r="BN15" s="5">
        <f t="shared" si="69"/>
        <v>1</v>
      </c>
      <c r="BO15" s="5">
        <f t="shared" si="70"/>
        <v>0</v>
      </c>
      <c r="BP15" s="5">
        <f t="shared" si="71"/>
        <v>0</v>
      </c>
      <c r="BQ15" s="5">
        <f t="shared" si="72"/>
        <v>0</v>
      </c>
      <c r="BR15" s="6">
        <f t="shared" si="73"/>
        <v>0</v>
      </c>
      <c r="BS15" s="5">
        <f t="shared" si="74"/>
        <v>0</v>
      </c>
      <c r="BT15" s="5">
        <f t="shared" si="75"/>
        <v>0</v>
      </c>
      <c r="BU15" s="5">
        <f t="shared" si="76"/>
        <v>1</v>
      </c>
      <c r="BV15" s="5">
        <f t="shared" si="77"/>
        <v>1</v>
      </c>
      <c r="BW15" s="5">
        <f t="shared" si="78"/>
        <v>1</v>
      </c>
      <c r="BX15" s="5">
        <f t="shared" si="79"/>
        <v>1</v>
      </c>
      <c r="BY15" s="5">
        <f t="shared" si="80"/>
        <v>1</v>
      </c>
      <c r="BZ15" s="5">
        <f t="shared" si="81"/>
        <v>1</v>
      </c>
      <c r="CA15" s="5">
        <f t="shared" si="82"/>
        <v>1</v>
      </c>
      <c r="CB15" s="5">
        <f t="shared" si="83"/>
        <v>1</v>
      </c>
      <c r="CC15" s="5">
        <f t="shared" si="84"/>
        <v>1</v>
      </c>
      <c r="CD15" s="5" t="str">
        <f t="shared" si="85"/>
        <v>?</v>
      </c>
      <c r="CE15" s="4" t="str">
        <f t="shared" si="86"/>
        <v>Kitöltés rendben!</v>
      </c>
      <c r="CF15" s="5">
        <f t="shared" si="87"/>
        <v>1</v>
      </c>
      <c r="CG15" s="5">
        <f t="shared" si="88"/>
        <v>0</v>
      </c>
      <c r="CH15" s="5">
        <f t="shared" si="89"/>
        <v>1</v>
      </c>
    </row>
    <row r="16" spans="1:86" s="2" customFormat="1" ht="45">
      <c r="A16" s="1" t="str">
        <f>IF($G16="","Nincs VKR kiválasztva!",CE16)</f>
        <v>Kitöltés rendben!</v>
      </c>
      <c r="B16" s="195">
        <v>1</v>
      </c>
      <c r="C16" s="191" t="s">
        <v>117</v>
      </c>
      <c r="D16" s="198" t="s">
        <v>317</v>
      </c>
      <c r="E16" s="199" t="s">
        <v>318</v>
      </c>
      <c r="F16" s="200" t="str">
        <f>VLOOKUP($G16,Összesítő!$B:$F,2,FALSE)</f>
        <v>21-05184-1-001-00-07</v>
      </c>
      <c r="G16" s="201">
        <v>2703</v>
      </c>
      <c r="H16" s="200" t="str">
        <f>AY16&amp;"_"&amp;AW16&amp;"_FIV_"&amp;LEFT(Előlap!$B$6,4)</f>
        <v>1783_14_FIV_2026</v>
      </c>
      <c r="I16" s="200" t="str">
        <f>VLOOKUP($G16,Összesítő!$B:$F,5,FALSE)</f>
        <v>Csemő</v>
      </c>
      <c r="J16" s="200" t="str">
        <f>VLOOKUP($G16,Összesítő!$B:$F,4,FALSE)</f>
        <v>Csemő Község Önkormányzata</v>
      </c>
      <c r="K16" s="202">
        <f>N16+O16</f>
        <v>4000</v>
      </c>
      <c r="L16" s="193">
        <v>2027</v>
      </c>
      <c r="M16" s="193">
        <v>2027</v>
      </c>
      <c r="N16" s="203">
        <v>4000</v>
      </c>
      <c r="O16" s="204">
        <v>0</v>
      </c>
      <c r="P16" s="203">
        <v>3000</v>
      </c>
      <c r="Q16" s="205"/>
      <c r="R16" s="204">
        <v>1000</v>
      </c>
      <c r="S16" s="204">
        <v>0</v>
      </c>
      <c r="T16" s="204">
        <v>0</v>
      </c>
      <c r="U16" s="204">
        <v>0</v>
      </c>
      <c r="V16" s="204">
        <v>0</v>
      </c>
      <c r="W16" s="204">
        <v>3000</v>
      </c>
      <c r="X16" s="204">
        <v>0</v>
      </c>
      <c r="Y16" s="204">
        <v>0</v>
      </c>
      <c r="Z16" s="204">
        <v>0</v>
      </c>
      <c r="AA16" s="204">
        <v>0</v>
      </c>
      <c r="AB16" s="204">
        <v>0</v>
      </c>
      <c r="AC16" s="202">
        <f>SUM(R16:AB16)</f>
        <v>4000</v>
      </c>
      <c r="AD16" s="3" t="str">
        <f>IF($G16="","Nincs VKR kiválasztva!",IF(BA16=0,"Hiányos kitöltés!",BF16))</f>
        <v>A forrás egyenlő a költséggel (I.ütem).</v>
      </c>
      <c r="AE16" s="205"/>
      <c r="AF16" s="204">
        <v>0</v>
      </c>
      <c r="AG16" s="204">
        <v>0</v>
      </c>
      <c r="AH16" s="204">
        <v>0</v>
      </c>
      <c r="AI16" s="204">
        <v>0</v>
      </c>
      <c r="AJ16" s="204">
        <v>0</v>
      </c>
      <c r="AK16" s="204">
        <v>0</v>
      </c>
      <c r="AL16" s="204">
        <v>0</v>
      </c>
      <c r="AM16" s="204">
        <v>0</v>
      </c>
      <c r="AN16" s="204">
        <v>0</v>
      </c>
      <c r="AO16" s="204">
        <v>0</v>
      </c>
      <c r="AP16" s="204">
        <v>0</v>
      </c>
      <c r="AQ16" s="202">
        <f>SUM(AF16:AP16)</f>
        <v>0</v>
      </c>
      <c r="AR16" s="191"/>
      <c r="AS16" s="3" t="str">
        <f>IF($G16="","Nincs VKR kiválasztva!",IF($BA16=0,"Hiányos kitöltés!",IF($BN16=0,"Nem hosszútávú a feladat.",$BL16)))</f>
        <v>Nem hosszútávú a feladat.</v>
      </c>
      <c r="AT16" s="205"/>
      <c r="AU16" s="198" t="s">
        <v>326</v>
      </c>
      <c r="AV16" s="198" t="s">
        <v>135</v>
      </c>
      <c r="AW16" s="197">
        <f>COUNTA($G$3:G16)</f>
        <v>14</v>
      </c>
      <c r="AY16" s="6">
        <f>VLOOKUP($G16,Összesítő!$B:$F,3,FALSE)</f>
        <v>1783</v>
      </c>
      <c r="AZ16" s="6">
        <f>LEN($AU16)</f>
        <v>107</v>
      </c>
      <c r="BA16" s="5">
        <f>IF(OR($B16="",$C16="",$D16="",$E16="",$F16="",$L16="",$M16="",$N16="",$O16="",$P16=""),0,1)</f>
        <v>1</v>
      </c>
      <c r="BB16" s="5" t="str">
        <f>IF($F16="",0,IF(AND($L16=2027,$M16=2027),"R",IF(AND($L16=2027,$M16&gt;2027),"RH",IF(AND($L16&gt;2027,$M16&gt;2027),"H","x"))))</f>
        <v>R</v>
      </c>
      <c r="BC16" s="5">
        <f>IF(OR(BB16="R",BB16="RH"),1,0)</f>
        <v>1</v>
      </c>
      <c r="BD16" s="5">
        <f>IF(AND($BB16="R",$O16&gt;0),1,IF(AND($BB16="H",$N16&gt;0),1,0))</f>
        <v>0</v>
      </c>
      <c r="BE16" s="5">
        <f>IF($AC16&lt;$N16,1,IF($AC16=$N16,0))</f>
        <v>0</v>
      </c>
      <c r="BF16" s="6" t="str">
        <f>IF($L16&gt;2027,"Nem rövidtávú a feladat.",IF($BE16=1,"Az I. ütem nem lehet forráshiányos!",IF($AC16&gt;$N16,"Többlet forrást jelölt meg az I. ütemnél! A forrás ne legyen több a költségnél.",IF($AC16=$N16,"A forrás egyenlő a költséggel (I.ütem).",0))))</f>
        <v>A forrás egyenlő a költséggel (I.ütem).</v>
      </c>
      <c r="BG16" s="5">
        <f>IF(AND($R16&lt;&gt;"",$S16&lt;&gt;"",$T16&lt;&gt;"",$U16&lt;&gt;"",$V16&lt;&gt;"",$W16&lt;&gt;"",$X16&lt;&gt;"",$Y16&lt;&gt;"",$Z16&lt;&gt;"",$AA16&lt;&gt;"",$AB16&lt;&gt;""),1,0)</f>
        <v>1</v>
      </c>
      <c r="BH16" s="5">
        <f>IF(AND($BG16=1,$N16=$AC16),1,0)</f>
        <v>1</v>
      </c>
      <c r="BI16" s="5">
        <f>IF($AQ16&lt;$O16,1,0)</f>
        <v>0</v>
      </c>
      <c r="BJ16" s="5">
        <f>IF(AND($AF16&lt;&gt;"",$AG16&lt;&gt;"",$AH16&lt;&gt;"",$AI16&lt;&gt;"",$AJ16&lt;&gt;"",$AK16&lt;&gt;"",$AL16&lt;&gt;"",$AM16&lt;&gt;"",$AN16&lt;&gt;"",$AO16&lt;&gt;"",$AP16&lt;&gt;""),1,0)</f>
        <v>1</v>
      </c>
      <c r="BK16" s="5">
        <f>IF(AND($BJ16=1,$O16=$AQ16),1,IF(AND($BJ16=1,$O16&gt;$AQ16,AR16="igen"),1,0))</f>
        <v>1</v>
      </c>
      <c r="BL16" s="4" t="str">
        <f>IF($M16&lt;2028,"Nem hosszútávú a feladat.",IF(AND($BI16=1,$AR16="nem"),"Forráshiányos a feladat? Jelölje az AR-oszlopban!",IF(AND($BI16=0,$AR16="igen"),"Forráshiányosnak jelölte a feladat az AR-oszlopban, de a forrás költség adatok alapnján nem az!",IF(AND($BI16=1,$AR16="igen"),"Forráshiányos a feladat!",IF($AQ16&gt;$O16,"Többlet forrást jelölt meg a II. ütemnél! A forrás ne legyen több a költségnél.",IF($AQ16=$O16,"A forrás egyenlő a költséggel (II.ütem).",0))))))</f>
        <v>Nem hosszútávú a feladat.</v>
      </c>
      <c r="BM16" s="5">
        <f>IF($M16&lt;2028,1,0)</f>
        <v>1</v>
      </c>
      <c r="BN16" s="5">
        <f>IF($M16&gt;2027,1,0)</f>
        <v>0</v>
      </c>
      <c r="BO16" s="5">
        <f>IF(AND($BM16=1,$N16=0),1,0)</f>
        <v>0</v>
      </c>
      <c r="BP16" s="5">
        <f>IF(AND($BN16=1,$O16=0),1,0)</f>
        <v>0</v>
      </c>
      <c r="BQ16" s="5">
        <f>IF(AND($BB16="R",$N16=0,$AZ16&gt;29),1,IF(AND($BB16="RH",$N16=0,$AZ16&gt;29),1,0))</f>
        <v>0</v>
      </c>
      <c r="BR16" s="6" t="str">
        <f>IF($BN16=0,"Nincs hosszútávú terv!",IF(AND($BB16="H",$O16=0,$AZ16=0),"Nullás a hosszútávú feladat és nincs hozzá indoklás!",IF(AND($BB16="RH",$O16=0,$AZ16=0),"Nullás a hosszútávú feladat és nincs hozzá indoklás!",IF(AND($BB16="R",$O16=0,$AZ16&lt;300),"Nullás a hosszútávú feladat és rövid hozzá az indoklás!",IF(AND($BB16="RH",$O16=0,$AZ16&lt;300),"Nullás a hosszútávú feladat és rövid hozzá az indoklás!",0)))))</f>
        <v>Nincs hosszútávú terv!</v>
      </c>
      <c r="BS16" s="5">
        <f>IF(AND($BB16="R",$N16=0,$AZ16&gt;29),1,IF(AND($BB16="RH",$N16=0,$AZ16&gt;29),1,0))</f>
        <v>0</v>
      </c>
      <c r="BT16" s="5">
        <f>IF(AND($BB16="H",$O16=0,$AZ16&gt;29),1,IF(AND($BB16="RH",$O16=0,$AZ16&gt;29),1,0))</f>
        <v>0</v>
      </c>
      <c r="BU16" s="5">
        <f>IF($B16="",0,1)</f>
        <v>1</v>
      </c>
      <c r="BV16" s="5">
        <f>IF($C16="",0,1)</f>
        <v>1</v>
      </c>
      <c r="BW16" s="5">
        <f>IF($D16="",0,1)</f>
        <v>1</v>
      </c>
      <c r="BX16" s="5">
        <f>IF($E16="",0,1)</f>
        <v>1</v>
      </c>
      <c r="BY16" s="5">
        <f>IF($L16="",0,1)</f>
        <v>1</v>
      </c>
      <c r="BZ16" s="5">
        <f>IF($M16="",0,1)</f>
        <v>1</v>
      </c>
      <c r="CA16" s="5">
        <f>IF($N16="",0,1)</f>
        <v>1</v>
      </c>
      <c r="CB16" s="5">
        <f>IF($O16="",0,1)</f>
        <v>1</v>
      </c>
      <c r="CC16" s="5">
        <f>IF($P16="",0,1)</f>
        <v>1</v>
      </c>
      <c r="CD16" s="5" t="str">
        <f>IF(AND($BA16=0,$BU16=0),"Hiányos kitöltés! (B-oszlop üres)",IF(AND($BA16=0,$BV16=0),"Hiányos kitöltés! (C-oszlop üres)",IF(AND($BA16=0,$BW16=0),"Hiányos kitöltés! (D-oszlop üres)",IF(AND($BA16=0,$BX16=0),"Hiányos kitöltés! (E-oszlop üres)",IF(AND($BA16=0,$BY16=0),"Hiányos kitöltés! (L-oszlop üres)",IF(AND($BA16=0,$BZ16=0),"Hiányos kitöltés! (M-oszlop üres)",IF(AND($BA16=0,$CA16=0),"Hiányos kitöltés! (N-oszlop üres)",IF(AND($BA16=0,$CB16=0),"Hiányos kitöltés! (O-oszlop üres)",IF(AND($BA16=0,$CC16=0),"Hiányos kitöltés! (P-oszlop üres)",IF(AND($BA16=0,$BG16=0),"Hiányos kitöltés! (I.ütem forrása hiányos!","?"))))))))))</f>
        <v>?</v>
      </c>
      <c r="CE16" s="4" t="str">
        <f>IF($BA16=0,$CD16,IF($BG16=0,"I. ütem forrása nincs kitöltve!",IF($BJ16=0,"II. ütem forrása nincs kitöltve!",IF($BD16=1,"Költségek üteme nem megfelelő (az időtartam és a költség üteme eltér)!",IF(AND(BH16=0,$BA16=1,$BJ16=1,$BD16=1),"Kötelező cellák kitöltve, de az I. ütem forrása hibás!",IF(AND(BJ16=0,$BA16=1,$BJ16=1,$BD16=1),"Kötelező cellák kitöltve, de a II. ütem forrása hibás!",IF(AND($BO16=1,$AZ16&lt;30),"Nullás a rövidtávú feladat és rövid (hiányzik) a hozzá tartozó indoklás!",IF(AND($BP16=1,$AZ16&lt;30),"Nullás a hosszútávú feladat és rövid (hiányzik) a hozzá tartozó indoklás!",IF(AND(BN16=1,C16="2011_RENDKÍVÜLI"),"II. ütemre nem tervezhet Rendkívüli feladatot!",IF(BH16=0,AD16,IF(BK16=0,AS16,IF(AND(BC16=1,$P16&gt;$N16),"EM rendelet 2. melléklet terhére elszámolt költség nem lehet nagyobb az I. ütemre tervezett tényleges költségnél!",IF($AC16&gt;$N16,"Többlet forrást jelölt meg az I. ütemnél! A forrás ne legyen több a költségnél.",IF($AQ16&gt;$O16,"Többlet forrást jelölt meg a II. ütemnél! A forrás ne legyen több a költségnél.","Kitöltés rendben!"))))))))))))))</f>
        <v>Kitöltés rendben!</v>
      </c>
      <c r="CF16" s="5">
        <f>IF(A16="Kitöltés rendben!",1,0)</f>
        <v>1</v>
      </c>
      <c r="CG16" s="5">
        <f>IF(AND($BB16="R",$CF16=1),1,IF(AND($BB16="RH",$CF16=1),1,0))</f>
        <v>1</v>
      </c>
      <c r="CH16" s="5">
        <f>IF(AND($BB16="H",$CF16=1),1,IF(AND($BB16="RH",$CF16=1),1,0))</f>
        <v>0</v>
      </c>
    </row>
    <row r="17" spans="1:86" s="2" customFormat="1" ht="31.5">
      <c r="A17" s="1" t="str">
        <f t="shared" ref="A17:A19" si="90">IF($G17="","Nincs VKR kiválasztva!",CE17)</f>
        <v>Kitöltés rendben!</v>
      </c>
      <c r="B17" s="195">
        <v>1</v>
      </c>
      <c r="C17" s="191" t="s">
        <v>58</v>
      </c>
      <c r="D17" s="198" t="s">
        <v>339</v>
      </c>
      <c r="E17" s="199" t="s">
        <v>318</v>
      </c>
      <c r="F17" s="200" t="str">
        <f>VLOOKUP($G17,Összesítő!$B:$F,2,FALSE)</f>
        <v>21-05184-1-001-00-07</v>
      </c>
      <c r="G17" s="201">
        <v>2703</v>
      </c>
      <c r="H17" s="200" t="str">
        <f>AY17&amp;"_"&amp;AW17&amp;"_FIV_"&amp;LEFT(Előlap!$B$6,4)</f>
        <v>1783_15_FIV_2026</v>
      </c>
      <c r="I17" s="200" t="str">
        <f>VLOOKUP($G17,Összesítő!$B:$F,5,FALSE)</f>
        <v>Csemő</v>
      </c>
      <c r="J17" s="200" t="str">
        <f>VLOOKUP($G17,Összesítő!$B:$F,4,FALSE)</f>
        <v>Csemő Község Önkormányzata</v>
      </c>
      <c r="K17" s="202">
        <f t="shared" ref="K17:K19" si="91">N17+O17</f>
        <v>6000</v>
      </c>
      <c r="L17" s="193">
        <v>2027</v>
      </c>
      <c r="M17" s="193">
        <v>2027</v>
      </c>
      <c r="N17" s="203">
        <v>6000</v>
      </c>
      <c r="O17" s="204">
        <v>0</v>
      </c>
      <c r="P17" s="203">
        <v>6000</v>
      </c>
      <c r="Q17" s="205"/>
      <c r="R17" s="204">
        <v>0</v>
      </c>
      <c r="S17" s="204">
        <v>0</v>
      </c>
      <c r="T17" s="204">
        <v>0</v>
      </c>
      <c r="U17" s="204">
        <v>0</v>
      </c>
      <c r="V17" s="204">
        <v>0</v>
      </c>
      <c r="W17" s="204">
        <v>6000</v>
      </c>
      <c r="X17" s="204">
        <v>0</v>
      </c>
      <c r="Y17" s="204">
        <v>0</v>
      </c>
      <c r="Z17" s="204">
        <v>0</v>
      </c>
      <c r="AA17" s="204">
        <v>0</v>
      </c>
      <c r="AB17" s="204">
        <v>0</v>
      </c>
      <c r="AC17" s="202">
        <f t="shared" ref="AC17:AC19" si="92">SUM(R17:AB17)</f>
        <v>6000</v>
      </c>
      <c r="AD17" s="3" t="str">
        <f t="shared" ref="AD17:AD19" si="93">IF($G17="","Nincs VKR kiválasztva!",IF(BA17=0,"Hiányos kitöltés!",BF17))</f>
        <v>A forrás egyenlő a költséggel (I.ütem).</v>
      </c>
      <c r="AE17" s="205"/>
      <c r="AF17" s="204">
        <v>0</v>
      </c>
      <c r="AG17" s="204">
        <v>0</v>
      </c>
      <c r="AH17" s="204">
        <v>0</v>
      </c>
      <c r="AI17" s="204">
        <v>0</v>
      </c>
      <c r="AJ17" s="204">
        <v>0</v>
      </c>
      <c r="AK17" s="204">
        <v>0</v>
      </c>
      <c r="AL17" s="204">
        <v>0</v>
      </c>
      <c r="AM17" s="204">
        <v>0</v>
      </c>
      <c r="AN17" s="204">
        <v>0</v>
      </c>
      <c r="AO17" s="204">
        <v>0</v>
      </c>
      <c r="AP17" s="204">
        <v>0</v>
      </c>
      <c r="AQ17" s="202">
        <f t="shared" ref="AQ17:AQ19" si="94">SUM(AF17:AP17)</f>
        <v>0</v>
      </c>
      <c r="AR17" s="191"/>
      <c r="AS17" s="3" t="str">
        <f t="shared" ref="AS17:AS19" si="95">IF($G17="","Nincs VKR kiválasztva!",IF($BA17=0,"Hiányos kitöltés!",IF($BN17=0,"Nem hosszútávú a feladat.",$BL17)))</f>
        <v>Nem hosszútávú a feladat.</v>
      </c>
      <c r="AT17" s="205"/>
      <c r="AU17" s="198" t="s">
        <v>342</v>
      </c>
      <c r="AV17" s="198" t="s">
        <v>135</v>
      </c>
      <c r="AW17" s="197">
        <f>COUNTA($G$3:G17)</f>
        <v>15</v>
      </c>
      <c r="AY17" s="6">
        <f>VLOOKUP($G17,Összesítő!$B:$F,3,FALSE)</f>
        <v>1783</v>
      </c>
      <c r="AZ17" s="6">
        <f t="shared" ref="AZ17:AZ19" si="96">LEN($AU17)</f>
        <v>81</v>
      </c>
      <c r="BA17" s="5">
        <f t="shared" ref="BA17:BA19" si="97">IF(OR($B17="",$C17="",$D17="",$E17="",$F17="",$L17="",$M17="",$N17="",$O17="",$P17=""),0,1)</f>
        <v>1</v>
      </c>
      <c r="BB17" s="5" t="str">
        <f t="shared" ref="BB17:BB19" si="98">IF($F17="",0,IF(AND($L17=2027,$M17=2027),"R",IF(AND($L17=2027,$M17&gt;2027),"RH",IF(AND($L17&gt;2027,$M17&gt;2027),"H","x"))))</f>
        <v>R</v>
      </c>
      <c r="BC17" s="5">
        <f t="shared" ref="BC17:BC19" si="99">IF(OR(BB17="R",BB17="RH"),1,0)</f>
        <v>1</v>
      </c>
      <c r="BD17" s="5">
        <f t="shared" ref="BD17:BD19" si="100">IF(AND($BB17="R",$O17&gt;0),1,IF(AND($BB17="H",$N17&gt;0),1,0))</f>
        <v>0</v>
      </c>
      <c r="BE17" s="5">
        <f t="shared" ref="BE17:BE19" si="101">IF($AC17&lt;$N17,1,IF($AC17=$N17,0))</f>
        <v>0</v>
      </c>
      <c r="BF17" s="6" t="str">
        <f t="shared" ref="BF17:BF19" si="102">IF($L17&gt;2027,"Nem rövidtávú a feladat.",IF($BE17=1,"Az I. ütem nem lehet forráshiányos!",IF($AC17&gt;$N17,"Többlet forrást jelölt meg az I. ütemnél! A forrás ne legyen több a költségnél.",IF($AC17=$N17,"A forrás egyenlő a költséggel (I.ütem).",0))))</f>
        <v>A forrás egyenlő a költséggel (I.ütem).</v>
      </c>
      <c r="BG17" s="5">
        <f t="shared" ref="BG17:BG19" si="103">IF(AND($R17&lt;&gt;"",$S17&lt;&gt;"",$T17&lt;&gt;"",$U17&lt;&gt;"",$V17&lt;&gt;"",$W17&lt;&gt;"",$X17&lt;&gt;"",$Y17&lt;&gt;"",$Z17&lt;&gt;"",$AA17&lt;&gt;"",$AB17&lt;&gt;""),1,0)</f>
        <v>1</v>
      </c>
      <c r="BH17" s="5">
        <f t="shared" ref="BH17:BH19" si="104">IF(AND($BG17=1,$N17=$AC17),1,0)</f>
        <v>1</v>
      </c>
      <c r="BI17" s="5">
        <f t="shared" ref="BI17:BI19" si="105">IF($AQ17&lt;$O17,1,0)</f>
        <v>0</v>
      </c>
      <c r="BJ17" s="5">
        <f t="shared" ref="BJ17:BJ19" si="106">IF(AND($AF17&lt;&gt;"",$AG17&lt;&gt;"",$AH17&lt;&gt;"",$AI17&lt;&gt;"",$AJ17&lt;&gt;"",$AK17&lt;&gt;"",$AL17&lt;&gt;"",$AM17&lt;&gt;"",$AN17&lt;&gt;"",$AO17&lt;&gt;"",$AP17&lt;&gt;""),1,0)</f>
        <v>1</v>
      </c>
      <c r="BK17" s="5">
        <f t="shared" ref="BK17:BK19" si="107">IF(AND($BJ17=1,$O17=$AQ17),1,IF(AND($BJ17=1,$O17&gt;$AQ17,AR17="igen"),1,0))</f>
        <v>1</v>
      </c>
      <c r="BL17" s="4" t="str">
        <f t="shared" ref="BL17:BL19" si="108">IF($M17&lt;2028,"Nem hosszútávú a feladat.",IF(AND($BI17=1,$AR17="nem"),"Forráshiányos a feladat? Jelölje az AR-oszlopban!",IF(AND($BI17=0,$AR17="igen"),"Forráshiányosnak jelölte a feladat az AR-oszlopban, de a forrás költség adatok alapnján nem az!",IF(AND($BI17=1,$AR17="igen"),"Forráshiányos a feladat!",IF($AQ17&gt;$O17,"Többlet forrást jelölt meg a II. ütemnél! A forrás ne legyen több a költségnél.",IF($AQ17=$O17,"A forrás egyenlő a költséggel (II.ütem).",0))))))</f>
        <v>Nem hosszútávú a feladat.</v>
      </c>
      <c r="BM17" s="5">
        <f t="shared" ref="BM17:BM19" si="109">IF($M17&lt;2028,1,0)</f>
        <v>1</v>
      </c>
      <c r="BN17" s="5">
        <f t="shared" ref="BN17:BN19" si="110">IF($M17&gt;2027,1,0)</f>
        <v>0</v>
      </c>
      <c r="BO17" s="5">
        <f t="shared" ref="BO17:BO19" si="111">IF(AND($BM17=1,$N17=0),1,0)</f>
        <v>0</v>
      </c>
      <c r="BP17" s="5">
        <f t="shared" ref="BP17:BP19" si="112">IF(AND($BN17=1,$O17=0),1,0)</f>
        <v>0</v>
      </c>
      <c r="BQ17" s="5">
        <f t="shared" ref="BQ17:BQ19" si="113">IF(AND($BB17="R",$N17=0,$AZ17&gt;29),1,IF(AND($BB17="RH",$N17=0,$AZ17&gt;29),1,0))</f>
        <v>0</v>
      </c>
      <c r="BR17" s="6" t="str">
        <f t="shared" ref="BR17:BR19" si="114">IF($BN17=0,"Nincs hosszútávú terv!",IF(AND($BB17="H",$O17=0,$AZ17=0),"Nullás a hosszútávú feladat és nincs hozzá indoklás!",IF(AND($BB17="RH",$O17=0,$AZ17=0),"Nullás a hosszútávú feladat és nincs hozzá indoklás!",IF(AND($BB17="R",$O17=0,$AZ17&lt;300),"Nullás a hosszútávú feladat és rövid hozzá az indoklás!",IF(AND($BB17="RH",$O17=0,$AZ17&lt;300),"Nullás a hosszútávú feladat és rövid hozzá az indoklás!",0)))))</f>
        <v>Nincs hosszútávú terv!</v>
      </c>
      <c r="BS17" s="5">
        <f t="shared" ref="BS17:BS19" si="115">IF(AND($BB17="R",$N17=0,$AZ17&gt;29),1,IF(AND($BB17="RH",$N17=0,$AZ17&gt;29),1,0))</f>
        <v>0</v>
      </c>
      <c r="BT17" s="5">
        <f t="shared" ref="BT17:BT19" si="116">IF(AND($BB17="H",$O17=0,$AZ17&gt;29),1,IF(AND($BB17="RH",$O17=0,$AZ17&gt;29),1,0))</f>
        <v>0</v>
      </c>
      <c r="BU17" s="5">
        <f t="shared" ref="BU17:BU19" si="117">IF($B17="",0,1)</f>
        <v>1</v>
      </c>
      <c r="BV17" s="5">
        <f t="shared" ref="BV17:BV19" si="118">IF($C17="",0,1)</f>
        <v>1</v>
      </c>
      <c r="BW17" s="5">
        <f t="shared" ref="BW17:BW19" si="119">IF($D17="",0,1)</f>
        <v>1</v>
      </c>
      <c r="BX17" s="5">
        <f t="shared" ref="BX17:BX19" si="120">IF($E17="",0,1)</f>
        <v>1</v>
      </c>
      <c r="BY17" s="5">
        <f t="shared" ref="BY17:BY19" si="121">IF($L17="",0,1)</f>
        <v>1</v>
      </c>
      <c r="BZ17" s="5">
        <f t="shared" ref="BZ17:BZ19" si="122">IF($M17="",0,1)</f>
        <v>1</v>
      </c>
      <c r="CA17" s="5">
        <f t="shared" ref="CA17:CA19" si="123">IF($N17="",0,1)</f>
        <v>1</v>
      </c>
      <c r="CB17" s="5">
        <f t="shared" ref="CB17:CB19" si="124">IF($O17="",0,1)</f>
        <v>1</v>
      </c>
      <c r="CC17" s="5">
        <f t="shared" ref="CC17:CC19" si="125">IF($P17="",0,1)</f>
        <v>1</v>
      </c>
      <c r="CD17" s="5" t="str">
        <f t="shared" ref="CD17:CD19" si="126">IF(AND($BA17=0,$BU17=0),"Hiányos kitöltés! (B-oszlop üres)",IF(AND($BA17=0,$BV17=0),"Hiányos kitöltés! (C-oszlop üres)",IF(AND($BA17=0,$BW17=0),"Hiányos kitöltés! (D-oszlop üres)",IF(AND($BA17=0,$BX17=0),"Hiányos kitöltés! (E-oszlop üres)",IF(AND($BA17=0,$BY17=0),"Hiányos kitöltés! (L-oszlop üres)",IF(AND($BA17=0,$BZ17=0),"Hiányos kitöltés! (M-oszlop üres)",IF(AND($BA17=0,$CA17=0),"Hiányos kitöltés! (N-oszlop üres)",IF(AND($BA17=0,$CB17=0),"Hiányos kitöltés! (O-oszlop üres)",IF(AND($BA17=0,$CC17=0),"Hiányos kitöltés! (P-oszlop üres)",IF(AND($BA17=0,$BG17=0),"Hiányos kitöltés! (I.ütem forrása hiányos!","?"))))))))))</f>
        <v>?</v>
      </c>
      <c r="CE17" s="4" t="str">
        <f t="shared" ref="CE17:CE19" si="127">IF($BA17=0,$CD17,IF($BG17=0,"I. ütem forrása nincs kitöltve!",IF($BJ17=0,"II. ütem forrása nincs kitöltve!",IF($BD17=1,"Költségek üteme nem megfelelő (az időtartam és a költség üteme eltér)!",IF(AND(BH17=0,$BA17=1,$BJ17=1,$BD17=1),"Kötelező cellák kitöltve, de az I. ütem forrása hibás!",IF(AND(BJ17=0,$BA17=1,$BJ17=1,$BD17=1),"Kötelező cellák kitöltve, de a II. ütem forrása hibás!",IF(AND($BO17=1,$AZ17&lt;30),"Nullás a rövidtávú feladat és rövid (hiányzik) a hozzá tartozó indoklás!",IF(AND($BP17=1,$AZ17&lt;30),"Nullás a hosszútávú feladat és rövid (hiányzik) a hozzá tartozó indoklás!",IF(AND(BN17=1,C17="2011_RENDKÍVÜLI"),"II. ütemre nem tervezhet Rendkívüli feladatot!",IF(BH17=0,AD17,IF(BK17=0,AS17,IF(AND(BC17=1,$P17&gt;$N17),"EM rendelet 2. melléklet terhére elszámolt költség nem lehet nagyobb az I. ütemre tervezett tényleges költségnél!",IF($AC17&gt;$N17,"Többlet forrást jelölt meg az I. ütemnél! A forrás ne legyen több a költségnél.",IF($AQ17&gt;$O17,"Többlet forrást jelölt meg a II. ütemnél! A forrás ne legyen több a költségnél.","Kitöltés rendben!"))))))))))))))</f>
        <v>Kitöltés rendben!</v>
      </c>
      <c r="CF17" s="5">
        <f t="shared" ref="CF17:CF19" si="128">IF(A17="Kitöltés rendben!",1,0)</f>
        <v>1</v>
      </c>
      <c r="CG17" s="5">
        <f t="shared" ref="CG17:CG19" si="129">IF(AND($BB17="R",$CF17=1),1,IF(AND($BB17="RH",$CF17=1),1,0))</f>
        <v>1</v>
      </c>
      <c r="CH17" s="5">
        <f t="shared" ref="CH17:CH19" si="130">IF(AND($BB17="H",$CF17=1),1,IF(AND($BB17="RH",$CF17=1),1,0))</f>
        <v>0</v>
      </c>
    </row>
    <row r="18" spans="1:86" s="2" customFormat="1" ht="45">
      <c r="A18" s="1" t="str">
        <f t="shared" si="90"/>
        <v>Kitöltés rendben!</v>
      </c>
      <c r="B18" s="195">
        <v>1</v>
      </c>
      <c r="C18" s="191" t="s">
        <v>95</v>
      </c>
      <c r="D18" s="198" t="s">
        <v>340</v>
      </c>
      <c r="E18" s="199" t="s">
        <v>318</v>
      </c>
      <c r="F18" s="200" t="str">
        <f>VLOOKUP($G18,Összesítő!$B:$F,2,FALSE)</f>
        <v>21-05184-1-001-00-07</v>
      </c>
      <c r="G18" s="201">
        <v>2703</v>
      </c>
      <c r="H18" s="200" t="str">
        <f>AY18&amp;"_"&amp;AW18&amp;"_FIV_"&amp;LEFT(Előlap!$B$6,4)</f>
        <v>1783_16_FIV_2026</v>
      </c>
      <c r="I18" s="200" t="str">
        <f>VLOOKUP($G18,Összesítő!$B:$F,5,FALSE)</f>
        <v>Csemő</v>
      </c>
      <c r="J18" s="200" t="str">
        <f>VLOOKUP($G18,Összesítő!$B:$F,4,FALSE)</f>
        <v>Csemő Község Önkormányzata</v>
      </c>
      <c r="K18" s="202">
        <f t="shared" si="91"/>
        <v>3500</v>
      </c>
      <c r="L18" s="193">
        <v>2027</v>
      </c>
      <c r="M18" s="193">
        <v>2027</v>
      </c>
      <c r="N18" s="203">
        <v>3500</v>
      </c>
      <c r="O18" s="204">
        <v>0</v>
      </c>
      <c r="P18" s="203">
        <v>3500</v>
      </c>
      <c r="Q18" s="205"/>
      <c r="R18" s="204">
        <v>0</v>
      </c>
      <c r="S18" s="204">
        <v>0</v>
      </c>
      <c r="T18" s="204">
        <v>0</v>
      </c>
      <c r="U18" s="204">
        <v>0</v>
      </c>
      <c r="V18" s="204">
        <v>0</v>
      </c>
      <c r="W18" s="204">
        <v>3500</v>
      </c>
      <c r="X18" s="204">
        <v>0</v>
      </c>
      <c r="Y18" s="204">
        <v>0</v>
      </c>
      <c r="Z18" s="204">
        <v>0</v>
      </c>
      <c r="AA18" s="204">
        <v>0</v>
      </c>
      <c r="AB18" s="204">
        <v>0</v>
      </c>
      <c r="AC18" s="202">
        <f t="shared" si="92"/>
        <v>3500</v>
      </c>
      <c r="AD18" s="3" t="str">
        <f t="shared" si="93"/>
        <v>A forrás egyenlő a költséggel (I.ütem).</v>
      </c>
      <c r="AE18" s="205"/>
      <c r="AF18" s="204">
        <v>0</v>
      </c>
      <c r="AG18" s="204">
        <v>0</v>
      </c>
      <c r="AH18" s="204">
        <v>0</v>
      </c>
      <c r="AI18" s="204">
        <v>0</v>
      </c>
      <c r="AJ18" s="204">
        <v>0</v>
      </c>
      <c r="AK18" s="204">
        <v>0</v>
      </c>
      <c r="AL18" s="204">
        <v>0</v>
      </c>
      <c r="AM18" s="204">
        <v>0</v>
      </c>
      <c r="AN18" s="204">
        <v>0</v>
      </c>
      <c r="AO18" s="204">
        <v>0</v>
      </c>
      <c r="AP18" s="204">
        <v>0</v>
      </c>
      <c r="AQ18" s="202">
        <f t="shared" si="94"/>
        <v>0</v>
      </c>
      <c r="AR18" s="191"/>
      <c r="AS18" s="3" t="str">
        <f t="shared" si="95"/>
        <v>Nem hosszútávú a feladat.</v>
      </c>
      <c r="AT18" s="205"/>
      <c r="AU18" s="198" t="s">
        <v>342</v>
      </c>
      <c r="AV18" s="198" t="s">
        <v>135</v>
      </c>
      <c r="AW18" s="197">
        <f>COUNTA($G$3:G18)</f>
        <v>16</v>
      </c>
      <c r="AY18" s="6">
        <f>VLOOKUP($G18,Összesítő!$B:$F,3,FALSE)</f>
        <v>1783</v>
      </c>
      <c r="AZ18" s="6">
        <f t="shared" si="96"/>
        <v>81</v>
      </c>
      <c r="BA18" s="5">
        <f t="shared" si="97"/>
        <v>1</v>
      </c>
      <c r="BB18" s="5" t="str">
        <f t="shared" si="98"/>
        <v>R</v>
      </c>
      <c r="BC18" s="5">
        <f t="shared" si="99"/>
        <v>1</v>
      </c>
      <c r="BD18" s="5">
        <f t="shared" si="100"/>
        <v>0</v>
      </c>
      <c r="BE18" s="5">
        <f t="shared" si="101"/>
        <v>0</v>
      </c>
      <c r="BF18" s="6" t="str">
        <f t="shared" si="102"/>
        <v>A forrás egyenlő a költséggel (I.ütem).</v>
      </c>
      <c r="BG18" s="5">
        <f t="shared" si="103"/>
        <v>1</v>
      </c>
      <c r="BH18" s="5">
        <f t="shared" si="104"/>
        <v>1</v>
      </c>
      <c r="BI18" s="5">
        <f t="shared" si="105"/>
        <v>0</v>
      </c>
      <c r="BJ18" s="5">
        <f t="shared" si="106"/>
        <v>1</v>
      </c>
      <c r="BK18" s="5">
        <f t="shared" si="107"/>
        <v>1</v>
      </c>
      <c r="BL18" s="4" t="str">
        <f t="shared" si="108"/>
        <v>Nem hosszútávú a feladat.</v>
      </c>
      <c r="BM18" s="5">
        <f t="shared" si="109"/>
        <v>1</v>
      </c>
      <c r="BN18" s="5">
        <f t="shared" si="110"/>
        <v>0</v>
      </c>
      <c r="BO18" s="5">
        <f t="shared" si="111"/>
        <v>0</v>
      </c>
      <c r="BP18" s="5">
        <f t="shared" si="112"/>
        <v>0</v>
      </c>
      <c r="BQ18" s="5">
        <f t="shared" si="113"/>
        <v>0</v>
      </c>
      <c r="BR18" s="6" t="str">
        <f t="shared" si="114"/>
        <v>Nincs hosszútávú terv!</v>
      </c>
      <c r="BS18" s="5">
        <f t="shared" si="115"/>
        <v>0</v>
      </c>
      <c r="BT18" s="5">
        <f t="shared" si="116"/>
        <v>0</v>
      </c>
      <c r="BU18" s="5">
        <f t="shared" si="117"/>
        <v>1</v>
      </c>
      <c r="BV18" s="5">
        <f t="shared" si="118"/>
        <v>1</v>
      </c>
      <c r="BW18" s="5">
        <f t="shared" si="119"/>
        <v>1</v>
      </c>
      <c r="BX18" s="5">
        <f t="shared" si="120"/>
        <v>1</v>
      </c>
      <c r="BY18" s="5">
        <f t="shared" si="121"/>
        <v>1</v>
      </c>
      <c r="BZ18" s="5">
        <f t="shared" si="122"/>
        <v>1</v>
      </c>
      <c r="CA18" s="5">
        <f t="shared" si="123"/>
        <v>1</v>
      </c>
      <c r="CB18" s="5">
        <f t="shared" si="124"/>
        <v>1</v>
      </c>
      <c r="CC18" s="5">
        <f t="shared" si="125"/>
        <v>1</v>
      </c>
      <c r="CD18" s="5" t="str">
        <f t="shared" si="126"/>
        <v>?</v>
      </c>
      <c r="CE18" s="4" t="str">
        <f t="shared" si="127"/>
        <v>Kitöltés rendben!</v>
      </c>
      <c r="CF18" s="5">
        <f t="shared" si="128"/>
        <v>1</v>
      </c>
      <c r="CG18" s="5">
        <f t="shared" si="129"/>
        <v>1</v>
      </c>
      <c r="CH18" s="5">
        <f t="shared" si="130"/>
        <v>0</v>
      </c>
    </row>
    <row r="19" spans="1:86" s="2" customFormat="1" ht="45">
      <c r="A19" s="1" t="str">
        <f t="shared" si="90"/>
        <v>Kitöltés rendben!</v>
      </c>
      <c r="B19" s="195">
        <v>1</v>
      </c>
      <c r="C19" s="191" t="s">
        <v>103</v>
      </c>
      <c r="D19" s="198" t="s">
        <v>341</v>
      </c>
      <c r="E19" s="199" t="s">
        <v>318</v>
      </c>
      <c r="F19" s="200" t="str">
        <f>VLOOKUP($G19,Összesítő!$B:$F,2,FALSE)</f>
        <v>21-05184-1-001-00-07</v>
      </c>
      <c r="G19" s="201">
        <v>2703</v>
      </c>
      <c r="H19" s="200" t="str">
        <f>AY19&amp;"_"&amp;AW19&amp;"_FIV_"&amp;LEFT(Előlap!$B$6,4)</f>
        <v>1783_17_FIV_2026</v>
      </c>
      <c r="I19" s="200" t="str">
        <f>VLOOKUP($G19,Összesítő!$B:$F,5,FALSE)</f>
        <v>Csemő</v>
      </c>
      <c r="J19" s="200" t="str">
        <f>VLOOKUP($G19,Összesítő!$B:$F,4,FALSE)</f>
        <v>Csemő Község Önkormányzata</v>
      </c>
      <c r="K19" s="202">
        <f t="shared" si="91"/>
        <v>28000</v>
      </c>
      <c r="L19" s="193">
        <v>2027</v>
      </c>
      <c r="M19" s="193">
        <v>2028</v>
      </c>
      <c r="N19" s="203">
        <v>7000</v>
      </c>
      <c r="O19" s="204">
        <v>21000</v>
      </c>
      <c r="P19" s="203">
        <v>7000</v>
      </c>
      <c r="Q19" s="205"/>
      <c r="R19" s="204">
        <v>0</v>
      </c>
      <c r="S19" s="204">
        <v>0</v>
      </c>
      <c r="T19" s="204">
        <v>0</v>
      </c>
      <c r="U19" s="204">
        <v>0</v>
      </c>
      <c r="V19" s="204">
        <v>0</v>
      </c>
      <c r="W19" s="204">
        <v>7000</v>
      </c>
      <c r="X19" s="204">
        <v>0</v>
      </c>
      <c r="Y19" s="204">
        <v>0</v>
      </c>
      <c r="Z19" s="204">
        <v>0</v>
      </c>
      <c r="AA19" s="204">
        <v>0</v>
      </c>
      <c r="AB19" s="204">
        <v>0</v>
      </c>
      <c r="AC19" s="202">
        <f t="shared" si="92"/>
        <v>7000</v>
      </c>
      <c r="AD19" s="3" t="str">
        <f t="shared" si="93"/>
        <v>A forrás egyenlő a költséggel (I.ütem).</v>
      </c>
      <c r="AE19" s="205"/>
      <c r="AF19" s="204">
        <v>0</v>
      </c>
      <c r="AG19" s="204">
        <v>0</v>
      </c>
      <c r="AH19" s="204">
        <v>0</v>
      </c>
      <c r="AI19" s="204">
        <v>0</v>
      </c>
      <c r="AJ19" s="204">
        <v>21000</v>
      </c>
      <c r="AK19" s="204">
        <v>0</v>
      </c>
      <c r="AL19" s="204">
        <v>0</v>
      </c>
      <c r="AM19" s="204">
        <v>0</v>
      </c>
      <c r="AN19" s="204">
        <v>0</v>
      </c>
      <c r="AO19" s="204">
        <v>0</v>
      </c>
      <c r="AP19" s="204">
        <v>0</v>
      </c>
      <c r="AQ19" s="202">
        <f t="shared" si="94"/>
        <v>21000</v>
      </c>
      <c r="AR19" s="191"/>
      <c r="AS19" s="3" t="str">
        <f t="shared" si="95"/>
        <v>A forrás egyenlő a költséggel (II.ütem).</v>
      </c>
      <c r="AT19" s="205"/>
      <c r="AU19" s="198" t="s">
        <v>343</v>
      </c>
      <c r="AV19" s="198" t="s">
        <v>135</v>
      </c>
      <c r="AW19" s="197">
        <f>COUNTA($G$3:G19)</f>
        <v>17</v>
      </c>
      <c r="AY19" s="6">
        <f>VLOOKUP($G19,Összesítő!$B:$F,3,FALSE)</f>
        <v>1783</v>
      </c>
      <c r="AZ19" s="6">
        <f t="shared" si="96"/>
        <v>80</v>
      </c>
      <c r="BA19" s="5">
        <f t="shared" si="97"/>
        <v>1</v>
      </c>
      <c r="BB19" s="5" t="str">
        <f t="shared" si="98"/>
        <v>RH</v>
      </c>
      <c r="BC19" s="5">
        <f t="shared" si="99"/>
        <v>1</v>
      </c>
      <c r="BD19" s="5">
        <f t="shared" si="100"/>
        <v>0</v>
      </c>
      <c r="BE19" s="5">
        <f t="shared" si="101"/>
        <v>0</v>
      </c>
      <c r="BF19" s="6" t="str">
        <f t="shared" si="102"/>
        <v>A forrás egyenlő a költséggel (I.ütem).</v>
      </c>
      <c r="BG19" s="5">
        <f t="shared" si="103"/>
        <v>1</v>
      </c>
      <c r="BH19" s="5">
        <f t="shared" si="104"/>
        <v>1</v>
      </c>
      <c r="BI19" s="5">
        <f t="shared" si="105"/>
        <v>0</v>
      </c>
      <c r="BJ19" s="5">
        <f t="shared" si="106"/>
        <v>1</v>
      </c>
      <c r="BK19" s="5">
        <f t="shared" si="107"/>
        <v>1</v>
      </c>
      <c r="BL19" s="4" t="str">
        <f t="shared" si="108"/>
        <v>A forrás egyenlő a költséggel (II.ütem).</v>
      </c>
      <c r="BM19" s="5">
        <f t="shared" si="109"/>
        <v>0</v>
      </c>
      <c r="BN19" s="5">
        <f t="shared" si="110"/>
        <v>1</v>
      </c>
      <c r="BO19" s="5">
        <f t="shared" si="111"/>
        <v>0</v>
      </c>
      <c r="BP19" s="5">
        <f t="shared" si="112"/>
        <v>0</v>
      </c>
      <c r="BQ19" s="5">
        <f t="shared" si="113"/>
        <v>0</v>
      </c>
      <c r="BR19" s="6">
        <f t="shared" si="114"/>
        <v>0</v>
      </c>
      <c r="BS19" s="5">
        <f t="shared" si="115"/>
        <v>0</v>
      </c>
      <c r="BT19" s="5">
        <f t="shared" si="116"/>
        <v>0</v>
      </c>
      <c r="BU19" s="5">
        <f t="shared" si="117"/>
        <v>1</v>
      </c>
      <c r="BV19" s="5">
        <f t="shared" si="118"/>
        <v>1</v>
      </c>
      <c r="BW19" s="5">
        <f t="shared" si="119"/>
        <v>1</v>
      </c>
      <c r="BX19" s="5">
        <f t="shared" si="120"/>
        <v>1</v>
      </c>
      <c r="BY19" s="5">
        <f t="shared" si="121"/>
        <v>1</v>
      </c>
      <c r="BZ19" s="5">
        <f t="shared" si="122"/>
        <v>1</v>
      </c>
      <c r="CA19" s="5">
        <f t="shared" si="123"/>
        <v>1</v>
      </c>
      <c r="CB19" s="5">
        <f t="shared" si="124"/>
        <v>1</v>
      </c>
      <c r="CC19" s="5">
        <f t="shared" si="125"/>
        <v>1</v>
      </c>
      <c r="CD19" s="5" t="str">
        <f t="shared" si="126"/>
        <v>?</v>
      </c>
      <c r="CE19" s="4" t="str">
        <f t="shared" si="127"/>
        <v>Kitöltés rendben!</v>
      </c>
      <c r="CF19" s="5">
        <f t="shared" si="128"/>
        <v>1</v>
      </c>
      <c r="CG19" s="5">
        <f t="shared" si="129"/>
        <v>1</v>
      </c>
      <c r="CH19" s="5">
        <f t="shared" si="130"/>
        <v>1</v>
      </c>
    </row>
    <row r="20" spans="1:86" s="2" customFormat="1" ht="45">
      <c r="A20" s="1" t="str">
        <f>IF($G20="","Nincs VKR kiválasztva!",CE20)</f>
        <v>Kitöltés rendben!</v>
      </c>
      <c r="B20" s="195">
        <v>1</v>
      </c>
      <c r="C20" s="191" t="s">
        <v>117</v>
      </c>
      <c r="D20" s="198" t="s">
        <v>317</v>
      </c>
      <c r="E20" s="199" t="s">
        <v>318</v>
      </c>
      <c r="F20" s="200" t="str">
        <f>VLOOKUP($G20,Összesítő!$B:$F,2,FALSE)</f>
        <v>21-19716-1-001-00-10</v>
      </c>
      <c r="G20" s="201">
        <v>2501</v>
      </c>
      <c r="H20" s="200" t="str">
        <f>AY20&amp;"_"&amp;AW20&amp;"_FIV_"&amp;LEFT(Előlap!$B$6,4)</f>
        <v>1789_18_FIV_2026</v>
      </c>
      <c r="I20" s="200" t="str">
        <f>VLOOKUP($G20,Összesítő!$B:$F,5,FALSE)</f>
        <v>Nagykőrös</v>
      </c>
      <c r="J20" s="200" t="str">
        <f>VLOOKUP($G20,Összesítő!$B:$F,4,FALSE)</f>
        <v>Nagykőrös Város Önkormányzata</v>
      </c>
      <c r="K20" s="202">
        <f>N20+O20</f>
        <v>3700</v>
      </c>
      <c r="L20" s="193">
        <v>2027</v>
      </c>
      <c r="M20" s="193">
        <v>2027</v>
      </c>
      <c r="N20" s="203">
        <v>3700</v>
      </c>
      <c r="O20" s="204">
        <v>0</v>
      </c>
      <c r="P20" s="203">
        <v>2500</v>
      </c>
      <c r="Q20" s="205"/>
      <c r="R20" s="204">
        <v>1200</v>
      </c>
      <c r="S20" s="204">
        <v>0</v>
      </c>
      <c r="T20" s="204">
        <v>0</v>
      </c>
      <c r="U20" s="204">
        <v>0</v>
      </c>
      <c r="V20" s="204">
        <v>0</v>
      </c>
      <c r="W20" s="204">
        <v>2500</v>
      </c>
      <c r="X20" s="204">
        <v>0</v>
      </c>
      <c r="Y20" s="204">
        <v>0</v>
      </c>
      <c r="Z20" s="204">
        <v>0</v>
      </c>
      <c r="AA20" s="204">
        <v>0</v>
      </c>
      <c r="AB20" s="204">
        <v>0</v>
      </c>
      <c r="AC20" s="202">
        <f>SUM(R20:AB20)</f>
        <v>3700</v>
      </c>
      <c r="AD20" s="3" t="str">
        <f>IF($G20="","Nincs VKR kiválasztva!",IF(BA20=0,"Hiányos kitöltés!",BF20))</f>
        <v>A forrás egyenlő a költséggel (I.ütem).</v>
      </c>
      <c r="AE20" s="205"/>
      <c r="AF20" s="204">
        <v>0</v>
      </c>
      <c r="AG20" s="204">
        <v>0</v>
      </c>
      <c r="AH20" s="204">
        <v>0</v>
      </c>
      <c r="AI20" s="204">
        <v>0</v>
      </c>
      <c r="AJ20" s="204">
        <v>0</v>
      </c>
      <c r="AK20" s="204">
        <v>0</v>
      </c>
      <c r="AL20" s="204">
        <v>0</v>
      </c>
      <c r="AM20" s="204">
        <v>0</v>
      </c>
      <c r="AN20" s="204">
        <v>0</v>
      </c>
      <c r="AO20" s="204">
        <v>0</v>
      </c>
      <c r="AP20" s="204">
        <v>0</v>
      </c>
      <c r="AQ20" s="202">
        <f>SUM(AF20:AP20)</f>
        <v>0</v>
      </c>
      <c r="AR20" s="191"/>
      <c r="AS20" s="3" t="str">
        <f>IF($G20="","Nincs VKR kiválasztva!",IF($BA20=0,"Hiányos kitöltés!",IF($BN20=0,"Nem hosszútávú a feladat.",$BL20)))</f>
        <v>Nem hosszútávú a feladat.</v>
      </c>
      <c r="AT20" s="205"/>
      <c r="AU20" s="198" t="s">
        <v>326</v>
      </c>
      <c r="AV20" s="198" t="s">
        <v>135</v>
      </c>
      <c r="AW20" s="197">
        <f>COUNTA($G$3:G20)</f>
        <v>18</v>
      </c>
      <c r="AY20" s="6">
        <f>VLOOKUP($G20,Összesítő!$B:$F,3,FALSE)</f>
        <v>1789</v>
      </c>
      <c r="AZ20" s="6">
        <f>LEN($AU20)</f>
        <v>107</v>
      </c>
      <c r="BA20" s="5">
        <f>IF(OR($B20="",$C20="",$D20="",$E20="",$F20="",$L20="",$M20="",$N20="",$O20="",$P20=""),0,1)</f>
        <v>1</v>
      </c>
      <c r="BB20" s="5" t="str">
        <f>IF($F20="",0,IF(AND($L20=2027,$M20=2027),"R",IF(AND($L20=2027,$M20&gt;2027),"RH",IF(AND($L20&gt;2027,$M20&gt;2027),"H","x"))))</f>
        <v>R</v>
      </c>
      <c r="BC20" s="5">
        <f>IF(OR(BB20="R",BB20="RH"),1,0)</f>
        <v>1</v>
      </c>
      <c r="BD20" s="5">
        <f>IF(AND($BB20="R",$O20&gt;0),1,IF(AND($BB20="H",$N20&gt;0),1,0))</f>
        <v>0</v>
      </c>
      <c r="BE20" s="5">
        <f>IF($AC20&lt;$N20,1,IF($AC20=$N20,0))</f>
        <v>0</v>
      </c>
      <c r="BF20" s="6" t="str">
        <f>IF($L20&gt;2027,"Nem rövidtávú a feladat.",IF($BE20=1,"Az I. ütem nem lehet forráshiányos!",IF($AC20&gt;$N20,"Többlet forrást jelölt meg az I. ütemnél! A forrás ne legyen több a költségnél.",IF($AC20=$N20,"A forrás egyenlő a költséggel (I.ütem).",0))))</f>
        <v>A forrás egyenlő a költséggel (I.ütem).</v>
      </c>
      <c r="BG20" s="5">
        <f>IF(AND($R20&lt;&gt;"",$S20&lt;&gt;"",$T20&lt;&gt;"",$U20&lt;&gt;"",$V20&lt;&gt;"",$W20&lt;&gt;"",$X20&lt;&gt;"",$Y20&lt;&gt;"",$Z20&lt;&gt;"",$AA20&lt;&gt;"",$AB20&lt;&gt;""),1,0)</f>
        <v>1</v>
      </c>
      <c r="BH20" s="5">
        <f>IF(AND($BG20=1,$N20=$AC20),1,0)</f>
        <v>1</v>
      </c>
      <c r="BI20" s="5">
        <f>IF($AQ20&lt;$O20,1,0)</f>
        <v>0</v>
      </c>
      <c r="BJ20" s="5">
        <f>IF(AND($AF20&lt;&gt;"",$AG20&lt;&gt;"",$AH20&lt;&gt;"",$AI20&lt;&gt;"",$AJ20&lt;&gt;"",$AK20&lt;&gt;"",$AL20&lt;&gt;"",$AM20&lt;&gt;"",$AN20&lt;&gt;"",$AO20&lt;&gt;"",$AP20&lt;&gt;""),1,0)</f>
        <v>1</v>
      </c>
      <c r="BK20" s="5">
        <f>IF(AND($BJ20=1,$O20=$AQ20),1,IF(AND($BJ20=1,$O20&gt;$AQ20,AR20="igen"),1,0))</f>
        <v>1</v>
      </c>
      <c r="BL20" s="4" t="str">
        <f>IF($M20&lt;2028,"Nem hosszútávú a feladat.",IF(AND($BI20=1,$AR20="nem"),"Forráshiányos a feladat? Jelölje az AR-oszlopban!",IF(AND($BI20=0,$AR20="igen"),"Forráshiányosnak jelölte a feladat az AR-oszlopban, de a forrás költség adatok alapnján nem az!",IF(AND($BI20=1,$AR20="igen"),"Forráshiányos a feladat!",IF($AQ20&gt;$O20,"Többlet forrást jelölt meg a II. ütemnél! A forrás ne legyen több a költségnél.",IF($AQ20=$O20,"A forrás egyenlő a költséggel (II.ütem).",0))))))</f>
        <v>Nem hosszútávú a feladat.</v>
      </c>
      <c r="BM20" s="5">
        <f>IF($M20&lt;2028,1,0)</f>
        <v>1</v>
      </c>
      <c r="BN20" s="5">
        <f>IF($M20&gt;2027,1,0)</f>
        <v>0</v>
      </c>
      <c r="BO20" s="5">
        <f>IF(AND($BM20=1,$N20=0),1,0)</f>
        <v>0</v>
      </c>
      <c r="BP20" s="5">
        <f>IF(AND($BN20=1,$O20=0),1,0)</f>
        <v>0</v>
      </c>
      <c r="BQ20" s="5">
        <f>IF(AND($BB20="R",$N20=0,$AZ20&gt;29),1,IF(AND($BB20="RH",$N20=0,$AZ20&gt;29),1,0))</f>
        <v>0</v>
      </c>
      <c r="BR20" s="6" t="str">
        <f>IF($BN20=0,"Nincs hosszútávú terv!",IF(AND($BB20="H",$O20=0,$AZ20=0),"Nullás a hosszútávú feladat és nincs hozzá indoklás!",IF(AND($BB20="RH",$O20=0,$AZ20=0),"Nullás a hosszútávú feladat és nincs hozzá indoklás!",IF(AND($BB20="R",$O20=0,$AZ20&lt;300),"Nullás a hosszútávú feladat és rövid hozzá az indoklás!",IF(AND($BB20="RH",$O20=0,$AZ20&lt;300),"Nullás a hosszútávú feladat és rövid hozzá az indoklás!",0)))))</f>
        <v>Nincs hosszútávú terv!</v>
      </c>
      <c r="BS20" s="5">
        <f>IF(AND($BB20="R",$N20=0,$AZ20&gt;29),1,IF(AND($BB20="RH",$N20=0,$AZ20&gt;29),1,0))</f>
        <v>0</v>
      </c>
      <c r="BT20" s="5">
        <f>IF(AND($BB20="H",$O20=0,$AZ20&gt;29),1,IF(AND($BB20="RH",$O20=0,$AZ20&gt;29),1,0))</f>
        <v>0</v>
      </c>
      <c r="BU20" s="5">
        <f>IF($B20="",0,1)</f>
        <v>1</v>
      </c>
      <c r="BV20" s="5">
        <f>IF($C20="",0,1)</f>
        <v>1</v>
      </c>
      <c r="BW20" s="5">
        <f>IF($D20="",0,1)</f>
        <v>1</v>
      </c>
      <c r="BX20" s="5">
        <f>IF($E20="",0,1)</f>
        <v>1</v>
      </c>
      <c r="BY20" s="5">
        <f>IF($L20="",0,1)</f>
        <v>1</v>
      </c>
      <c r="BZ20" s="5">
        <f>IF($M20="",0,1)</f>
        <v>1</v>
      </c>
      <c r="CA20" s="5">
        <f>IF($N20="",0,1)</f>
        <v>1</v>
      </c>
      <c r="CB20" s="5">
        <f>IF($O20="",0,1)</f>
        <v>1</v>
      </c>
      <c r="CC20" s="5">
        <f>IF($P20="",0,1)</f>
        <v>1</v>
      </c>
      <c r="CD20" s="5" t="str">
        <f>IF(AND($BA20=0,$BU20=0),"Hiányos kitöltés! (B-oszlop üres)",IF(AND($BA20=0,$BV20=0),"Hiányos kitöltés! (C-oszlop üres)",IF(AND($BA20=0,$BW20=0),"Hiányos kitöltés! (D-oszlop üres)",IF(AND($BA20=0,$BX20=0),"Hiányos kitöltés! (E-oszlop üres)",IF(AND($BA20=0,$BY20=0),"Hiányos kitöltés! (L-oszlop üres)",IF(AND($BA20=0,$BZ20=0),"Hiányos kitöltés! (M-oszlop üres)",IF(AND($BA20=0,$CA20=0),"Hiányos kitöltés! (N-oszlop üres)",IF(AND($BA20=0,$CB20=0),"Hiányos kitöltés! (O-oszlop üres)",IF(AND($BA20=0,$CC20=0),"Hiányos kitöltés! (P-oszlop üres)",IF(AND($BA20=0,$BG20=0),"Hiányos kitöltés! (I.ütem forrása hiányos!","?"))))))))))</f>
        <v>?</v>
      </c>
      <c r="CE20" s="4" t="str">
        <f>IF($BA20=0,$CD20,IF($BG20=0,"I. ütem forrása nincs kitöltve!",IF($BJ20=0,"II. ütem forrása nincs kitöltve!",IF($BD20=1,"Költségek üteme nem megfelelő (az időtartam és a költség üteme eltér)!",IF(AND(BH20=0,$BA20=1,$BJ20=1,$BD20=1),"Kötelező cellák kitöltve, de az I. ütem forrása hibás!",IF(AND(BJ20=0,$BA20=1,$BJ20=1,$BD20=1),"Kötelező cellák kitöltve, de a II. ütem forrása hibás!",IF(AND($BO20=1,$AZ20&lt;30),"Nullás a rövidtávú feladat és rövid (hiányzik) a hozzá tartozó indoklás!",IF(AND($BP20=1,$AZ20&lt;30),"Nullás a hosszútávú feladat és rövid (hiányzik) a hozzá tartozó indoklás!",IF(AND(BN20=1,C20="2011_RENDKÍVÜLI"),"II. ütemre nem tervezhet Rendkívüli feladatot!",IF(BH20=0,AD20,IF(BK20=0,AS20,IF(AND(BC20=1,$P20&gt;$N20),"EM rendelet 2. melléklet terhére elszámolt költség nem lehet nagyobb az I. ütemre tervezett tényleges költségnél!",IF($AC20&gt;$N20,"Többlet forrást jelölt meg az I. ütemnél! A forrás ne legyen több a költségnél.",IF($AQ20&gt;$O20,"Többlet forrást jelölt meg a II. ütemnél! A forrás ne legyen több a költségnél.","Kitöltés rendben!"))))))))))))))</f>
        <v>Kitöltés rendben!</v>
      </c>
      <c r="CF20" s="5">
        <f>IF(A20="Kitöltés rendben!",1,0)</f>
        <v>1</v>
      </c>
      <c r="CG20" s="5">
        <f>IF(AND($BB20="R",$CF20=1),1,IF(AND($BB20="RH",$CF20=1),1,0))</f>
        <v>1</v>
      </c>
      <c r="CH20" s="5">
        <f>IF(AND($BB20="H",$CF20=1),1,IF(AND($BB20="RH",$CF20=1),1,0))</f>
        <v>0</v>
      </c>
    </row>
    <row r="21" spans="1:86" s="2" customFormat="1" ht="31.5">
      <c r="A21" s="1" t="str">
        <f>IF($G21="","Nincs VKR kiválasztva!",CE21)</f>
        <v>Kitöltés rendben!</v>
      </c>
      <c r="B21" s="195">
        <v>1</v>
      </c>
      <c r="C21" s="191" t="s">
        <v>24</v>
      </c>
      <c r="D21" s="198" t="s">
        <v>568</v>
      </c>
      <c r="E21" s="199" t="s">
        <v>318</v>
      </c>
      <c r="F21" s="200" t="str">
        <f>VLOOKUP($G21,Összesítő!$B:$F,2,FALSE)</f>
        <v>21-19716-1-001-00-10</v>
      </c>
      <c r="G21" s="201">
        <v>2501</v>
      </c>
      <c r="H21" s="200" t="str">
        <f>AY21&amp;"_"&amp;AW21&amp;"_FIV_"&amp;LEFT(Előlap!$B$6,4)</f>
        <v>1789_19_FIV_2026</v>
      </c>
      <c r="I21" s="200" t="str">
        <f>VLOOKUP($G21,Összesítő!$B:$F,5,FALSE)</f>
        <v>Nagykőrös</v>
      </c>
      <c r="J21" s="200" t="str">
        <f>VLOOKUP($G21,Összesítő!$B:$F,4,FALSE)</f>
        <v>Nagykőrös Város Önkormányzata</v>
      </c>
      <c r="K21" s="202">
        <f>N21+O21</f>
        <v>28050</v>
      </c>
      <c r="L21" s="193">
        <v>2027</v>
      </c>
      <c r="M21" s="193">
        <v>2027</v>
      </c>
      <c r="N21" s="203">
        <v>28050</v>
      </c>
      <c r="O21" s="204">
        <v>0</v>
      </c>
      <c r="P21" s="203">
        <v>28050</v>
      </c>
      <c r="Q21" s="205"/>
      <c r="R21" s="204">
        <v>0</v>
      </c>
      <c r="S21" s="204">
        <v>0</v>
      </c>
      <c r="T21" s="204">
        <v>0</v>
      </c>
      <c r="U21" s="204">
        <v>0</v>
      </c>
      <c r="V21" s="203">
        <v>28050</v>
      </c>
      <c r="W21" s="204">
        <v>0</v>
      </c>
      <c r="X21" s="204">
        <v>0</v>
      </c>
      <c r="Y21" s="204">
        <v>0</v>
      </c>
      <c r="Z21" s="204">
        <v>0</v>
      </c>
      <c r="AA21" s="204">
        <v>0</v>
      </c>
      <c r="AB21" s="204">
        <v>0</v>
      </c>
      <c r="AC21" s="202">
        <f>SUM(R21:AB21)</f>
        <v>28050</v>
      </c>
      <c r="AD21" s="3" t="str">
        <f>IF($G21="","Nincs VKR kiválasztva!",IF(BA21=0,"Hiányos kitöltés!",BF21))</f>
        <v>A forrás egyenlő a költséggel (I.ütem).</v>
      </c>
      <c r="AE21" s="205"/>
      <c r="AF21" s="204">
        <v>0</v>
      </c>
      <c r="AG21" s="204">
        <v>0</v>
      </c>
      <c r="AH21" s="204">
        <v>0</v>
      </c>
      <c r="AI21" s="204">
        <v>0</v>
      </c>
      <c r="AJ21" s="204">
        <v>0</v>
      </c>
      <c r="AK21" s="204">
        <v>0</v>
      </c>
      <c r="AL21" s="204">
        <v>0</v>
      </c>
      <c r="AM21" s="204">
        <v>0</v>
      </c>
      <c r="AN21" s="204">
        <v>0</v>
      </c>
      <c r="AO21" s="204">
        <v>0</v>
      </c>
      <c r="AP21" s="204">
        <v>0</v>
      </c>
      <c r="AQ21" s="202">
        <f>SUM(AF21:AP21)</f>
        <v>0</v>
      </c>
      <c r="AR21" s="191"/>
      <c r="AS21" s="3" t="str">
        <f>IF($G21="","Nincs VKR kiválasztva!",IF($BA21=0,"Hiányos kitöltés!",IF($BN21=0,"Nem hosszútávú a feladat.",$BL21)))</f>
        <v>Nem hosszútávú a feladat.</v>
      </c>
      <c r="AT21" s="205"/>
      <c r="AU21" s="198" t="s">
        <v>570</v>
      </c>
      <c r="AV21" s="198" t="s">
        <v>135</v>
      </c>
      <c r="AW21" s="197">
        <f>COUNTA($G$3:G21)</f>
        <v>19</v>
      </c>
      <c r="AY21" s="6">
        <f>VLOOKUP($G21,Összesítő!$B:$F,3,FALSE)</f>
        <v>1789</v>
      </c>
      <c r="AZ21" s="6">
        <f>LEN($AU21)</f>
        <v>46</v>
      </c>
      <c r="BA21" s="5">
        <f>IF(OR($B21="",$C21="",$D21="",$E21="",$F21="",$L21="",$M21="",$N21="",$O21="",$P21=""),0,1)</f>
        <v>1</v>
      </c>
      <c r="BB21" s="5" t="str">
        <f>IF($F21="",0,IF(AND($L21=2027,$M21=2027),"R",IF(AND($L21=2027,$M21&gt;2027),"RH",IF(AND($L21&gt;2027,$M21&gt;2027),"H","x"))))</f>
        <v>R</v>
      </c>
      <c r="BC21" s="5">
        <f>IF(OR(BB21="R",BB21="RH"),1,0)</f>
        <v>1</v>
      </c>
      <c r="BD21" s="5">
        <f>IF(AND($BB21="R",$O21&gt;0),1,IF(AND($BB21="H",$N21&gt;0),1,0))</f>
        <v>0</v>
      </c>
      <c r="BE21" s="5">
        <f>IF($AC21&lt;$N21,1,IF($AC21=$N21,0))</f>
        <v>0</v>
      </c>
      <c r="BF21" s="6" t="str">
        <f>IF($L21&gt;2027,"Nem rövidtávú a feladat.",IF($BE21=1,"Az I. ütem nem lehet forráshiányos!",IF($AC21&gt;$N21,"Többlet forrást jelölt meg az I. ütemnél! A forrás ne legyen több a költségnél.",IF($AC21=$N21,"A forrás egyenlő a költséggel (I.ütem).",0))))</f>
        <v>A forrás egyenlő a költséggel (I.ütem).</v>
      </c>
      <c r="BG21" s="5">
        <f>IF(AND($R21&lt;&gt;"",$S21&lt;&gt;"",$T21&lt;&gt;"",$U21&lt;&gt;"",$V21&lt;&gt;"",$W21&lt;&gt;"",$X21&lt;&gt;"",$Y21&lt;&gt;"",$Z21&lt;&gt;"",$AA21&lt;&gt;"",$AB21&lt;&gt;""),1,0)</f>
        <v>1</v>
      </c>
      <c r="BH21" s="5">
        <f>IF(AND($BG21=1,$N21=$AC21),1,0)</f>
        <v>1</v>
      </c>
      <c r="BI21" s="5">
        <f>IF($AQ21&lt;$O21,1,0)</f>
        <v>0</v>
      </c>
      <c r="BJ21" s="5">
        <f>IF(AND($AF21&lt;&gt;"",$AG21&lt;&gt;"",$AH21&lt;&gt;"",$AI21&lt;&gt;"",$AJ21&lt;&gt;"",$AK21&lt;&gt;"",$AL21&lt;&gt;"",$AM21&lt;&gt;"",$AN21&lt;&gt;"",$AO21&lt;&gt;"",$AP21&lt;&gt;""),1,0)</f>
        <v>1</v>
      </c>
      <c r="BK21" s="5">
        <f>IF(AND($BJ21=1,$O21=$AQ21),1,IF(AND($BJ21=1,$O21&gt;$AQ21,AR21="igen"),1,0))</f>
        <v>1</v>
      </c>
      <c r="BL21" s="4" t="str">
        <f>IF($M21&lt;2028,"Nem hosszútávú a feladat.",IF(AND($BI21=1,$AR21="nem"),"Forráshiányos a feladat? Jelölje az AR-oszlopban!",IF(AND($BI21=0,$AR21="igen"),"Forráshiányosnak jelölte a feladat az AR-oszlopban, de a forrás költség adatok alapnján nem az!",IF(AND($BI21=1,$AR21="igen"),"Forráshiányos a feladat!",IF($AQ21&gt;$O21,"Többlet forrást jelölt meg a II. ütemnél! A forrás ne legyen több a költségnél.",IF($AQ21=$O21,"A forrás egyenlő a költséggel (II.ütem).",0))))))</f>
        <v>Nem hosszútávú a feladat.</v>
      </c>
      <c r="BM21" s="5">
        <f>IF($M21&lt;2028,1,0)</f>
        <v>1</v>
      </c>
      <c r="BN21" s="5">
        <f>IF($M21&gt;2027,1,0)</f>
        <v>0</v>
      </c>
      <c r="BO21" s="5">
        <f>IF(AND($BM21=1,$N21=0),1,0)</f>
        <v>0</v>
      </c>
      <c r="BP21" s="5">
        <f>IF(AND($BN21=1,$O21=0),1,0)</f>
        <v>0</v>
      </c>
      <c r="BQ21" s="5">
        <f>IF(AND($BB21="R",$N21=0,$AZ21&gt;29),1,IF(AND($BB21="RH",$N21=0,$AZ21&gt;29),1,0))</f>
        <v>0</v>
      </c>
      <c r="BR21" s="6" t="str">
        <f>IF($BN21=0,"Nincs hosszútávú terv!",IF(AND($BB21="H",$O21=0,$AZ21=0),"Nullás a hosszútávú feladat és nincs hozzá indoklás!",IF(AND($BB21="RH",$O21=0,$AZ21=0),"Nullás a hosszútávú feladat és nincs hozzá indoklás!",IF(AND($BB21="R",$O21=0,$AZ21&lt;300),"Nullás a hosszútávú feladat és rövid hozzá az indoklás!",IF(AND($BB21="RH",$O21=0,$AZ21&lt;300),"Nullás a hosszútávú feladat és rövid hozzá az indoklás!",0)))))</f>
        <v>Nincs hosszútávú terv!</v>
      </c>
      <c r="BS21" s="5">
        <f>IF(AND($BB21="R",$N21=0,$AZ21&gt;29),1,IF(AND($BB21="RH",$N21=0,$AZ21&gt;29),1,0))</f>
        <v>0</v>
      </c>
      <c r="BT21" s="5">
        <f>IF(AND($BB21="H",$O21=0,$AZ21&gt;29),1,IF(AND($BB21="RH",$O21=0,$AZ21&gt;29),1,0))</f>
        <v>0</v>
      </c>
      <c r="BU21" s="5">
        <f>IF($B21="",0,1)</f>
        <v>1</v>
      </c>
      <c r="BV21" s="5">
        <f>IF($C21="",0,1)</f>
        <v>1</v>
      </c>
      <c r="BW21" s="5">
        <f>IF($D21="",0,1)</f>
        <v>1</v>
      </c>
      <c r="BX21" s="5">
        <f>IF($E21="",0,1)</f>
        <v>1</v>
      </c>
      <c r="BY21" s="5">
        <f>IF($L21="",0,1)</f>
        <v>1</v>
      </c>
      <c r="BZ21" s="5">
        <f>IF($M21="",0,1)</f>
        <v>1</v>
      </c>
      <c r="CA21" s="5">
        <f>IF($N21="",0,1)</f>
        <v>1</v>
      </c>
      <c r="CB21" s="5">
        <f>IF($O21="",0,1)</f>
        <v>1</v>
      </c>
      <c r="CC21" s="5">
        <f>IF($P21="",0,1)</f>
        <v>1</v>
      </c>
      <c r="CD21" s="5" t="str">
        <f>IF(AND($BA21=0,$BU21=0),"Hiányos kitöltés! (B-oszlop üres)",IF(AND($BA21=0,$BV21=0),"Hiányos kitöltés! (C-oszlop üres)",IF(AND($BA21=0,$BW21=0),"Hiányos kitöltés! (D-oszlop üres)",IF(AND($BA21=0,$BX21=0),"Hiányos kitöltés! (E-oszlop üres)",IF(AND($BA21=0,$BY21=0),"Hiányos kitöltés! (L-oszlop üres)",IF(AND($BA21=0,$BZ21=0),"Hiányos kitöltés! (M-oszlop üres)",IF(AND($BA21=0,$CA21=0),"Hiányos kitöltés! (N-oszlop üres)",IF(AND($BA21=0,$CB21=0),"Hiányos kitöltés! (O-oszlop üres)",IF(AND($BA21=0,$CC21=0),"Hiányos kitöltés! (P-oszlop üres)",IF(AND($BA21=0,$BG21=0),"Hiányos kitöltés! (I.ütem forrása hiányos!","?"))))))))))</f>
        <v>?</v>
      </c>
      <c r="CE21" s="4" t="str">
        <f>IF($BA21=0,$CD21,IF($BG21=0,"I. ütem forrása nincs kitöltve!",IF($BJ21=0,"II. ütem forrása nincs kitöltve!",IF($BD21=1,"Költségek üteme nem megfelelő (az időtartam és a költség üteme eltér)!",IF(AND(BH21=0,$BA21=1,$BJ21=1,$BD21=1),"Kötelező cellák kitöltve, de az I. ütem forrása hibás!",IF(AND(BJ21=0,$BA21=1,$BJ21=1,$BD21=1),"Kötelező cellák kitöltve, de a II. ütem forrása hibás!",IF(AND($BO21=1,$AZ21&lt;30),"Nullás a rövidtávú feladat és rövid (hiányzik) a hozzá tartozó indoklás!",IF(AND($BP21=1,$AZ21&lt;30),"Nullás a hosszútávú feladat és rövid (hiányzik) a hozzá tartozó indoklás!",IF(AND(BN21=1,C21="2011_RENDKÍVÜLI"),"II. ütemre nem tervezhet Rendkívüli feladatot!",IF(BH21=0,AD21,IF(BK21=0,AS21,IF(AND(BC21=1,$P21&gt;$N21),"EM rendelet 2. melléklet terhére elszámolt költség nem lehet nagyobb az I. ütemre tervezett tényleges költségnél!",IF($AC21&gt;$N21,"Többlet forrást jelölt meg az I. ütemnél! A forrás ne legyen több a költségnél.",IF($AQ21&gt;$O21,"Többlet forrást jelölt meg a II. ütemnél! A forrás ne legyen több a költségnél.","Kitöltés rendben!"))))))))))))))</f>
        <v>Kitöltés rendben!</v>
      </c>
      <c r="CF21" s="5">
        <f>IF(A21="Kitöltés rendben!",1,0)</f>
        <v>1</v>
      </c>
      <c r="CG21" s="5">
        <f>IF(AND($BB21="R",$CF21=1),1,IF(AND($BB21="RH",$CF21=1),1,0))</f>
        <v>1</v>
      </c>
      <c r="CH21" s="5">
        <f>IF(AND($BB21="H",$CF21=1),1,IF(AND($BB21="RH",$CF21=1),1,0))</f>
        <v>0</v>
      </c>
    </row>
    <row r="22" spans="1:86" s="2" customFormat="1" ht="31.5">
      <c r="A22" s="1" t="str">
        <f>IF($G22="","Nincs VKR kiválasztva!",CE22)</f>
        <v>Kitöltés rendben!</v>
      </c>
      <c r="B22" s="195">
        <v>1</v>
      </c>
      <c r="C22" s="191" t="s">
        <v>24</v>
      </c>
      <c r="D22" s="198" t="s">
        <v>569</v>
      </c>
      <c r="E22" s="199" t="s">
        <v>318</v>
      </c>
      <c r="F22" s="200" t="str">
        <f>VLOOKUP($G22,Összesítő!$B:$F,2,FALSE)</f>
        <v>21-19716-1-001-00-10</v>
      </c>
      <c r="G22" s="201">
        <v>2501</v>
      </c>
      <c r="H22" s="200" t="str">
        <f>AY22&amp;"_"&amp;AW22&amp;"_FIV_"&amp;LEFT(Előlap!$B$6,4)</f>
        <v>1789_20_FIV_2026</v>
      </c>
      <c r="I22" s="200" t="str">
        <f>VLOOKUP($G22,Összesítő!$B:$F,5,FALSE)</f>
        <v>Nagykőrös</v>
      </c>
      <c r="J22" s="200" t="str">
        <f>VLOOKUP($G22,Összesítő!$B:$F,4,FALSE)</f>
        <v>Nagykőrös Város Önkormányzata</v>
      </c>
      <c r="K22" s="202">
        <f>N22+O22</f>
        <v>16830</v>
      </c>
      <c r="L22" s="193">
        <v>2027</v>
      </c>
      <c r="M22" s="193">
        <v>2027</v>
      </c>
      <c r="N22" s="203">
        <v>16830</v>
      </c>
      <c r="O22" s="204">
        <v>0</v>
      </c>
      <c r="P22" s="203">
        <v>16830</v>
      </c>
      <c r="Q22" s="205"/>
      <c r="R22" s="204">
        <v>0</v>
      </c>
      <c r="S22" s="204">
        <v>0</v>
      </c>
      <c r="T22" s="204">
        <v>0</v>
      </c>
      <c r="U22" s="204">
        <v>0</v>
      </c>
      <c r="V22" s="203">
        <v>16830</v>
      </c>
      <c r="W22" s="204">
        <v>0</v>
      </c>
      <c r="X22" s="204">
        <v>0</v>
      </c>
      <c r="Y22" s="204">
        <v>0</v>
      </c>
      <c r="Z22" s="204">
        <v>0</v>
      </c>
      <c r="AA22" s="204">
        <v>0</v>
      </c>
      <c r="AB22" s="204">
        <v>0</v>
      </c>
      <c r="AC22" s="202">
        <f>SUM(R22:AB22)</f>
        <v>16830</v>
      </c>
      <c r="AD22" s="3" t="str">
        <f>IF($G22="","Nincs VKR kiválasztva!",IF(BA22=0,"Hiányos kitöltés!",BF22))</f>
        <v>A forrás egyenlő a költséggel (I.ütem).</v>
      </c>
      <c r="AE22" s="205"/>
      <c r="AF22" s="204">
        <v>0</v>
      </c>
      <c r="AG22" s="204">
        <v>0</v>
      </c>
      <c r="AH22" s="204">
        <v>0</v>
      </c>
      <c r="AI22" s="204">
        <v>0</v>
      </c>
      <c r="AJ22" s="204">
        <v>0</v>
      </c>
      <c r="AK22" s="204">
        <v>0</v>
      </c>
      <c r="AL22" s="204">
        <v>0</v>
      </c>
      <c r="AM22" s="204">
        <v>0</v>
      </c>
      <c r="AN22" s="204">
        <v>0</v>
      </c>
      <c r="AO22" s="204">
        <v>0</v>
      </c>
      <c r="AP22" s="204">
        <v>0</v>
      </c>
      <c r="AQ22" s="202">
        <f>SUM(AF22:AP22)</f>
        <v>0</v>
      </c>
      <c r="AR22" s="191"/>
      <c r="AS22" s="3" t="str">
        <f>IF($G22="","Nincs VKR kiválasztva!",IF($BA22=0,"Hiányos kitöltés!",IF($BN22=0,"Nem hosszútávú a feladat.",$BL22)))</f>
        <v>Nem hosszútávú a feladat.</v>
      </c>
      <c r="AT22" s="205"/>
      <c r="AU22" s="198" t="s">
        <v>570</v>
      </c>
      <c r="AV22" s="198" t="s">
        <v>135</v>
      </c>
      <c r="AW22" s="197">
        <f>COUNTA($G$3:G22)</f>
        <v>20</v>
      </c>
      <c r="AY22" s="6">
        <f>VLOOKUP($G22,Összesítő!$B:$F,3,FALSE)</f>
        <v>1789</v>
      </c>
      <c r="AZ22" s="6">
        <f>LEN($AU22)</f>
        <v>46</v>
      </c>
      <c r="BA22" s="5">
        <f>IF(OR($B22="",$C22="",$D22="",$E22="",$F22="",$L22="",$M22="",$N22="",$O22="",$P22=""),0,1)</f>
        <v>1</v>
      </c>
      <c r="BB22" s="5" t="str">
        <f>IF($F22="",0,IF(AND($L22=2027,$M22=2027),"R",IF(AND($L22=2027,$M22&gt;2027),"RH",IF(AND($L22&gt;2027,$M22&gt;2027),"H","x"))))</f>
        <v>R</v>
      </c>
      <c r="BC22" s="5">
        <f>IF(OR(BB22="R",BB22="RH"),1,0)</f>
        <v>1</v>
      </c>
      <c r="BD22" s="5">
        <f>IF(AND($BB22="R",$O22&gt;0),1,IF(AND($BB22="H",$N22&gt;0),1,0))</f>
        <v>0</v>
      </c>
      <c r="BE22" s="5">
        <f>IF($AC22&lt;$N22,1,IF($AC22=$N22,0))</f>
        <v>0</v>
      </c>
      <c r="BF22" s="6" t="str">
        <f>IF($L22&gt;2027,"Nem rövidtávú a feladat.",IF($BE22=1,"Az I. ütem nem lehet forráshiányos!",IF($AC22&gt;$N22,"Többlet forrást jelölt meg az I. ütemnél! A forrás ne legyen több a költségnél.",IF($AC22=$N22,"A forrás egyenlő a költséggel (I.ütem).",0))))</f>
        <v>A forrás egyenlő a költséggel (I.ütem).</v>
      </c>
      <c r="BG22" s="5">
        <f>IF(AND($R22&lt;&gt;"",$S22&lt;&gt;"",$T22&lt;&gt;"",$U22&lt;&gt;"",$V22&lt;&gt;"",$W22&lt;&gt;"",$X22&lt;&gt;"",$Y22&lt;&gt;"",$Z22&lt;&gt;"",$AA22&lt;&gt;"",$AB22&lt;&gt;""),1,0)</f>
        <v>1</v>
      </c>
      <c r="BH22" s="5">
        <f>IF(AND($BG22=1,$N22=$AC22),1,0)</f>
        <v>1</v>
      </c>
      <c r="BI22" s="5">
        <f>IF($AQ22&lt;$O22,1,0)</f>
        <v>0</v>
      </c>
      <c r="BJ22" s="5">
        <f>IF(AND($AF22&lt;&gt;"",$AG22&lt;&gt;"",$AH22&lt;&gt;"",$AI22&lt;&gt;"",$AJ22&lt;&gt;"",$AK22&lt;&gt;"",$AL22&lt;&gt;"",$AM22&lt;&gt;"",$AN22&lt;&gt;"",$AO22&lt;&gt;"",$AP22&lt;&gt;""),1,0)</f>
        <v>1</v>
      </c>
      <c r="BK22" s="5">
        <f>IF(AND($BJ22=1,$O22=$AQ22),1,IF(AND($BJ22=1,$O22&gt;$AQ22,AR22="igen"),1,0))</f>
        <v>1</v>
      </c>
      <c r="BL22" s="4" t="str">
        <f>IF($M22&lt;2028,"Nem hosszútávú a feladat.",IF(AND($BI22=1,$AR22="nem"),"Forráshiányos a feladat? Jelölje az AR-oszlopban!",IF(AND($BI22=0,$AR22="igen"),"Forráshiányosnak jelölte a feladat az AR-oszlopban, de a forrás költség adatok alapnján nem az!",IF(AND($BI22=1,$AR22="igen"),"Forráshiányos a feladat!",IF($AQ22&gt;$O22,"Többlet forrást jelölt meg a II. ütemnél! A forrás ne legyen több a költségnél.",IF($AQ22=$O22,"A forrás egyenlő a költséggel (II.ütem).",0))))))</f>
        <v>Nem hosszútávú a feladat.</v>
      </c>
      <c r="BM22" s="5">
        <f>IF($M22&lt;2028,1,0)</f>
        <v>1</v>
      </c>
      <c r="BN22" s="5">
        <f>IF($M22&gt;2027,1,0)</f>
        <v>0</v>
      </c>
      <c r="BO22" s="5">
        <f>IF(AND($BM22=1,$N22=0),1,0)</f>
        <v>0</v>
      </c>
      <c r="BP22" s="5">
        <f>IF(AND($BN22=1,$O22=0),1,0)</f>
        <v>0</v>
      </c>
      <c r="BQ22" s="5">
        <f>IF(AND($BB22="R",$N22=0,$AZ22&gt;29),1,IF(AND($BB22="RH",$N22=0,$AZ22&gt;29),1,0))</f>
        <v>0</v>
      </c>
      <c r="BR22" s="6" t="str">
        <f>IF($BN22=0,"Nincs hosszútávú terv!",IF(AND($BB22="H",$O22=0,$AZ22=0),"Nullás a hosszútávú feladat és nincs hozzá indoklás!",IF(AND($BB22="RH",$O22=0,$AZ22=0),"Nullás a hosszútávú feladat és nincs hozzá indoklás!",IF(AND($BB22="R",$O22=0,$AZ22&lt;300),"Nullás a hosszútávú feladat és rövid hozzá az indoklás!",IF(AND($BB22="RH",$O22=0,$AZ22&lt;300),"Nullás a hosszútávú feladat és rövid hozzá az indoklás!",0)))))</f>
        <v>Nincs hosszútávú terv!</v>
      </c>
      <c r="BS22" s="5">
        <f>IF(AND($BB22="R",$N22=0,$AZ22&gt;29),1,IF(AND($BB22="RH",$N22=0,$AZ22&gt;29),1,0))</f>
        <v>0</v>
      </c>
      <c r="BT22" s="5">
        <f>IF(AND($BB22="H",$O22=0,$AZ22&gt;29),1,IF(AND($BB22="RH",$O22=0,$AZ22&gt;29),1,0))</f>
        <v>0</v>
      </c>
      <c r="BU22" s="5">
        <f>IF($B22="",0,1)</f>
        <v>1</v>
      </c>
      <c r="BV22" s="5">
        <f>IF($C22="",0,1)</f>
        <v>1</v>
      </c>
      <c r="BW22" s="5">
        <f>IF($D22="",0,1)</f>
        <v>1</v>
      </c>
      <c r="BX22" s="5">
        <f>IF($E22="",0,1)</f>
        <v>1</v>
      </c>
      <c r="BY22" s="5">
        <f>IF($L22="",0,1)</f>
        <v>1</v>
      </c>
      <c r="BZ22" s="5">
        <f>IF($M22="",0,1)</f>
        <v>1</v>
      </c>
      <c r="CA22" s="5">
        <f>IF($N22="",0,1)</f>
        <v>1</v>
      </c>
      <c r="CB22" s="5">
        <f>IF($O22="",0,1)</f>
        <v>1</v>
      </c>
      <c r="CC22" s="5">
        <f>IF($P22="",0,1)</f>
        <v>1</v>
      </c>
      <c r="CD22" s="5" t="str">
        <f>IF(AND($BA22=0,$BU22=0),"Hiányos kitöltés! (B-oszlop üres)",IF(AND($BA22=0,$BV22=0),"Hiányos kitöltés! (C-oszlop üres)",IF(AND($BA22=0,$BW22=0),"Hiányos kitöltés! (D-oszlop üres)",IF(AND($BA22=0,$BX22=0),"Hiányos kitöltés! (E-oszlop üres)",IF(AND($BA22=0,$BY22=0),"Hiányos kitöltés! (L-oszlop üres)",IF(AND($BA22=0,$BZ22=0),"Hiányos kitöltés! (M-oszlop üres)",IF(AND($BA22=0,$CA22=0),"Hiányos kitöltés! (N-oszlop üres)",IF(AND($BA22=0,$CB22=0),"Hiányos kitöltés! (O-oszlop üres)",IF(AND($BA22=0,$CC22=0),"Hiányos kitöltés! (P-oszlop üres)",IF(AND($BA22=0,$BG22=0),"Hiányos kitöltés! (I.ütem forrása hiányos!","?"))))))))))</f>
        <v>?</v>
      </c>
      <c r="CE22" s="4" t="str">
        <f>IF($BA22=0,$CD22,IF($BG22=0,"I. ütem forrása nincs kitöltve!",IF($BJ22=0,"II. ütem forrása nincs kitöltve!",IF($BD22=1,"Költségek üteme nem megfelelő (az időtartam és a költség üteme eltér)!",IF(AND(BH22=0,$BA22=1,$BJ22=1,$BD22=1),"Kötelező cellák kitöltve, de az I. ütem forrása hibás!",IF(AND(BJ22=0,$BA22=1,$BJ22=1,$BD22=1),"Kötelező cellák kitöltve, de a II. ütem forrása hibás!",IF(AND($BO22=1,$AZ22&lt;30),"Nullás a rövidtávú feladat és rövid (hiányzik) a hozzá tartozó indoklás!",IF(AND($BP22=1,$AZ22&lt;30),"Nullás a hosszútávú feladat és rövid (hiányzik) a hozzá tartozó indoklás!",IF(AND(BN22=1,C22="2011_RENDKÍVÜLI"),"II. ütemre nem tervezhet Rendkívüli feladatot!",IF(BH22=0,AD22,IF(BK22=0,AS22,IF(AND(BC22=1,$P22&gt;$N22),"EM rendelet 2. melléklet terhére elszámolt költség nem lehet nagyobb az I. ütemre tervezett tényleges költségnél!",IF($AC22&gt;$N22,"Többlet forrást jelölt meg az I. ütemnél! A forrás ne legyen több a költségnél.",IF($AQ22&gt;$O22,"Többlet forrást jelölt meg a II. ütemnél! A forrás ne legyen több a költségnél.","Kitöltés rendben!"))))))))))))))</f>
        <v>Kitöltés rendben!</v>
      </c>
      <c r="CF22" s="5">
        <f>IF(A22="Kitöltés rendben!",1,0)</f>
        <v>1</v>
      </c>
      <c r="CG22" s="5">
        <f>IF(AND($BB22="R",$CF22=1),1,IF(AND($BB22="RH",$CF22=1),1,0))</f>
        <v>1</v>
      </c>
      <c r="CH22" s="5">
        <f>IF(AND($BB22="H",$CF22=1),1,IF(AND($BB22="RH",$CF22=1),1,0))</f>
        <v>0</v>
      </c>
    </row>
    <row r="23" spans="1:86" s="2" customFormat="1" ht="90">
      <c r="A23" s="1" t="str">
        <f t="shared" ref="A23:A25" si="131">IF($G23="","Nincs VKR kiválasztva!",CE23)</f>
        <v>Kitöltés rendben!</v>
      </c>
      <c r="B23" s="195">
        <v>1</v>
      </c>
      <c r="C23" s="191" t="s">
        <v>92</v>
      </c>
      <c r="D23" s="198" t="s">
        <v>344</v>
      </c>
      <c r="E23" s="199" t="s">
        <v>318</v>
      </c>
      <c r="F23" s="200" t="str">
        <f>VLOOKUP($G23,Összesítő!$B:$F,2,FALSE)</f>
        <v>21-19716-1-001-00-10</v>
      </c>
      <c r="G23" s="201">
        <v>2501</v>
      </c>
      <c r="H23" s="200" t="str">
        <f>AY23&amp;"_"&amp;AW23&amp;"_FIV_"&amp;LEFT(Előlap!$B$6,4)</f>
        <v>1789_21_FIV_2026</v>
      </c>
      <c r="I23" s="200" t="str">
        <f>VLOOKUP($G23,Összesítő!$B:$F,5,FALSE)</f>
        <v>Nagykőrös</v>
      </c>
      <c r="J23" s="200" t="str">
        <f>VLOOKUP($G23,Összesítő!$B:$F,4,FALSE)</f>
        <v>Nagykőrös Város Önkormányzata</v>
      </c>
      <c r="K23" s="202">
        <f t="shared" ref="K23:K25" si="132">N23+O23</f>
        <v>600000</v>
      </c>
      <c r="L23" s="193">
        <v>2028</v>
      </c>
      <c r="M23" s="193">
        <v>2028</v>
      </c>
      <c r="N23" s="203">
        <v>0</v>
      </c>
      <c r="O23" s="204">
        <v>600000</v>
      </c>
      <c r="P23" s="203">
        <v>0</v>
      </c>
      <c r="Q23" s="205"/>
      <c r="R23" s="204">
        <v>0</v>
      </c>
      <c r="S23" s="204">
        <v>0</v>
      </c>
      <c r="T23" s="204">
        <v>0</v>
      </c>
      <c r="U23" s="204">
        <v>0</v>
      </c>
      <c r="V23" s="204">
        <v>0</v>
      </c>
      <c r="W23" s="204">
        <v>0</v>
      </c>
      <c r="X23" s="204">
        <v>0</v>
      </c>
      <c r="Y23" s="204">
        <v>0</v>
      </c>
      <c r="Z23" s="204">
        <v>0</v>
      </c>
      <c r="AA23" s="204">
        <v>0</v>
      </c>
      <c r="AB23" s="204">
        <v>0</v>
      </c>
      <c r="AC23" s="202">
        <f t="shared" ref="AC23:AC25" si="133">SUM(R23:AB23)</f>
        <v>0</v>
      </c>
      <c r="AD23" s="3" t="str">
        <f t="shared" ref="AD23:AD25" si="134">IF($G23="","Nincs VKR kiválasztva!",IF(BA23=0,"Hiányos kitöltés!",BF23))</f>
        <v>Nem rövidtávú a feladat.</v>
      </c>
      <c r="AE23" s="205"/>
      <c r="AF23" s="204">
        <v>0</v>
      </c>
      <c r="AG23" s="204">
        <v>0</v>
      </c>
      <c r="AH23" s="204">
        <v>0</v>
      </c>
      <c r="AI23" s="204">
        <v>0</v>
      </c>
      <c r="AJ23" s="204">
        <v>0</v>
      </c>
      <c r="AK23" s="204">
        <v>600000</v>
      </c>
      <c r="AL23" s="204">
        <v>0</v>
      </c>
      <c r="AM23" s="204">
        <v>0</v>
      </c>
      <c r="AN23" s="204">
        <v>0</v>
      </c>
      <c r="AO23" s="204">
        <v>0</v>
      </c>
      <c r="AP23" s="204">
        <v>0</v>
      </c>
      <c r="AQ23" s="202">
        <f t="shared" ref="AQ23:AQ25" si="135">SUM(AF23:AP23)</f>
        <v>600000</v>
      </c>
      <c r="AR23" s="191"/>
      <c r="AS23" s="3" t="str">
        <f t="shared" ref="AS23:AS25" si="136">IF($G23="","Nincs VKR kiválasztva!",IF($BA23=0,"Hiányos kitöltés!",IF($BN23=0,"Nem hosszútávú a feladat.",$BL23)))</f>
        <v>A forrás egyenlő a költséggel (II.ütem).</v>
      </c>
      <c r="AT23" s="205"/>
      <c r="AU23" s="198" t="s">
        <v>346</v>
      </c>
      <c r="AV23" s="198" t="s">
        <v>135</v>
      </c>
      <c r="AW23" s="197">
        <f>COUNTA($G$3:G23)</f>
        <v>21</v>
      </c>
      <c r="AY23" s="6">
        <f>VLOOKUP($G23,Összesítő!$B:$F,3,FALSE)</f>
        <v>1789</v>
      </c>
      <c r="AZ23" s="6">
        <f t="shared" ref="AZ23:AZ25" si="137">LEN($AU23)</f>
        <v>238</v>
      </c>
      <c r="BA23" s="5">
        <f t="shared" ref="BA23:BA25" si="138">IF(OR($B23="",$C23="",$D23="",$E23="",$F23="",$L23="",$M23="",$N23="",$O23="",$P23=""),0,1)</f>
        <v>1</v>
      </c>
      <c r="BB23" s="5" t="str">
        <f t="shared" ref="BB23:BB25" si="139">IF($F23="",0,IF(AND($L23=2027,$M23=2027),"R",IF(AND($L23=2027,$M23&gt;2027),"RH",IF(AND($L23&gt;2027,$M23&gt;2027),"H","x"))))</f>
        <v>H</v>
      </c>
      <c r="BC23" s="5">
        <f t="shared" ref="BC23:BC25" si="140">IF(OR(BB23="R",BB23="RH"),1,0)</f>
        <v>0</v>
      </c>
      <c r="BD23" s="5">
        <f t="shared" ref="BD23:BD25" si="141">IF(AND($BB23="R",$O23&gt;0),1,IF(AND($BB23="H",$N23&gt;0),1,0))</f>
        <v>0</v>
      </c>
      <c r="BE23" s="5">
        <f t="shared" ref="BE23:BE25" si="142">IF($AC23&lt;$N23,1,IF($AC23=$N23,0))</f>
        <v>0</v>
      </c>
      <c r="BF23" s="6" t="str">
        <f t="shared" ref="BF23:BF25" si="143">IF($L23&gt;2027,"Nem rövidtávú a feladat.",IF($BE23=1,"Az I. ütem nem lehet forráshiányos!",IF($AC23&gt;$N23,"Többlet forrást jelölt meg az I. ütemnél! A forrás ne legyen több a költségnél.",IF($AC23=$N23,"A forrás egyenlő a költséggel (I.ütem).",0))))</f>
        <v>Nem rövidtávú a feladat.</v>
      </c>
      <c r="BG23" s="5">
        <f t="shared" ref="BG23:BG25" si="144">IF(AND($R23&lt;&gt;"",$S23&lt;&gt;"",$T23&lt;&gt;"",$U23&lt;&gt;"",$V23&lt;&gt;"",$W23&lt;&gt;"",$X23&lt;&gt;"",$Y23&lt;&gt;"",$Z23&lt;&gt;"",$AA23&lt;&gt;"",$AB23&lt;&gt;""),1,0)</f>
        <v>1</v>
      </c>
      <c r="BH23" s="5">
        <f t="shared" ref="BH23:BH25" si="145">IF(AND($BG23=1,$N23=$AC23),1,0)</f>
        <v>1</v>
      </c>
      <c r="BI23" s="5">
        <f t="shared" ref="BI23:BI25" si="146">IF($AQ23&lt;$O23,1,0)</f>
        <v>0</v>
      </c>
      <c r="BJ23" s="5">
        <f t="shared" ref="BJ23:BJ25" si="147">IF(AND($AF23&lt;&gt;"",$AG23&lt;&gt;"",$AH23&lt;&gt;"",$AI23&lt;&gt;"",$AJ23&lt;&gt;"",$AK23&lt;&gt;"",$AL23&lt;&gt;"",$AM23&lt;&gt;"",$AN23&lt;&gt;"",$AO23&lt;&gt;"",$AP23&lt;&gt;""),1,0)</f>
        <v>1</v>
      </c>
      <c r="BK23" s="5">
        <f t="shared" ref="BK23:BK25" si="148">IF(AND($BJ23=1,$O23=$AQ23),1,IF(AND($BJ23=1,$O23&gt;$AQ23,AR23="igen"),1,0))</f>
        <v>1</v>
      </c>
      <c r="BL23" s="4" t="str">
        <f t="shared" ref="BL23:BL25" si="149">IF($M23&lt;2028,"Nem hosszútávú a feladat.",IF(AND($BI23=1,$AR23="nem"),"Forráshiányos a feladat? Jelölje az AR-oszlopban!",IF(AND($BI23=0,$AR23="igen"),"Forráshiányosnak jelölte a feladat az AR-oszlopban, de a forrás költség adatok alapnján nem az!",IF(AND($BI23=1,$AR23="igen"),"Forráshiányos a feladat!",IF($AQ23&gt;$O23,"Többlet forrást jelölt meg a II. ütemnél! A forrás ne legyen több a költségnél.",IF($AQ23=$O23,"A forrás egyenlő a költséggel (II.ütem).",0))))))</f>
        <v>A forrás egyenlő a költséggel (II.ütem).</v>
      </c>
      <c r="BM23" s="5">
        <f t="shared" ref="BM23:BM25" si="150">IF($M23&lt;2028,1,0)</f>
        <v>0</v>
      </c>
      <c r="BN23" s="5">
        <f t="shared" ref="BN23:BN25" si="151">IF($M23&gt;2027,1,0)</f>
        <v>1</v>
      </c>
      <c r="BO23" s="5">
        <f t="shared" ref="BO23:BO25" si="152">IF(AND($BM23=1,$N23=0),1,0)</f>
        <v>0</v>
      </c>
      <c r="BP23" s="5">
        <f t="shared" ref="BP23:BP25" si="153">IF(AND($BN23=1,$O23=0),1,0)</f>
        <v>0</v>
      </c>
      <c r="BQ23" s="5">
        <f t="shared" ref="BQ23:BQ25" si="154">IF(AND($BB23="R",$N23=0,$AZ23&gt;29),1,IF(AND($BB23="RH",$N23=0,$AZ23&gt;29),1,0))</f>
        <v>0</v>
      </c>
      <c r="BR23" s="6">
        <f t="shared" ref="BR23:BR25" si="155">IF($BN23=0,"Nincs hosszútávú terv!",IF(AND($BB23="H",$O23=0,$AZ23=0),"Nullás a hosszútávú feladat és nincs hozzá indoklás!",IF(AND($BB23="RH",$O23=0,$AZ23=0),"Nullás a hosszútávú feladat és nincs hozzá indoklás!",IF(AND($BB23="R",$O23=0,$AZ23&lt;300),"Nullás a hosszútávú feladat és rövid hozzá az indoklás!",IF(AND($BB23="RH",$O23=0,$AZ23&lt;300),"Nullás a hosszútávú feladat és rövid hozzá az indoklás!",0)))))</f>
        <v>0</v>
      </c>
      <c r="BS23" s="5">
        <f t="shared" ref="BS23:BS25" si="156">IF(AND($BB23="R",$N23=0,$AZ23&gt;29),1,IF(AND($BB23="RH",$N23=0,$AZ23&gt;29),1,0))</f>
        <v>0</v>
      </c>
      <c r="BT23" s="5">
        <f t="shared" ref="BT23:BT25" si="157">IF(AND($BB23="H",$O23=0,$AZ23&gt;29),1,IF(AND($BB23="RH",$O23=0,$AZ23&gt;29),1,0))</f>
        <v>0</v>
      </c>
      <c r="BU23" s="5">
        <f t="shared" ref="BU23:BU25" si="158">IF($B23="",0,1)</f>
        <v>1</v>
      </c>
      <c r="BV23" s="5">
        <f t="shared" ref="BV23:BV25" si="159">IF($C23="",0,1)</f>
        <v>1</v>
      </c>
      <c r="BW23" s="5">
        <f t="shared" ref="BW23:BW25" si="160">IF($D23="",0,1)</f>
        <v>1</v>
      </c>
      <c r="BX23" s="5">
        <f t="shared" ref="BX23:BX25" si="161">IF($E23="",0,1)</f>
        <v>1</v>
      </c>
      <c r="BY23" s="5">
        <f t="shared" ref="BY23:BY25" si="162">IF($L23="",0,1)</f>
        <v>1</v>
      </c>
      <c r="BZ23" s="5">
        <f t="shared" ref="BZ23:BZ25" si="163">IF($M23="",0,1)</f>
        <v>1</v>
      </c>
      <c r="CA23" s="5">
        <f t="shared" ref="CA23:CA25" si="164">IF($N23="",0,1)</f>
        <v>1</v>
      </c>
      <c r="CB23" s="5">
        <f t="shared" ref="CB23:CB25" si="165">IF($O23="",0,1)</f>
        <v>1</v>
      </c>
      <c r="CC23" s="5">
        <f t="shared" ref="CC23:CC25" si="166">IF($P23="",0,1)</f>
        <v>1</v>
      </c>
      <c r="CD23" s="5" t="str">
        <f t="shared" ref="CD23:CD25" si="167">IF(AND($BA23=0,$BU23=0),"Hiányos kitöltés! (B-oszlop üres)",IF(AND($BA23=0,$BV23=0),"Hiányos kitöltés! (C-oszlop üres)",IF(AND($BA23=0,$BW23=0),"Hiányos kitöltés! (D-oszlop üres)",IF(AND($BA23=0,$BX23=0),"Hiányos kitöltés! (E-oszlop üres)",IF(AND($BA23=0,$BY23=0),"Hiányos kitöltés! (L-oszlop üres)",IF(AND($BA23=0,$BZ23=0),"Hiányos kitöltés! (M-oszlop üres)",IF(AND($BA23=0,$CA23=0),"Hiányos kitöltés! (N-oszlop üres)",IF(AND($BA23=0,$CB23=0),"Hiányos kitöltés! (O-oszlop üres)",IF(AND($BA23=0,$CC23=0),"Hiányos kitöltés! (P-oszlop üres)",IF(AND($BA23=0,$BG23=0),"Hiányos kitöltés! (I.ütem forrása hiányos!","?"))))))))))</f>
        <v>?</v>
      </c>
      <c r="CE23" s="4" t="str">
        <f t="shared" ref="CE23:CE25" si="168">IF($BA23=0,$CD23,IF($BG23=0,"I. ütem forrása nincs kitöltve!",IF($BJ23=0,"II. ütem forrása nincs kitöltve!",IF($BD23=1,"Költségek üteme nem megfelelő (az időtartam és a költség üteme eltér)!",IF(AND(BH23=0,$BA23=1,$BJ23=1,$BD23=1),"Kötelező cellák kitöltve, de az I. ütem forrása hibás!",IF(AND(BJ23=0,$BA23=1,$BJ23=1,$BD23=1),"Kötelező cellák kitöltve, de a II. ütem forrása hibás!",IF(AND($BO23=1,$AZ23&lt;30),"Nullás a rövidtávú feladat és rövid (hiányzik) a hozzá tartozó indoklás!",IF(AND($BP23=1,$AZ23&lt;30),"Nullás a hosszútávú feladat és rövid (hiányzik) a hozzá tartozó indoklás!",IF(AND(BN23=1,C23="2011_RENDKÍVÜLI"),"II. ütemre nem tervezhet Rendkívüli feladatot!",IF(BH23=0,AD23,IF(BK23=0,AS23,IF(AND(BC23=1,$P23&gt;$N23),"EM rendelet 2. melléklet terhére elszámolt költség nem lehet nagyobb az I. ütemre tervezett tényleges költségnél!",IF($AC23&gt;$N23,"Többlet forrást jelölt meg az I. ütemnél! A forrás ne legyen több a költségnél.",IF($AQ23&gt;$O23,"Többlet forrást jelölt meg a II. ütemnél! A forrás ne legyen több a költségnél.","Kitöltés rendben!"))))))))))))))</f>
        <v>Kitöltés rendben!</v>
      </c>
      <c r="CF23" s="5">
        <f t="shared" ref="CF23:CF25" si="169">IF(A23="Kitöltés rendben!",1,0)</f>
        <v>1</v>
      </c>
      <c r="CG23" s="5">
        <f t="shared" ref="CG23:CG25" si="170">IF(AND($BB23="R",$CF23=1),1,IF(AND($BB23="RH",$CF23=1),1,0))</f>
        <v>0</v>
      </c>
      <c r="CH23" s="5">
        <f t="shared" ref="CH23:CH25" si="171">IF(AND($BB23="H",$CF23=1),1,IF(AND($BB23="RH",$CF23=1),1,0))</f>
        <v>1</v>
      </c>
    </row>
    <row r="24" spans="1:86" s="2" customFormat="1" ht="45">
      <c r="A24" s="1" t="str">
        <f t="shared" si="131"/>
        <v>Kitöltés rendben!</v>
      </c>
      <c r="B24" s="195">
        <v>1</v>
      </c>
      <c r="C24" s="191" t="s">
        <v>50</v>
      </c>
      <c r="D24" s="198" t="s">
        <v>321</v>
      </c>
      <c r="E24" s="199" t="s">
        <v>318</v>
      </c>
      <c r="F24" s="200" t="str">
        <f>VLOOKUP($G24,Összesítő!$B:$F,2,FALSE)</f>
        <v>21-19716-1-001-00-10</v>
      </c>
      <c r="G24" s="201">
        <v>2501</v>
      </c>
      <c r="H24" s="200" t="str">
        <f>AY24&amp;"_"&amp;AW24&amp;"_FIV_"&amp;LEFT(Előlap!$B$6,4)</f>
        <v>1789_22_FIV_2026</v>
      </c>
      <c r="I24" s="200" t="str">
        <f>VLOOKUP($G24,Összesítő!$B:$F,5,FALSE)</f>
        <v>Nagykőrös</v>
      </c>
      <c r="J24" s="200" t="str">
        <f>VLOOKUP($G24,Összesítő!$B:$F,4,FALSE)</f>
        <v>Nagykőrös Város Önkormányzata</v>
      </c>
      <c r="K24" s="202">
        <f t="shared" si="132"/>
        <v>5000</v>
      </c>
      <c r="L24" s="193">
        <v>2027</v>
      </c>
      <c r="M24" s="193">
        <v>2027</v>
      </c>
      <c r="N24" s="203">
        <v>5000</v>
      </c>
      <c r="O24" s="204">
        <v>0</v>
      </c>
      <c r="P24" s="203">
        <v>5000</v>
      </c>
      <c r="Q24" s="205"/>
      <c r="R24" s="204">
        <v>0</v>
      </c>
      <c r="S24" s="204">
        <v>0</v>
      </c>
      <c r="T24" s="204">
        <v>0</v>
      </c>
      <c r="U24" s="204">
        <v>0</v>
      </c>
      <c r="V24" s="204">
        <v>0</v>
      </c>
      <c r="W24" s="204">
        <v>5000</v>
      </c>
      <c r="X24" s="204">
        <v>0</v>
      </c>
      <c r="Y24" s="204">
        <v>0</v>
      </c>
      <c r="Z24" s="204">
        <v>0</v>
      </c>
      <c r="AA24" s="204">
        <v>0</v>
      </c>
      <c r="AB24" s="204">
        <v>0</v>
      </c>
      <c r="AC24" s="202">
        <f t="shared" si="133"/>
        <v>5000</v>
      </c>
      <c r="AD24" s="3" t="str">
        <f t="shared" si="134"/>
        <v>A forrás egyenlő a költséggel (I.ütem).</v>
      </c>
      <c r="AE24" s="205"/>
      <c r="AF24" s="204">
        <v>0</v>
      </c>
      <c r="AG24" s="204">
        <v>0</v>
      </c>
      <c r="AH24" s="204">
        <v>0</v>
      </c>
      <c r="AI24" s="204">
        <v>0</v>
      </c>
      <c r="AJ24" s="204">
        <v>0</v>
      </c>
      <c r="AK24" s="204">
        <v>0</v>
      </c>
      <c r="AL24" s="204">
        <v>0</v>
      </c>
      <c r="AM24" s="204">
        <v>0</v>
      </c>
      <c r="AN24" s="204">
        <v>0</v>
      </c>
      <c r="AO24" s="204">
        <v>0</v>
      </c>
      <c r="AP24" s="204">
        <v>0</v>
      </c>
      <c r="AQ24" s="202">
        <f t="shared" si="135"/>
        <v>0</v>
      </c>
      <c r="AR24" s="191"/>
      <c r="AS24" s="3" t="str">
        <f t="shared" si="136"/>
        <v>Nem hosszútávú a feladat.</v>
      </c>
      <c r="AT24" s="205"/>
      <c r="AU24" s="198" t="s">
        <v>565</v>
      </c>
      <c r="AV24" s="198" t="s">
        <v>135</v>
      </c>
      <c r="AW24" s="197">
        <f>COUNTA($G$3:G24)</f>
        <v>22</v>
      </c>
      <c r="AY24" s="6">
        <f>VLOOKUP($G24,Összesítő!$B:$F,3,FALSE)</f>
        <v>1789</v>
      </c>
      <c r="AZ24" s="6">
        <f t="shared" si="137"/>
        <v>112</v>
      </c>
      <c r="BA24" s="5">
        <f t="shared" si="138"/>
        <v>1</v>
      </c>
      <c r="BB24" s="5" t="str">
        <f t="shared" si="139"/>
        <v>R</v>
      </c>
      <c r="BC24" s="5">
        <f t="shared" si="140"/>
        <v>1</v>
      </c>
      <c r="BD24" s="5">
        <f t="shared" si="141"/>
        <v>0</v>
      </c>
      <c r="BE24" s="5">
        <f t="shared" si="142"/>
        <v>0</v>
      </c>
      <c r="BF24" s="6" t="str">
        <f t="shared" si="143"/>
        <v>A forrás egyenlő a költséggel (I.ütem).</v>
      </c>
      <c r="BG24" s="5">
        <f t="shared" si="144"/>
        <v>1</v>
      </c>
      <c r="BH24" s="5">
        <f t="shared" si="145"/>
        <v>1</v>
      </c>
      <c r="BI24" s="5">
        <f t="shared" si="146"/>
        <v>0</v>
      </c>
      <c r="BJ24" s="5">
        <f t="shared" si="147"/>
        <v>1</v>
      </c>
      <c r="BK24" s="5">
        <f t="shared" si="148"/>
        <v>1</v>
      </c>
      <c r="BL24" s="4" t="str">
        <f t="shared" si="149"/>
        <v>Nem hosszútávú a feladat.</v>
      </c>
      <c r="BM24" s="5">
        <f t="shared" si="150"/>
        <v>1</v>
      </c>
      <c r="BN24" s="5">
        <f t="shared" si="151"/>
        <v>0</v>
      </c>
      <c r="BO24" s="5">
        <f t="shared" si="152"/>
        <v>0</v>
      </c>
      <c r="BP24" s="5">
        <f t="shared" si="153"/>
        <v>0</v>
      </c>
      <c r="BQ24" s="5">
        <f t="shared" si="154"/>
        <v>0</v>
      </c>
      <c r="BR24" s="6" t="str">
        <f t="shared" si="155"/>
        <v>Nincs hosszútávú terv!</v>
      </c>
      <c r="BS24" s="5">
        <f t="shared" si="156"/>
        <v>0</v>
      </c>
      <c r="BT24" s="5">
        <f t="shared" si="157"/>
        <v>0</v>
      </c>
      <c r="BU24" s="5">
        <f t="shared" si="158"/>
        <v>1</v>
      </c>
      <c r="BV24" s="5">
        <f t="shared" si="159"/>
        <v>1</v>
      </c>
      <c r="BW24" s="5">
        <f t="shared" si="160"/>
        <v>1</v>
      </c>
      <c r="BX24" s="5">
        <f t="shared" si="161"/>
        <v>1</v>
      </c>
      <c r="BY24" s="5">
        <f t="shared" si="162"/>
        <v>1</v>
      </c>
      <c r="BZ24" s="5">
        <f t="shared" si="163"/>
        <v>1</v>
      </c>
      <c r="CA24" s="5">
        <f t="shared" si="164"/>
        <v>1</v>
      </c>
      <c r="CB24" s="5">
        <f t="shared" si="165"/>
        <v>1</v>
      </c>
      <c r="CC24" s="5">
        <f t="shared" si="166"/>
        <v>1</v>
      </c>
      <c r="CD24" s="5" t="str">
        <f t="shared" si="167"/>
        <v>?</v>
      </c>
      <c r="CE24" s="4" t="str">
        <f t="shared" si="168"/>
        <v>Kitöltés rendben!</v>
      </c>
      <c r="CF24" s="5">
        <f t="shared" si="169"/>
        <v>1</v>
      </c>
      <c r="CG24" s="5">
        <f t="shared" si="170"/>
        <v>1</v>
      </c>
      <c r="CH24" s="5">
        <f t="shared" si="171"/>
        <v>0</v>
      </c>
    </row>
    <row r="25" spans="1:86" s="2" customFormat="1" ht="60">
      <c r="A25" s="1" t="str">
        <f t="shared" si="131"/>
        <v>Kitöltés rendben!</v>
      </c>
      <c r="B25" s="195">
        <v>1</v>
      </c>
      <c r="C25" s="191" t="s">
        <v>88</v>
      </c>
      <c r="D25" s="198" t="s">
        <v>345</v>
      </c>
      <c r="E25" s="199" t="s">
        <v>318</v>
      </c>
      <c r="F25" s="200" t="str">
        <f>VLOOKUP($G25,Összesítő!$B:$F,2,FALSE)</f>
        <v>21-19716-1-001-00-10</v>
      </c>
      <c r="G25" s="201">
        <v>2501</v>
      </c>
      <c r="H25" s="200" t="str">
        <f>AY25&amp;"_"&amp;AW25&amp;"_FIV_"&amp;LEFT(Előlap!$B$6,4)</f>
        <v>1789_23_FIV_2026</v>
      </c>
      <c r="I25" s="200" t="str">
        <f>VLOOKUP($G25,Összesítő!$B:$F,5,FALSE)</f>
        <v>Nagykőrös</v>
      </c>
      <c r="J25" s="200" t="str">
        <f>VLOOKUP($G25,Összesítő!$B:$F,4,FALSE)</f>
        <v>Nagykőrös Város Önkormányzata</v>
      </c>
      <c r="K25" s="202">
        <f t="shared" si="132"/>
        <v>206000</v>
      </c>
      <c r="L25" s="193">
        <v>2027</v>
      </c>
      <c r="M25" s="193">
        <v>2028</v>
      </c>
      <c r="N25" s="203">
        <v>6000</v>
      </c>
      <c r="O25" s="204">
        <v>200000</v>
      </c>
      <c r="P25" s="203">
        <v>6000</v>
      </c>
      <c r="Q25" s="205"/>
      <c r="R25" s="204">
        <v>0</v>
      </c>
      <c r="S25" s="204">
        <v>0</v>
      </c>
      <c r="T25" s="204">
        <v>0</v>
      </c>
      <c r="U25" s="204">
        <v>0</v>
      </c>
      <c r="V25" s="204">
        <v>0</v>
      </c>
      <c r="W25" s="204">
        <v>6000</v>
      </c>
      <c r="X25" s="204">
        <v>0</v>
      </c>
      <c r="Y25" s="204">
        <v>0</v>
      </c>
      <c r="Z25" s="204">
        <v>0</v>
      </c>
      <c r="AA25" s="204">
        <v>0</v>
      </c>
      <c r="AB25" s="204">
        <v>0</v>
      </c>
      <c r="AC25" s="202">
        <f t="shared" si="133"/>
        <v>6000</v>
      </c>
      <c r="AD25" s="3" t="str">
        <f t="shared" si="134"/>
        <v>A forrás egyenlő a költséggel (I.ütem).</v>
      </c>
      <c r="AE25" s="205"/>
      <c r="AF25" s="204">
        <v>0</v>
      </c>
      <c r="AG25" s="204">
        <v>0</v>
      </c>
      <c r="AH25" s="204">
        <v>0</v>
      </c>
      <c r="AI25" s="204">
        <v>0</v>
      </c>
      <c r="AJ25" s="204">
        <v>200000</v>
      </c>
      <c r="AK25" s="204">
        <v>0</v>
      </c>
      <c r="AL25" s="204">
        <v>0</v>
      </c>
      <c r="AM25" s="204">
        <v>0</v>
      </c>
      <c r="AN25" s="204">
        <v>0</v>
      </c>
      <c r="AO25" s="204">
        <v>0</v>
      </c>
      <c r="AP25" s="204">
        <v>0</v>
      </c>
      <c r="AQ25" s="202">
        <f t="shared" si="135"/>
        <v>200000</v>
      </c>
      <c r="AR25" s="191"/>
      <c r="AS25" s="3" t="str">
        <f t="shared" si="136"/>
        <v>A forrás egyenlő a költséggel (II.ütem).</v>
      </c>
      <c r="AT25" s="205"/>
      <c r="AU25" s="198" t="s">
        <v>566</v>
      </c>
      <c r="AV25" s="198" t="s">
        <v>135</v>
      </c>
      <c r="AW25" s="197">
        <f>COUNTA($G$3:G25)</f>
        <v>23</v>
      </c>
      <c r="AY25" s="6">
        <f>VLOOKUP($G25,Összesítő!$B:$F,3,FALSE)</f>
        <v>1789</v>
      </c>
      <c r="AZ25" s="6">
        <f t="shared" si="137"/>
        <v>158</v>
      </c>
      <c r="BA25" s="5">
        <f t="shared" si="138"/>
        <v>1</v>
      </c>
      <c r="BB25" s="5" t="str">
        <f t="shared" si="139"/>
        <v>RH</v>
      </c>
      <c r="BC25" s="5">
        <f t="shared" si="140"/>
        <v>1</v>
      </c>
      <c r="BD25" s="5">
        <f t="shared" si="141"/>
        <v>0</v>
      </c>
      <c r="BE25" s="5">
        <f t="shared" si="142"/>
        <v>0</v>
      </c>
      <c r="BF25" s="6" t="str">
        <f t="shared" si="143"/>
        <v>A forrás egyenlő a költséggel (I.ütem).</v>
      </c>
      <c r="BG25" s="5">
        <f t="shared" si="144"/>
        <v>1</v>
      </c>
      <c r="BH25" s="5">
        <f t="shared" si="145"/>
        <v>1</v>
      </c>
      <c r="BI25" s="5">
        <f t="shared" si="146"/>
        <v>0</v>
      </c>
      <c r="BJ25" s="5">
        <f t="shared" si="147"/>
        <v>1</v>
      </c>
      <c r="BK25" s="5">
        <f t="shared" si="148"/>
        <v>1</v>
      </c>
      <c r="BL25" s="4" t="str">
        <f t="shared" si="149"/>
        <v>A forrás egyenlő a költséggel (II.ütem).</v>
      </c>
      <c r="BM25" s="5">
        <f t="shared" si="150"/>
        <v>0</v>
      </c>
      <c r="BN25" s="5">
        <f t="shared" si="151"/>
        <v>1</v>
      </c>
      <c r="BO25" s="5">
        <f t="shared" si="152"/>
        <v>0</v>
      </c>
      <c r="BP25" s="5">
        <f t="shared" si="153"/>
        <v>0</v>
      </c>
      <c r="BQ25" s="5">
        <f t="shared" si="154"/>
        <v>0</v>
      </c>
      <c r="BR25" s="6">
        <f t="shared" si="155"/>
        <v>0</v>
      </c>
      <c r="BS25" s="5">
        <f t="shared" si="156"/>
        <v>0</v>
      </c>
      <c r="BT25" s="5">
        <f t="shared" si="157"/>
        <v>0</v>
      </c>
      <c r="BU25" s="5">
        <f t="shared" si="158"/>
        <v>1</v>
      </c>
      <c r="BV25" s="5">
        <f t="shared" si="159"/>
        <v>1</v>
      </c>
      <c r="BW25" s="5">
        <f t="shared" si="160"/>
        <v>1</v>
      </c>
      <c r="BX25" s="5">
        <f t="shared" si="161"/>
        <v>1</v>
      </c>
      <c r="BY25" s="5">
        <f t="shared" si="162"/>
        <v>1</v>
      </c>
      <c r="BZ25" s="5">
        <f t="shared" si="163"/>
        <v>1</v>
      </c>
      <c r="CA25" s="5">
        <f t="shared" si="164"/>
        <v>1</v>
      </c>
      <c r="CB25" s="5">
        <f t="shared" si="165"/>
        <v>1</v>
      </c>
      <c r="CC25" s="5">
        <f t="shared" si="166"/>
        <v>1</v>
      </c>
      <c r="CD25" s="5" t="str">
        <f t="shared" si="167"/>
        <v>?</v>
      </c>
      <c r="CE25" s="4" t="str">
        <f t="shared" si="168"/>
        <v>Kitöltés rendben!</v>
      </c>
      <c r="CF25" s="5">
        <f t="shared" si="169"/>
        <v>1</v>
      </c>
      <c r="CG25" s="5">
        <f t="shared" si="170"/>
        <v>1</v>
      </c>
      <c r="CH25" s="5">
        <f t="shared" si="171"/>
        <v>1</v>
      </c>
    </row>
    <row r="26" spans="1:86" s="2" customFormat="1" ht="45">
      <c r="A26" s="1" t="str">
        <f>IF($G26="","Nincs VKR kiválasztva!",CE26)</f>
        <v>Kitöltés rendben!</v>
      </c>
      <c r="B26" s="195">
        <v>1</v>
      </c>
      <c r="C26" s="191" t="s">
        <v>117</v>
      </c>
      <c r="D26" s="198" t="s">
        <v>317</v>
      </c>
      <c r="E26" s="199" t="s">
        <v>318</v>
      </c>
      <c r="F26" s="200" t="str">
        <f>VLOOKUP($G26,Összesítő!$B:$F,2,FALSE)</f>
        <v>21-20066-1-001-00-00</v>
      </c>
      <c r="G26" s="201">
        <v>2704</v>
      </c>
      <c r="H26" s="200" t="str">
        <f>AY26&amp;"_"&amp;AW26&amp;"_FIV_"&amp;LEFT(Előlap!$B$6,4)</f>
        <v>1790_24_FIV_2026</v>
      </c>
      <c r="I26" s="200" t="str">
        <f>VLOOKUP($G26,Összesítő!$B:$F,5,FALSE)</f>
        <v>Nyársapát</v>
      </c>
      <c r="J26" s="200" t="str">
        <f>VLOOKUP($G26,Összesítő!$B:$F,4,FALSE)</f>
        <v>Nyársapát Község Önkormányzata</v>
      </c>
      <c r="K26" s="202">
        <f>N26+O26</f>
        <v>1000</v>
      </c>
      <c r="L26" s="193">
        <v>2027</v>
      </c>
      <c r="M26" s="193">
        <v>2027</v>
      </c>
      <c r="N26" s="203">
        <v>1000</v>
      </c>
      <c r="O26" s="204">
        <v>0</v>
      </c>
      <c r="P26" s="203">
        <v>1000</v>
      </c>
      <c r="Q26" s="205"/>
      <c r="R26" s="204">
        <v>0</v>
      </c>
      <c r="S26" s="204">
        <v>0</v>
      </c>
      <c r="T26" s="204">
        <v>0</v>
      </c>
      <c r="U26" s="204">
        <v>0</v>
      </c>
      <c r="V26" s="204">
        <v>0</v>
      </c>
      <c r="W26" s="204">
        <v>1000</v>
      </c>
      <c r="X26" s="204">
        <v>0</v>
      </c>
      <c r="Y26" s="204">
        <v>0</v>
      </c>
      <c r="Z26" s="204">
        <v>0</v>
      </c>
      <c r="AA26" s="204">
        <v>0</v>
      </c>
      <c r="AB26" s="204">
        <v>0</v>
      </c>
      <c r="AC26" s="202">
        <f>SUM(R26:AB26)</f>
        <v>1000</v>
      </c>
      <c r="AD26" s="3" t="str">
        <f>IF($G26="","Nincs VKR kiválasztva!",IF(BA26=0,"Hiányos kitöltés!",BF26))</f>
        <v>A forrás egyenlő a költséggel (I.ütem).</v>
      </c>
      <c r="AE26" s="205"/>
      <c r="AF26" s="204">
        <v>0</v>
      </c>
      <c r="AG26" s="204">
        <v>0</v>
      </c>
      <c r="AH26" s="204">
        <v>0</v>
      </c>
      <c r="AI26" s="204">
        <v>0</v>
      </c>
      <c r="AJ26" s="204">
        <v>0</v>
      </c>
      <c r="AK26" s="204">
        <v>0</v>
      </c>
      <c r="AL26" s="204">
        <v>0</v>
      </c>
      <c r="AM26" s="204">
        <v>0</v>
      </c>
      <c r="AN26" s="204">
        <v>0</v>
      </c>
      <c r="AO26" s="204">
        <v>0</v>
      </c>
      <c r="AP26" s="204">
        <v>0</v>
      </c>
      <c r="AQ26" s="202">
        <f>SUM(AF26:AP26)</f>
        <v>0</v>
      </c>
      <c r="AR26" s="191"/>
      <c r="AS26" s="3" t="str">
        <f>IF($G26="","Nincs VKR kiválasztva!",IF($BA26=0,"Hiányos kitöltés!",IF($BN26=0,"Nem hosszútávú a feladat.",$BL26)))</f>
        <v>Nem hosszútávú a feladat.</v>
      </c>
      <c r="AT26" s="205"/>
      <c r="AU26" s="198" t="s">
        <v>326</v>
      </c>
      <c r="AV26" s="198" t="s">
        <v>135</v>
      </c>
      <c r="AW26" s="197">
        <f>COUNTA($G$3:G26)</f>
        <v>24</v>
      </c>
      <c r="AY26" s="6">
        <f>VLOOKUP($G26,Összesítő!$B:$F,3,FALSE)</f>
        <v>1790</v>
      </c>
      <c r="AZ26" s="6">
        <f>LEN($AU26)</f>
        <v>107</v>
      </c>
      <c r="BA26" s="5">
        <f>IF(OR($B26="",$C26="",$D26="",$E26="",$F26="",$L26="",$M26="",$N26="",$O26="",$P26=""),0,1)</f>
        <v>1</v>
      </c>
      <c r="BB26" s="5" t="str">
        <f>IF($F26="",0,IF(AND($L26=2027,$M26=2027),"R",IF(AND($L26=2027,$M26&gt;2027),"RH",IF(AND($L26&gt;2027,$M26&gt;2027),"H","x"))))</f>
        <v>R</v>
      </c>
      <c r="BC26" s="5">
        <f>IF(OR(BB26="R",BB26="RH"),1,0)</f>
        <v>1</v>
      </c>
      <c r="BD26" s="5">
        <f>IF(AND($BB26="R",$O26&gt;0),1,IF(AND($BB26="H",$N26&gt;0),1,0))</f>
        <v>0</v>
      </c>
      <c r="BE26" s="5">
        <f>IF($AC26&lt;$N26,1,IF($AC26=$N26,0))</f>
        <v>0</v>
      </c>
      <c r="BF26" s="6" t="str">
        <f>IF($L26&gt;2027,"Nem rövidtávú a feladat.",IF($BE26=1,"Az I. ütem nem lehet forráshiányos!",IF($AC26&gt;$N26,"Többlet forrást jelölt meg az I. ütemnél! A forrás ne legyen több a költségnél.",IF($AC26=$N26,"A forrás egyenlő a költséggel (I.ütem).",0))))</f>
        <v>A forrás egyenlő a költséggel (I.ütem).</v>
      </c>
      <c r="BG26" s="5">
        <f>IF(AND($R26&lt;&gt;"",$S26&lt;&gt;"",$T26&lt;&gt;"",$U26&lt;&gt;"",$V26&lt;&gt;"",$W26&lt;&gt;"",$X26&lt;&gt;"",$Y26&lt;&gt;"",$Z26&lt;&gt;"",$AA26&lt;&gt;"",$AB26&lt;&gt;""),1,0)</f>
        <v>1</v>
      </c>
      <c r="BH26" s="5">
        <f>IF(AND($BG26=1,$N26=$AC26),1,0)</f>
        <v>1</v>
      </c>
      <c r="BI26" s="5">
        <f>IF($AQ26&lt;$O26,1,0)</f>
        <v>0</v>
      </c>
      <c r="BJ26" s="5">
        <f>IF(AND($AF26&lt;&gt;"",$AG26&lt;&gt;"",$AH26&lt;&gt;"",$AI26&lt;&gt;"",$AJ26&lt;&gt;"",$AK26&lt;&gt;"",$AL26&lt;&gt;"",$AM26&lt;&gt;"",$AN26&lt;&gt;"",$AO26&lt;&gt;"",$AP26&lt;&gt;""),1,0)</f>
        <v>1</v>
      </c>
      <c r="BK26" s="5">
        <f>IF(AND($BJ26=1,$O26=$AQ26),1,IF(AND($BJ26=1,$O26&gt;$AQ26,AR26="igen"),1,0))</f>
        <v>1</v>
      </c>
      <c r="BL26" s="4" t="str">
        <f>IF($M26&lt;2028,"Nem hosszútávú a feladat.",IF(AND($BI26=1,$AR26="nem"),"Forráshiányos a feladat? Jelölje az AR-oszlopban!",IF(AND($BI26=0,$AR26="igen"),"Forráshiányosnak jelölte a feladat az AR-oszlopban, de a forrás költség adatok alapnján nem az!",IF(AND($BI26=1,$AR26="igen"),"Forráshiányos a feladat!",IF($AQ26&gt;$O26,"Többlet forrást jelölt meg a II. ütemnél! A forrás ne legyen több a költségnél.",IF($AQ26=$O26,"A forrás egyenlő a költséggel (II.ütem).",0))))))</f>
        <v>Nem hosszútávú a feladat.</v>
      </c>
      <c r="BM26" s="5">
        <f>IF($M26&lt;2028,1,0)</f>
        <v>1</v>
      </c>
      <c r="BN26" s="5">
        <f>IF($M26&gt;2027,1,0)</f>
        <v>0</v>
      </c>
      <c r="BO26" s="5">
        <f>IF(AND($BM26=1,$N26=0),1,0)</f>
        <v>0</v>
      </c>
      <c r="BP26" s="5">
        <f>IF(AND($BN26=1,$O26=0),1,0)</f>
        <v>0</v>
      </c>
      <c r="BQ26" s="5">
        <f>IF(AND($BB26="R",$N26=0,$AZ26&gt;29),1,IF(AND($BB26="RH",$N26=0,$AZ26&gt;29),1,0))</f>
        <v>0</v>
      </c>
      <c r="BR26" s="6" t="str">
        <f>IF($BN26=0,"Nincs hosszútávú terv!",IF(AND($BB26="H",$O26=0,$AZ26=0),"Nullás a hosszútávú feladat és nincs hozzá indoklás!",IF(AND($BB26="RH",$O26=0,$AZ26=0),"Nullás a hosszútávú feladat és nincs hozzá indoklás!",IF(AND($BB26="R",$O26=0,$AZ26&lt;300),"Nullás a hosszútávú feladat és rövid hozzá az indoklás!",IF(AND($BB26="RH",$O26=0,$AZ26&lt;300),"Nullás a hosszútávú feladat és rövid hozzá az indoklás!",0)))))</f>
        <v>Nincs hosszútávú terv!</v>
      </c>
      <c r="BS26" s="5">
        <f>IF(AND($BB26="R",$N26=0,$AZ26&gt;29),1,IF(AND($BB26="RH",$N26=0,$AZ26&gt;29),1,0))</f>
        <v>0</v>
      </c>
      <c r="BT26" s="5">
        <f>IF(AND($BB26="H",$O26=0,$AZ26&gt;29),1,IF(AND($BB26="RH",$O26=0,$AZ26&gt;29),1,0))</f>
        <v>0</v>
      </c>
      <c r="BU26" s="5">
        <f>IF($B26="",0,1)</f>
        <v>1</v>
      </c>
      <c r="BV26" s="5">
        <f>IF($C26="",0,1)</f>
        <v>1</v>
      </c>
      <c r="BW26" s="5">
        <f>IF($D26="",0,1)</f>
        <v>1</v>
      </c>
      <c r="BX26" s="5">
        <f>IF($E26="",0,1)</f>
        <v>1</v>
      </c>
      <c r="BY26" s="5">
        <f>IF($L26="",0,1)</f>
        <v>1</v>
      </c>
      <c r="BZ26" s="5">
        <f>IF($M26="",0,1)</f>
        <v>1</v>
      </c>
      <c r="CA26" s="5">
        <f>IF($N26="",0,1)</f>
        <v>1</v>
      </c>
      <c r="CB26" s="5">
        <f>IF($O26="",0,1)</f>
        <v>1</v>
      </c>
      <c r="CC26" s="5">
        <f>IF($P26="",0,1)</f>
        <v>1</v>
      </c>
      <c r="CD26" s="5" t="str">
        <f>IF(AND($BA26=0,$BU26=0),"Hiányos kitöltés! (B-oszlop üres)",IF(AND($BA26=0,$BV26=0),"Hiányos kitöltés! (C-oszlop üres)",IF(AND($BA26=0,$BW26=0),"Hiányos kitöltés! (D-oszlop üres)",IF(AND($BA26=0,$BX26=0),"Hiányos kitöltés! (E-oszlop üres)",IF(AND($BA26=0,$BY26=0),"Hiányos kitöltés! (L-oszlop üres)",IF(AND($BA26=0,$BZ26=0),"Hiányos kitöltés! (M-oszlop üres)",IF(AND($BA26=0,$CA26=0),"Hiányos kitöltés! (N-oszlop üres)",IF(AND($BA26=0,$CB26=0),"Hiányos kitöltés! (O-oszlop üres)",IF(AND($BA26=0,$CC26=0),"Hiányos kitöltés! (P-oszlop üres)",IF(AND($BA26=0,$BG26=0),"Hiányos kitöltés! (I.ütem forrása hiányos!","?"))))))))))</f>
        <v>?</v>
      </c>
      <c r="CE26" s="4" t="str">
        <f>IF($BA26=0,$CD26,IF($BG26=0,"I. ütem forrása nincs kitöltve!",IF($BJ26=0,"II. ütem forrása nincs kitöltve!",IF($BD26=1,"Költségek üteme nem megfelelő (az időtartam és a költség üteme eltér)!",IF(AND(BH26=0,$BA26=1,$BJ26=1,$BD26=1),"Kötelező cellák kitöltve, de az I. ütem forrása hibás!",IF(AND(BJ26=0,$BA26=1,$BJ26=1,$BD26=1),"Kötelező cellák kitöltve, de a II. ütem forrása hibás!",IF(AND($BO26=1,$AZ26&lt;30),"Nullás a rövidtávú feladat és rövid (hiányzik) a hozzá tartozó indoklás!",IF(AND($BP26=1,$AZ26&lt;30),"Nullás a hosszútávú feladat és rövid (hiányzik) a hozzá tartozó indoklás!",IF(AND(BN26=1,C26="2011_RENDKÍVÜLI"),"II. ütemre nem tervezhet Rendkívüli feladatot!",IF(BH26=0,AD26,IF(BK26=0,AS26,IF(AND(BC26=1,$P26&gt;$N26),"EM rendelet 2. melléklet terhére elszámolt költség nem lehet nagyobb az I. ütemre tervezett tényleges költségnél!",IF($AC26&gt;$N26,"Többlet forrást jelölt meg az I. ütemnél! A forrás ne legyen több a költségnél.",IF($AQ26&gt;$O26,"Többlet forrást jelölt meg a II. ütemnél! A forrás ne legyen több a költségnél.","Kitöltés rendben!"))))))))))))))</f>
        <v>Kitöltés rendben!</v>
      </c>
      <c r="CF26" s="5">
        <f>IF(A26="Kitöltés rendben!",1,0)</f>
        <v>1</v>
      </c>
      <c r="CG26" s="5">
        <f>IF(AND($BB26="R",$CF26=1),1,IF(AND($BB26="RH",$CF26=1),1,0))</f>
        <v>1</v>
      </c>
      <c r="CH26" s="5">
        <f>IF(AND($BB26="H",$CF26=1),1,IF(AND($BB26="RH",$CF26=1),1,0))</f>
        <v>0</v>
      </c>
    </row>
    <row r="27" spans="1:86" s="2" customFormat="1" ht="75">
      <c r="A27" s="1" t="str">
        <f t="shared" ref="A27:A30" si="172">IF($G27="","Nincs VKR kiválasztva!",CE27)</f>
        <v>Kitöltés rendben!</v>
      </c>
      <c r="B27" s="195">
        <v>1</v>
      </c>
      <c r="C27" s="191" t="s">
        <v>88</v>
      </c>
      <c r="D27" s="198" t="s">
        <v>347</v>
      </c>
      <c r="E27" s="199" t="s">
        <v>318</v>
      </c>
      <c r="F27" s="200" t="str">
        <f>VLOOKUP($G27,Összesítő!$B:$F,2,FALSE)</f>
        <v>21-20066-1-001-00-00</v>
      </c>
      <c r="G27" s="201">
        <v>2704</v>
      </c>
      <c r="H27" s="200" t="str">
        <f>AY27&amp;"_"&amp;AW27&amp;"_FIV_"&amp;LEFT(Előlap!$B$6,4)</f>
        <v>1790_25_FIV_2026</v>
      </c>
      <c r="I27" s="200" t="str">
        <f>VLOOKUP($G27,Összesítő!$B:$F,5,FALSE)</f>
        <v>Nyársapát</v>
      </c>
      <c r="J27" s="200" t="str">
        <f>VLOOKUP($G27,Összesítő!$B:$F,4,FALSE)</f>
        <v>Nyársapát Község Önkormányzata</v>
      </c>
      <c r="K27" s="202">
        <f t="shared" ref="K27:K30" si="173">N27+O27</f>
        <v>4000</v>
      </c>
      <c r="L27" s="193">
        <v>2027</v>
      </c>
      <c r="M27" s="193">
        <v>2027</v>
      </c>
      <c r="N27" s="203">
        <v>4000</v>
      </c>
      <c r="O27" s="204">
        <v>0</v>
      </c>
      <c r="P27" s="203">
        <v>4000</v>
      </c>
      <c r="Q27" s="205"/>
      <c r="R27" s="204">
        <v>0</v>
      </c>
      <c r="S27" s="204">
        <v>0</v>
      </c>
      <c r="T27" s="204">
        <v>0</v>
      </c>
      <c r="U27" s="204">
        <v>0</v>
      </c>
      <c r="V27" s="204">
        <v>0</v>
      </c>
      <c r="W27" s="204">
        <v>4000</v>
      </c>
      <c r="X27" s="204">
        <v>0</v>
      </c>
      <c r="Y27" s="204">
        <v>0</v>
      </c>
      <c r="Z27" s="204">
        <v>0</v>
      </c>
      <c r="AA27" s="204">
        <v>0</v>
      </c>
      <c r="AB27" s="204">
        <v>0</v>
      </c>
      <c r="AC27" s="202">
        <f t="shared" ref="AC27:AC30" si="174">SUM(R27:AB27)</f>
        <v>4000</v>
      </c>
      <c r="AD27" s="3" t="str">
        <f t="shared" ref="AD27:AD30" si="175">IF($G27="","Nincs VKR kiválasztva!",IF(BA27=0,"Hiányos kitöltés!",BF27))</f>
        <v>A forrás egyenlő a költséggel (I.ütem).</v>
      </c>
      <c r="AE27" s="205"/>
      <c r="AF27" s="204">
        <v>0</v>
      </c>
      <c r="AG27" s="204">
        <v>0</v>
      </c>
      <c r="AH27" s="204">
        <v>0</v>
      </c>
      <c r="AI27" s="204">
        <v>0</v>
      </c>
      <c r="AJ27" s="204">
        <v>0</v>
      </c>
      <c r="AK27" s="204">
        <v>0</v>
      </c>
      <c r="AL27" s="204">
        <v>0</v>
      </c>
      <c r="AM27" s="204">
        <v>0</v>
      </c>
      <c r="AN27" s="204">
        <v>0</v>
      </c>
      <c r="AO27" s="204">
        <v>0</v>
      </c>
      <c r="AP27" s="204">
        <v>0</v>
      </c>
      <c r="AQ27" s="202">
        <f t="shared" ref="AQ27:AQ30" si="176">SUM(AF27:AP27)</f>
        <v>0</v>
      </c>
      <c r="AR27" s="191"/>
      <c r="AS27" s="3" t="str">
        <f t="shared" ref="AS27:AS30" si="177">IF($G27="","Nincs VKR kiválasztva!",IF($BA27=0,"Hiányos kitöltés!",IF($BN27=0,"Nem hosszútávú a feladat.",$BL27)))</f>
        <v>Nem hosszútávú a feladat.</v>
      </c>
      <c r="AT27" s="205"/>
      <c r="AU27" s="198" t="s">
        <v>351</v>
      </c>
      <c r="AV27" s="198" t="s">
        <v>135</v>
      </c>
      <c r="AW27" s="197">
        <f>COUNTA($G$3:G27)</f>
        <v>25</v>
      </c>
      <c r="AY27" s="6">
        <f>VLOOKUP($G27,Összesítő!$B:$F,3,FALSE)</f>
        <v>1790</v>
      </c>
      <c r="AZ27" s="6">
        <f t="shared" ref="AZ27:AZ30" si="178">LEN($AU27)</f>
        <v>199</v>
      </c>
      <c r="BA27" s="5">
        <f t="shared" ref="BA27:BA30" si="179">IF(OR($B27="",$C27="",$D27="",$E27="",$F27="",$L27="",$M27="",$N27="",$O27="",$P27=""),0,1)</f>
        <v>1</v>
      </c>
      <c r="BB27" s="5" t="str">
        <f t="shared" ref="BB27:BB30" si="180">IF($F27="",0,IF(AND($L27=2027,$M27=2027),"R",IF(AND($L27=2027,$M27&gt;2027),"RH",IF(AND($L27&gt;2027,$M27&gt;2027),"H","x"))))</f>
        <v>R</v>
      </c>
      <c r="BC27" s="5">
        <f t="shared" ref="BC27:BC30" si="181">IF(OR(BB27="R",BB27="RH"),1,0)</f>
        <v>1</v>
      </c>
      <c r="BD27" s="5">
        <f t="shared" ref="BD27:BD30" si="182">IF(AND($BB27="R",$O27&gt;0),1,IF(AND($BB27="H",$N27&gt;0),1,0))</f>
        <v>0</v>
      </c>
      <c r="BE27" s="5">
        <f t="shared" ref="BE27:BE30" si="183">IF($AC27&lt;$N27,1,IF($AC27=$N27,0))</f>
        <v>0</v>
      </c>
      <c r="BF27" s="6" t="str">
        <f t="shared" ref="BF27:BF30" si="184">IF($L27&gt;2027,"Nem rövidtávú a feladat.",IF($BE27=1,"Az I. ütem nem lehet forráshiányos!",IF($AC27&gt;$N27,"Többlet forrást jelölt meg az I. ütemnél! A forrás ne legyen több a költségnél.",IF($AC27=$N27,"A forrás egyenlő a költséggel (I.ütem).",0))))</f>
        <v>A forrás egyenlő a költséggel (I.ütem).</v>
      </c>
      <c r="BG27" s="5">
        <f t="shared" ref="BG27:BG30" si="185">IF(AND($R27&lt;&gt;"",$S27&lt;&gt;"",$T27&lt;&gt;"",$U27&lt;&gt;"",$V27&lt;&gt;"",$W27&lt;&gt;"",$X27&lt;&gt;"",$Y27&lt;&gt;"",$Z27&lt;&gt;"",$AA27&lt;&gt;"",$AB27&lt;&gt;""),1,0)</f>
        <v>1</v>
      </c>
      <c r="BH27" s="5">
        <f t="shared" ref="BH27:BH30" si="186">IF(AND($BG27=1,$N27=$AC27),1,0)</f>
        <v>1</v>
      </c>
      <c r="BI27" s="5">
        <f t="shared" ref="BI27:BI30" si="187">IF($AQ27&lt;$O27,1,0)</f>
        <v>0</v>
      </c>
      <c r="BJ27" s="5">
        <f t="shared" ref="BJ27:BJ30" si="188">IF(AND($AF27&lt;&gt;"",$AG27&lt;&gt;"",$AH27&lt;&gt;"",$AI27&lt;&gt;"",$AJ27&lt;&gt;"",$AK27&lt;&gt;"",$AL27&lt;&gt;"",$AM27&lt;&gt;"",$AN27&lt;&gt;"",$AO27&lt;&gt;"",$AP27&lt;&gt;""),1,0)</f>
        <v>1</v>
      </c>
      <c r="BK27" s="5">
        <f t="shared" ref="BK27:BK30" si="189">IF(AND($BJ27=1,$O27=$AQ27),1,IF(AND($BJ27=1,$O27&gt;$AQ27,AR27="igen"),1,0))</f>
        <v>1</v>
      </c>
      <c r="BL27" s="4" t="str">
        <f t="shared" ref="BL27:BL30" si="190">IF($M27&lt;2028,"Nem hosszútávú a feladat.",IF(AND($BI27=1,$AR27="nem"),"Forráshiányos a feladat? Jelölje az AR-oszlopban!",IF(AND($BI27=0,$AR27="igen"),"Forráshiányosnak jelölte a feladat az AR-oszlopban, de a forrás költség adatok alapnján nem az!",IF(AND($BI27=1,$AR27="igen"),"Forráshiányos a feladat!",IF($AQ27&gt;$O27,"Többlet forrást jelölt meg a II. ütemnél! A forrás ne legyen több a költségnél.",IF($AQ27=$O27,"A forrás egyenlő a költséggel (II.ütem).",0))))))</f>
        <v>Nem hosszútávú a feladat.</v>
      </c>
      <c r="BM27" s="5">
        <f t="shared" ref="BM27:BM30" si="191">IF($M27&lt;2028,1,0)</f>
        <v>1</v>
      </c>
      <c r="BN27" s="5">
        <f t="shared" ref="BN27:BN30" si="192">IF($M27&gt;2027,1,0)</f>
        <v>0</v>
      </c>
      <c r="BO27" s="5">
        <f t="shared" ref="BO27:BO30" si="193">IF(AND($BM27=1,$N27=0),1,0)</f>
        <v>0</v>
      </c>
      <c r="BP27" s="5">
        <f t="shared" ref="BP27:BP30" si="194">IF(AND($BN27=1,$O27=0),1,0)</f>
        <v>0</v>
      </c>
      <c r="BQ27" s="5">
        <f t="shared" ref="BQ27:BQ30" si="195">IF(AND($BB27="R",$N27=0,$AZ27&gt;29),1,IF(AND($BB27="RH",$N27=0,$AZ27&gt;29),1,0))</f>
        <v>0</v>
      </c>
      <c r="BR27" s="6" t="str">
        <f t="shared" ref="BR27:BR30" si="196">IF($BN27=0,"Nincs hosszútávú terv!",IF(AND($BB27="H",$O27=0,$AZ27=0),"Nullás a hosszútávú feladat és nincs hozzá indoklás!",IF(AND($BB27="RH",$O27=0,$AZ27=0),"Nullás a hosszútávú feladat és nincs hozzá indoklás!",IF(AND($BB27="R",$O27=0,$AZ27&lt;300),"Nullás a hosszútávú feladat és rövid hozzá az indoklás!",IF(AND($BB27="RH",$O27=0,$AZ27&lt;300),"Nullás a hosszútávú feladat és rövid hozzá az indoklás!",0)))))</f>
        <v>Nincs hosszútávú terv!</v>
      </c>
      <c r="BS27" s="5">
        <f t="shared" ref="BS27:BS30" si="197">IF(AND($BB27="R",$N27=0,$AZ27&gt;29),1,IF(AND($BB27="RH",$N27=0,$AZ27&gt;29),1,0))</f>
        <v>0</v>
      </c>
      <c r="BT27" s="5">
        <f t="shared" ref="BT27:BT30" si="198">IF(AND($BB27="H",$O27=0,$AZ27&gt;29),1,IF(AND($BB27="RH",$O27=0,$AZ27&gt;29),1,0))</f>
        <v>0</v>
      </c>
      <c r="BU27" s="5">
        <f t="shared" ref="BU27:BU30" si="199">IF($B27="",0,1)</f>
        <v>1</v>
      </c>
      <c r="BV27" s="5">
        <f t="shared" ref="BV27:BV30" si="200">IF($C27="",0,1)</f>
        <v>1</v>
      </c>
      <c r="BW27" s="5">
        <f t="shared" ref="BW27:BW30" si="201">IF($D27="",0,1)</f>
        <v>1</v>
      </c>
      <c r="BX27" s="5">
        <f t="shared" ref="BX27:BX30" si="202">IF($E27="",0,1)</f>
        <v>1</v>
      </c>
      <c r="BY27" s="5">
        <f t="shared" ref="BY27:BY30" si="203">IF($L27="",0,1)</f>
        <v>1</v>
      </c>
      <c r="BZ27" s="5">
        <f t="shared" ref="BZ27:BZ30" si="204">IF($M27="",0,1)</f>
        <v>1</v>
      </c>
      <c r="CA27" s="5">
        <f t="shared" ref="CA27:CA30" si="205">IF($N27="",0,1)</f>
        <v>1</v>
      </c>
      <c r="CB27" s="5">
        <f t="shared" ref="CB27:CB30" si="206">IF($O27="",0,1)</f>
        <v>1</v>
      </c>
      <c r="CC27" s="5">
        <f t="shared" ref="CC27:CC30" si="207">IF($P27="",0,1)</f>
        <v>1</v>
      </c>
      <c r="CD27" s="5" t="str">
        <f t="shared" ref="CD27:CD30" si="208">IF(AND($BA27=0,$BU27=0),"Hiányos kitöltés! (B-oszlop üres)",IF(AND($BA27=0,$BV27=0),"Hiányos kitöltés! (C-oszlop üres)",IF(AND($BA27=0,$BW27=0),"Hiányos kitöltés! (D-oszlop üres)",IF(AND($BA27=0,$BX27=0),"Hiányos kitöltés! (E-oszlop üres)",IF(AND($BA27=0,$BY27=0),"Hiányos kitöltés! (L-oszlop üres)",IF(AND($BA27=0,$BZ27=0),"Hiányos kitöltés! (M-oszlop üres)",IF(AND($BA27=0,$CA27=0),"Hiányos kitöltés! (N-oszlop üres)",IF(AND($BA27=0,$CB27=0),"Hiányos kitöltés! (O-oszlop üres)",IF(AND($BA27=0,$CC27=0),"Hiányos kitöltés! (P-oszlop üres)",IF(AND($BA27=0,$BG27=0),"Hiányos kitöltés! (I.ütem forrása hiányos!","?"))))))))))</f>
        <v>?</v>
      </c>
      <c r="CE27" s="4" t="str">
        <f t="shared" ref="CE27:CE30" si="209">IF($BA27=0,$CD27,IF($BG27=0,"I. ütem forrása nincs kitöltve!",IF($BJ27=0,"II. ütem forrása nincs kitöltve!",IF($BD27=1,"Költségek üteme nem megfelelő (az időtartam és a költség üteme eltér)!",IF(AND(BH27=0,$BA27=1,$BJ27=1,$BD27=1),"Kötelező cellák kitöltve, de az I. ütem forrása hibás!",IF(AND(BJ27=0,$BA27=1,$BJ27=1,$BD27=1),"Kötelező cellák kitöltve, de a II. ütem forrása hibás!",IF(AND($BO27=1,$AZ27&lt;30),"Nullás a rövidtávú feladat és rövid (hiányzik) a hozzá tartozó indoklás!",IF(AND($BP27=1,$AZ27&lt;30),"Nullás a hosszútávú feladat és rövid (hiányzik) a hozzá tartozó indoklás!",IF(AND(BN27=1,C27="2011_RENDKÍVÜLI"),"II. ütemre nem tervezhet Rendkívüli feladatot!",IF(BH27=0,AD27,IF(BK27=0,AS27,IF(AND(BC27=1,$P27&gt;$N27),"EM rendelet 2. melléklet terhére elszámolt költség nem lehet nagyobb az I. ütemre tervezett tényleges költségnél!",IF($AC27&gt;$N27,"Többlet forrást jelölt meg az I. ütemnél! A forrás ne legyen több a költségnél.",IF($AQ27&gt;$O27,"Többlet forrást jelölt meg a II. ütemnél! A forrás ne legyen több a költségnél.","Kitöltés rendben!"))))))))))))))</f>
        <v>Kitöltés rendben!</v>
      </c>
      <c r="CF27" s="5">
        <f t="shared" ref="CF27:CF30" si="210">IF(A27="Kitöltés rendben!",1,0)</f>
        <v>1</v>
      </c>
      <c r="CG27" s="5">
        <f t="shared" ref="CG27:CG30" si="211">IF(AND($BB27="R",$CF27=1),1,IF(AND($BB27="RH",$CF27=1),1,0))</f>
        <v>1</v>
      </c>
      <c r="CH27" s="5">
        <f t="shared" ref="CH27:CH30" si="212">IF(AND($BB27="H",$CF27=1),1,IF(AND($BB27="RH",$CF27=1),1,0))</f>
        <v>0</v>
      </c>
    </row>
    <row r="28" spans="1:86" s="2" customFormat="1" ht="60">
      <c r="A28" s="1" t="str">
        <f t="shared" si="172"/>
        <v>Kitöltés rendben!</v>
      </c>
      <c r="B28" s="195">
        <v>1</v>
      </c>
      <c r="C28" s="191" t="s">
        <v>88</v>
      </c>
      <c r="D28" s="198" t="s">
        <v>348</v>
      </c>
      <c r="E28" s="199" t="s">
        <v>318</v>
      </c>
      <c r="F28" s="200" t="str">
        <f>VLOOKUP($G28,Összesítő!$B:$F,2,FALSE)</f>
        <v>21-20066-1-001-00-00</v>
      </c>
      <c r="G28" s="201">
        <v>2704</v>
      </c>
      <c r="H28" s="200" t="str">
        <f>AY28&amp;"_"&amp;AW28&amp;"_FIV_"&amp;LEFT(Előlap!$B$6,4)</f>
        <v>1790_26_FIV_2026</v>
      </c>
      <c r="I28" s="200" t="str">
        <f>VLOOKUP($G28,Összesítő!$B:$F,5,FALSE)</f>
        <v>Nyársapát</v>
      </c>
      <c r="J28" s="200" t="str">
        <f>VLOOKUP($G28,Összesítő!$B:$F,4,FALSE)</f>
        <v>Nyársapát Község Önkormányzata</v>
      </c>
      <c r="K28" s="202">
        <f t="shared" si="173"/>
        <v>5000</v>
      </c>
      <c r="L28" s="193">
        <v>2027</v>
      </c>
      <c r="M28" s="193">
        <v>2027</v>
      </c>
      <c r="N28" s="203">
        <v>5000</v>
      </c>
      <c r="O28" s="204">
        <v>0</v>
      </c>
      <c r="P28" s="203">
        <v>5000</v>
      </c>
      <c r="Q28" s="205"/>
      <c r="R28" s="204">
        <v>0</v>
      </c>
      <c r="S28" s="204">
        <v>0</v>
      </c>
      <c r="T28" s="204">
        <v>0</v>
      </c>
      <c r="U28" s="204">
        <v>0</v>
      </c>
      <c r="V28" s="204">
        <v>0</v>
      </c>
      <c r="W28" s="204">
        <v>5000</v>
      </c>
      <c r="X28" s="204">
        <v>0</v>
      </c>
      <c r="Y28" s="204">
        <v>0</v>
      </c>
      <c r="Z28" s="204">
        <v>0</v>
      </c>
      <c r="AA28" s="204">
        <v>0</v>
      </c>
      <c r="AB28" s="204">
        <v>0</v>
      </c>
      <c r="AC28" s="202">
        <f t="shared" si="174"/>
        <v>5000</v>
      </c>
      <c r="AD28" s="3" t="str">
        <f t="shared" si="175"/>
        <v>A forrás egyenlő a költséggel (I.ütem).</v>
      </c>
      <c r="AE28" s="205"/>
      <c r="AF28" s="204">
        <v>0</v>
      </c>
      <c r="AG28" s="204">
        <v>0</v>
      </c>
      <c r="AH28" s="204">
        <v>0</v>
      </c>
      <c r="AI28" s="204">
        <v>0</v>
      </c>
      <c r="AJ28" s="204">
        <v>0</v>
      </c>
      <c r="AK28" s="204">
        <v>0</v>
      </c>
      <c r="AL28" s="204">
        <v>0</v>
      </c>
      <c r="AM28" s="204">
        <v>0</v>
      </c>
      <c r="AN28" s="204">
        <v>0</v>
      </c>
      <c r="AO28" s="204">
        <v>0</v>
      </c>
      <c r="AP28" s="204">
        <v>0</v>
      </c>
      <c r="AQ28" s="202">
        <f t="shared" si="176"/>
        <v>0</v>
      </c>
      <c r="AR28" s="191"/>
      <c r="AS28" s="3" t="str">
        <f t="shared" si="177"/>
        <v>Nem hosszútávú a feladat.</v>
      </c>
      <c r="AT28" s="205"/>
      <c r="AU28" s="198" t="s">
        <v>352</v>
      </c>
      <c r="AV28" s="198" t="s">
        <v>135</v>
      </c>
      <c r="AW28" s="197">
        <f>COUNTA($G$3:G28)</f>
        <v>26</v>
      </c>
      <c r="AY28" s="6">
        <f>VLOOKUP($G28,Összesítő!$B:$F,3,FALSE)</f>
        <v>1790</v>
      </c>
      <c r="AZ28" s="6">
        <f t="shared" si="178"/>
        <v>126</v>
      </c>
      <c r="BA28" s="5">
        <f t="shared" si="179"/>
        <v>1</v>
      </c>
      <c r="BB28" s="5" t="str">
        <f t="shared" si="180"/>
        <v>R</v>
      </c>
      <c r="BC28" s="5">
        <f t="shared" si="181"/>
        <v>1</v>
      </c>
      <c r="BD28" s="5">
        <f t="shared" si="182"/>
        <v>0</v>
      </c>
      <c r="BE28" s="5">
        <f t="shared" si="183"/>
        <v>0</v>
      </c>
      <c r="BF28" s="6" t="str">
        <f t="shared" si="184"/>
        <v>A forrás egyenlő a költséggel (I.ütem).</v>
      </c>
      <c r="BG28" s="5">
        <f t="shared" si="185"/>
        <v>1</v>
      </c>
      <c r="BH28" s="5">
        <f t="shared" si="186"/>
        <v>1</v>
      </c>
      <c r="BI28" s="5">
        <f t="shared" si="187"/>
        <v>0</v>
      </c>
      <c r="BJ28" s="5">
        <f t="shared" si="188"/>
        <v>1</v>
      </c>
      <c r="BK28" s="5">
        <f t="shared" si="189"/>
        <v>1</v>
      </c>
      <c r="BL28" s="4" t="str">
        <f t="shared" si="190"/>
        <v>Nem hosszútávú a feladat.</v>
      </c>
      <c r="BM28" s="5">
        <f t="shared" si="191"/>
        <v>1</v>
      </c>
      <c r="BN28" s="5">
        <f t="shared" si="192"/>
        <v>0</v>
      </c>
      <c r="BO28" s="5">
        <f t="shared" si="193"/>
        <v>0</v>
      </c>
      <c r="BP28" s="5">
        <f t="shared" si="194"/>
        <v>0</v>
      </c>
      <c r="BQ28" s="5">
        <f t="shared" si="195"/>
        <v>0</v>
      </c>
      <c r="BR28" s="6" t="str">
        <f t="shared" si="196"/>
        <v>Nincs hosszútávú terv!</v>
      </c>
      <c r="BS28" s="5">
        <f t="shared" si="197"/>
        <v>0</v>
      </c>
      <c r="BT28" s="5">
        <f t="shared" si="198"/>
        <v>0</v>
      </c>
      <c r="BU28" s="5">
        <f t="shared" si="199"/>
        <v>1</v>
      </c>
      <c r="BV28" s="5">
        <f t="shared" si="200"/>
        <v>1</v>
      </c>
      <c r="BW28" s="5">
        <f t="shared" si="201"/>
        <v>1</v>
      </c>
      <c r="BX28" s="5">
        <f t="shared" si="202"/>
        <v>1</v>
      </c>
      <c r="BY28" s="5">
        <f t="shared" si="203"/>
        <v>1</v>
      </c>
      <c r="BZ28" s="5">
        <f t="shared" si="204"/>
        <v>1</v>
      </c>
      <c r="CA28" s="5">
        <f t="shared" si="205"/>
        <v>1</v>
      </c>
      <c r="CB28" s="5">
        <f t="shared" si="206"/>
        <v>1</v>
      </c>
      <c r="CC28" s="5">
        <f t="shared" si="207"/>
        <v>1</v>
      </c>
      <c r="CD28" s="5" t="str">
        <f t="shared" si="208"/>
        <v>?</v>
      </c>
      <c r="CE28" s="4" t="str">
        <f t="shared" si="209"/>
        <v>Kitöltés rendben!</v>
      </c>
      <c r="CF28" s="5">
        <f t="shared" si="210"/>
        <v>1</v>
      </c>
      <c r="CG28" s="5">
        <f t="shared" si="211"/>
        <v>1</v>
      </c>
      <c r="CH28" s="5">
        <f t="shared" si="212"/>
        <v>0</v>
      </c>
    </row>
    <row r="29" spans="1:86" s="2" customFormat="1" ht="45">
      <c r="A29" s="1" t="str">
        <f t="shared" si="172"/>
        <v>Kitöltés rendben!</v>
      </c>
      <c r="B29" s="195">
        <v>2</v>
      </c>
      <c r="C29" s="191" t="s">
        <v>88</v>
      </c>
      <c r="D29" s="198" t="s">
        <v>349</v>
      </c>
      <c r="E29" s="199" t="s">
        <v>318</v>
      </c>
      <c r="F29" s="200" t="str">
        <f>VLOOKUP($G29,Összesítő!$B:$F,2,FALSE)</f>
        <v>21-20066-1-001-00-00</v>
      </c>
      <c r="G29" s="201">
        <v>2704</v>
      </c>
      <c r="H29" s="200" t="str">
        <f>AY29&amp;"_"&amp;AW29&amp;"_FIV_"&amp;LEFT(Előlap!$B$6,4)</f>
        <v>1790_27_FIV_2026</v>
      </c>
      <c r="I29" s="200" t="str">
        <f>VLOOKUP($G29,Összesítő!$B:$F,5,FALSE)</f>
        <v>Nyársapát</v>
      </c>
      <c r="J29" s="200" t="str">
        <f>VLOOKUP($G29,Összesítő!$B:$F,4,FALSE)</f>
        <v>Nyársapát Község Önkormányzata</v>
      </c>
      <c r="K29" s="202">
        <f t="shared" si="173"/>
        <v>6000</v>
      </c>
      <c r="L29" s="193">
        <v>2028</v>
      </c>
      <c r="M29" s="193">
        <v>2028</v>
      </c>
      <c r="N29" s="203">
        <v>0</v>
      </c>
      <c r="O29" s="204">
        <v>6000</v>
      </c>
      <c r="P29" s="203">
        <v>0</v>
      </c>
      <c r="Q29" s="205"/>
      <c r="R29" s="204">
        <v>0</v>
      </c>
      <c r="S29" s="204">
        <v>0</v>
      </c>
      <c r="T29" s="204">
        <v>0</v>
      </c>
      <c r="U29" s="204">
        <v>0</v>
      </c>
      <c r="V29" s="204">
        <v>0</v>
      </c>
      <c r="W29" s="204">
        <v>0</v>
      </c>
      <c r="X29" s="204">
        <v>0</v>
      </c>
      <c r="Y29" s="204">
        <v>0</v>
      </c>
      <c r="Z29" s="204">
        <v>0</v>
      </c>
      <c r="AA29" s="204">
        <v>0</v>
      </c>
      <c r="AB29" s="204">
        <v>0</v>
      </c>
      <c r="AC29" s="202">
        <f t="shared" si="174"/>
        <v>0</v>
      </c>
      <c r="AD29" s="3" t="str">
        <f t="shared" si="175"/>
        <v>Nem rövidtávú a feladat.</v>
      </c>
      <c r="AE29" s="205"/>
      <c r="AF29" s="204">
        <v>0</v>
      </c>
      <c r="AG29" s="204">
        <v>0</v>
      </c>
      <c r="AH29" s="204">
        <v>0</v>
      </c>
      <c r="AI29" s="204">
        <v>0</v>
      </c>
      <c r="AJ29" s="204">
        <v>6000</v>
      </c>
      <c r="AK29" s="204">
        <v>0</v>
      </c>
      <c r="AL29" s="204">
        <v>0</v>
      </c>
      <c r="AM29" s="204">
        <v>0</v>
      </c>
      <c r="AN29" s="204">
        <v>0</v>
      </c>
      <c r="AO29" s="204">
        <v>0</v>
      </c>
      <c r="AP29" s="204">
        <v>0</v>
      </c>
      <c r="AQ29" s="202">
        <f t="shared" si="176"/>
        <v>6000</v>
      </c>
      <c r="AR29" s="191"/>
      <c r="AS29" s="3" t="str">
        <f t="shared" si="177"/>
        <v>A forrás egyenlő a költséggel (II.ütem).</v>
      </c>
      <c r="AT29" s="205"/>
      <c r="AU29" s="198" t="s">
        <v>353</v>
      </c>
      <c r="AV29" s="198" t="s">
        <v>135</v>
      </c>
      <c r="AW29" s="197">
        <f>COUNTA($G$3:G29)</f>
        <v>27</v>
      </c>
      <c r="AY29" s="6">
        <f>VLOOKUP($G29,Összesítő!$B:$F,3,FALSE)</f>
        <v>1790</v>
      </c>
      <c r="AZ29" s="6">
        <f t="shared" si="178"/>
        <v>93</v>
      </c>
      <c r="BA29" s="5">
        <f t="shared" si="179"/>
        <v>1</v>
      </c>
      <c r="BB29" s="5" t="str">
        <f t="shared" si="180"/>
        <v>H</v>
      </c>
      <c r="BC29" s="5">
        <f t="shared" si="181"/>
        <v>0</v>
      </c>
      <c r="BD29" s="5">
        <f t="shared" si="182"/>
        <v>0</v>
      </c>
      <c r="BE29" s="5">
        <f t="shared" si="183"/>
        <v>0</v>
      </c>
      <c r="BF29" s="6" t="str">
        <f t="shared" si="184"/>
        <v>Nem rövidtávú a feladat.</v>
      </c>
      <c r="BG29" s="5">
        <f t="shared" si="185"/>
        <v>1</v>
      </c>
      <c r="BH29" s="5">
        <f t="shared" si="186"/>
        <v>1</v>
      </c>
      <c r="BI29" s="5">
        <f t="shared" si="187"/>
        <v>0</v>
      </c>
      <c r="BJ29" s="5">
        <f t="shared" si="188"/>
        <v>1</v>
      </c>
      <c r="BK29" s="5">
        <f t="shared" si="189"/>
        <v>1</v>
      </c>
      <c r="BL29" s="4" t="str">
        <f t="shared" si="190"/>
        <v>A forrás egyenlő a költséggel (II.ütem).</v>
      </c>
      <c r="BM29" s="5">
        <f t="shared" si="191"/>
        <v>0</v>
      </c>
      <c r="BN29" s="5">
        <f t="shared" si="192"/>
        <v>1</v>
      </c>
      <c r="BO29" s="5">
        <f t="shared" si="193"/>
        <v>0</v>
      </c>
      <c r="BP29" s="5">
        <f t="shared" si="194"/>
        <v>0</v>
      </c>
      <c r="BQ29" s="5">
        <f t="shared" si="195"/>
        <v>0</v>
      </c>
      <c r="BR29" s="6">
        <f t="shared" si="196"/>
        <v>0</v>
      </c>
      <c r="BS29" s="5">
        <f t="shared" si="197"/>
        <v>0</v>
      </c>
      <c r="BT29" s="5">
        <f t="shared" si="198"/>
        <v>0</v>
      </c>
      <c r="BU29" s="5">
        <f t="shared" si="199"/>
        <v>1</v>
      </c>
      <c r="BV29" s="5">
        <f t="shared" si="200"/>
        <v>1</v>
      </c>
      <c r="BW29" s="5">
        <f t="shared" si="201"/>
        <v>1</v>
      </c>
      <c r="BX29" s="5">
        <f t="shared" si="202"/>
        <v>1</v>
      </c>
      <c r="BY29" s="5">
        <f t="shared" si="203"/>
        <v>1</v>
      </c>
      <c r="BZ29" s="5">
        <f t="shared" si="204"/>
        <v>1</v>
      </c>
      <c r="CA29" s="5">
        <f t="shared" si="205"/>
        <v>1</v>
      </c>
      <c r="CB29" s="5">
        <f t="shared" si="206"/>
        <v>1</v>
      </c>
      <c r="CC29" s="5">
        <f t="shared" si="207"/>
        <v>1</v>
      </c>
      <c r="CD29" s="5" t="str">
        <f t="shared" si="208"/>
        <v>?</v>
      </c>
      <c r="CE29" s="4" t="str">
        <f t="shared" si="209"/>
        <v>Kitöltés rendben!</v>
      </c>
      <c r="CF29" s="5">
        <f t="shared" si="210"/>
        <v>1</v>
      </c>
      <c r="CG29" s="5">
        <f t="shared" si="211"/>
        <v>0</v>
      </c>
      <c r="CH29" s="5">
        <f t="shared" si="212"/>
        <v>1</v>
      </c>
    </row>
    <row r="30" spans="1:86" s="2" customFormat="1" ht="45">
      <c r="A30" s="1" t="str">
        <f t="shared" si="172"/>
        <v>Kitöltés rendben!</v>
      </c>
      <c r="B30" s="195">
        <v>2</v>
      </c>
      <c r="C30" s="191" t="s">
        <v>103</v>
      </c>
      <c r="D30" s="198" t="s">
        <v>350</v>
      </c>
      <c r="E30" s="199" t="s">
        <v>318</v>
      </c>
      <c r="F30" s="200" t="str">
        <f>VLOOKUP($G30,Összesítő!$B:$F,2,FALSE)</f>
        <v>21-20066-1-001-00-00</v>
      </c>
      <c r="G30" s="201">
        <v>2704</v>
      </c>
      <c r="H30" s="200" t="str">
        <f>AY30&amp;"_"&amp;AW30&amp;"_FIV_"&amp;LEFT(Előlap!$B$6,4)</f>
        <v>1790_28_FIV_2026</v>
      </c>
      <c r="I30" s="200" t="str">
        <f>VLOOKUP($G30,Összesítő!$B:$F,5,FALSE)</f>
        <v>Nyársapát</v>
      </c>
      <c r="J30" s="200" t="str">
        <f>VLOOKUP($G30,Összesítő!$B:$F,4,FALSE)</f>
        <v>Nyársapát Község Önkormányzata</v>
      </c>
      <c r="K30" s="202">
        <f t="shared" si="173"/>
        <v>40000</v>
      </c>
      <c r="L30" s="193">
        <v>2028</v>
      </c>
      <c r="M30" s="193">
        <v>2028</v>
      </c>
      <c r="N30" s="203">
        <v>0</v>
      </c>
      <c r="O30" s="204">
        <v>40000</v>
      </c>
      <c r="P30" s="203">
        <v>0</v>
      </c>
      <c r="Q30" s="205"/>
      <c r="R30" s="204">
        <v>0</v>
      </c>
      <c r="S30" s="204">
        <v>0</v>
      </c>
      <c r="T30" s="204">
        <v>0</v>
      </c>
      <c r="U30" s="204">
        <v>0</v>
      </c>
      <c r="V30" s="204">
        <v>0</v>
      </c>
      <c r="W30" s="204">
        <v>0</v>
      </c>
      <c r="X30" s="204">
        <v>0</v>
      </c>
      <c r="Y30" s="204">
        <v>0</v>
      </c>
      <c r="Z30" s="204">
        <v>0</v>
      </c>
      <c r="AA30" s="204">
        <v>0</v>
      </c>
      <c r="AB30" s="204">
        <v>0</v>
      </c>
      <c r="AC30" s="202">
        <f t="shared" si="174"/>
        <v>0</v>
      </c>
      <c r="AD30" s="3" t="str">
        <f t="shared" si="175"/>
        <v>Nem rövidtávú a feladat.</v>
      </c>
      <c r="AE30" s="205"/>
      <c r="AF30" s="204">
        <v>0</v>
      </c>
      <c r="AG30" s="204">
        <v>0</v>
      </c>
      <c r="AH30" s="204">
        <v>0</v>
      </c>
      <c r="AI30" s="204">
        <v>0</v>
      </c>
      <c r="AJ30" s="204">
        <v>40000</v>
      </c>
      <c r="AK30" s="204">
        <v>0</v>
      </c>
      <c r="AL30" s="204">
        <v>0</v>
      </c>
      <c r="AM30" s="204">
        <v>0</v>
      </c>
      <c r="AN30" s="204">
        <v>0</v>
      </c>
      <c r="AO30" s="204">
        <v>0</v>
      </c>
      <c r="AP30" s="204">
        <v>0</v>
      </c>
      <c r="AQ30" s="202">
        <f t="shared" si="176"/>
        <v>40000</v>
      </c>
      <c r="AR30" s="191"/>
      <c r="AS30" s="3" t="str">
        <f t="shared" si="177"/>
        <v>A forrás egyenlő a költséggel (II.ütem).</v>
      </c>
      <c r="AT30" s="205"/>
      <c r="AU30" s="198" t="s">
        <v>354</v>
      </c>
      <c r="AV30" s="198" t="s">
        <v>135</v>
      </c>
      <c r="AW30" s="197">
        <f>COUNTA($G$3:G30)</f>
        <v>28</v>
      </c>
      <c r="AY30" s="6">
        <f>VLOOKUP($G30,Összesítő!$B:$F,3,FALSE)</f>
        <v>1790</v>
      </c>
      <c r="AZ30" s="6">
        <f t="shared" si="178"/>
        <v>112</v>
      </c>
      <c r="BA30" s="5">
        <f t="shared" si="179"/>
        <v>1</v>
      </c>
      <c r="BB30" s="5" t="str">
        <f t="shared" si="180"/>
        <v>H</v>
      </c>
      <c r="BC30" s="5">
        <f t="shared" si="181"/>
        <v>0</v>
      </c>
      <c r="BD30" s="5">
        <f t="shared" si="182"/>
        <v>0</v>
      </c>
      <c r="BE30" s="5">
        <f t="shared" si="183"/>
        <v>0</v>
      </c>
      <c r="BF30" s="6" t="str">
        <f t="shared" si="184"/>
        <v>Nem rövidtávú a feladat.</v>
      </c>
      <c r="BG30" s="5">
        <f t="shared" si="185"/>
        <v>1</v>
      </c>
      <c r="BH30" s="5">
        <f t="shared" si="186"/>
        <v>1</v>
      </c>
      <c r="BI30" s="5">
        <f t="shared" si="187"/>
        <v>0</v>
      </c>
      <c r="BJ30" s="5">
        <f t="shared" si="188"/>
        <v>1</v>
      </c>
      <c r="BK30" s="5">
        <f t="shared" si="189"/>
        <v>1</v>
      </c>
      <c r="BL30" s="4" t="str">
        <f t="shared" si="190"/>
        <v>A forrás egyenlő a költséggel (II.ütem).</v>
      </c>
      <c r="BM30" s="5">
        <f t="shared" si="191"/>
        <v>0</v>
      </c>
      <c r="BN30" s="5">
        <f t="shared" si="192"/>
        <v>1</v>
      </c>
      <c r="BO30" s="5">
        <f t="shared" si="193"/>
        <v>0</v>
      </c>
      <c r="BP30" s="5">
        <f t="shared" si="194"/>
        <v>0</v>
      </c>
      <c r="BQ30" s="5">
        <f t="shared" si="195"/>
        <v>0</v>
      </c>
      <c r="BR30" s="6">
        <f t="shared" si="196"/>
        <v>0</v>
      </c>
      <c r="BS30" s="5">
        <f t="shared" si="197"/>
        <v>0</v>
      </c>
      <c r="BT30" s="5">
        <f t="shared" si="198"/>
        <v>0</v>
      </c>
      <c r="BU30" s="5">
        <f t="shared" si="199"/>
        <v>1</v>
      </c>
      <c r="BV30" s="5">
        <f t="shared" si="200"/>
        <v>1</v>
      </c>
      <c r="BW30" s="5">
        <f t="shared" si="201"/>
        <v>1</v>
      </c>
      <c r="BX30" s="5">
        <f t="shared" si="202"/>
        <v>1</v>
      </c>
      <c r="BY30" s="5">
        <f t="shared" si="203"/>
        <v>1</v>
      </c>
      <c r="BZ30" s="5">
        <f t="shared" si="204"/>
        <v>1</v>
      </c>
      <c r="CA30" s="5">
        <f t="shared" si="205"/>
        <v>1</v>
      </c>
      <c r="CB30" s="5">
        <f t="shared" si="206"/>
        <v>1</v>
      </c>
      <c r="CC30" s="5">
        <f t="shared" si="207"/>
        <v>1</v>
      </c>
      <c r="CD30" s="5" t="str">
        <f t="shared" si="208"/>
        <v>?</v>
      </c>
      <c r="CE30" s="4" t="str">
        <f t="shared" si="209"/>
        <v>Kitöltés rendben!</v>
      </c>
      <c r="CF30" s="5">
        <f t="shared" si="210"/>
        <v>1</v>
      </c>
      <c r="CG30" s="5">
        <f t="shared" si="211"/>
        <v>0</v>
      </c>
      <c r="CH30" s="5">
        <f t="shared" si="212"/>
        <v>1</v>
      </c>
    </row>
    <row r="31" spans="1:86" s="2" customFormat="1" ht="45">
      <c r="A31" s="1" t="str">
        <f>IF($G31="","Nincs VKR kiválasztva!",CE31)</f>
        <v>Kitöltés rendben!</v>
      </c>
      <c r="B31" s="195">
        <v>1</v>
      </c>
      <c r="C31" s="191" t="s">
        <v>117</v>
      </c>
      <c r="D31" s="198" t="s">
        <v>317</v>
      </c>
      <c r="E31" s="199" t="s">
        <v>318</v>
      </c>
      <c r="F31" s="200" t="str">
        <f>VLOOKUP($G31,Összesítő!$B:$F,2,FALSE)</f>
        <v>22-22008-1-001-00-15</v>
      </c>
      <c r="G31" s="201">
        <v>2705</v>
      </c>
      <c r="H31" s="200" t="str">
        <f>AY31&amp;"_"&amp;AW31&amp;"_FIV_"&amp;LEFT(Előlap!$B$6,4)</f>
        <v>1809_29_FIV_2026</v>
      </c>
      <c r="I31" s="200" t="str">
        <f>VLOOKUP($G31,Összesítő!$B:$F,5,FALSE)</f>
        <v>Törtel</v>
      </c>
      <c r="J31" s="200" t="str">
        <f>VLOOKUP($G31,Összesítő!$B:$F,4,FALSE)</f>
        <v>Törtel Község Önkormányzata</v>
      </c>
      <c r="K31" s="202">
        <f>N31+O31</f>
        <v>2500</v>
      </c>
      <c r="L31" s="193">
        <v>2027</v>
      </c>
      <c r="M31" s="193">
        <v>2027</v>
      </c>
      <c r="N31" s="203">
        <v>2500</v>
      </c>
      <c r="O31" s="204">
        <v>0</v>
      </c>
      <c r="P31" s="203">
        <v>2500</v>
      </c>
      <c r="Q31" s="205"/>
      <c r="R31" s="204">
        <v>0</v>
      </c>
      <c r="S31" s="204">
        <v>0</v>
      </c>
      <c r="T31" s="204">
        <v>0</v>
      </c>
      <c r="U31" s="204">
        <v>0</v>
      </c>
      <c r="V31" s="204">
        <v>0</v>
      </c>
      <c r="W31" s="204">
        <v>2500</v>
      </c>
      <c r="X31" s="204">
        <v>0</v>
      </c>
      <c r="Y31" s="204">
        <v>0</v>
      </c>
      <c r="Z31" s="204">
        <v>0</v>
      </c>
      <c r="AA31" s="204">
        <v>0</v>
      </c>
      <c r="AB31" s="204">
        <v>0</v>
      </c>
      <c r="AC31" s="202">
        <f>SUM(R31:AB31)</f>
        <v>2500</v>
      </c>
      <c r="AD31" s="3" t="str">
        <f>IF($G31="","Nincs VKR kiválasztva!",IF(BA31=0,"Hiányos kitöltés!",BF31))</f>
        <v>A forrás egyenlő a költséggel (I.ütem).</v>
      </c>
      <c r="AE31" s="205"/>
      <c r="AF31" s="204">
        <v>0</v>
      </c>
      <c r="AG31" s="204">
        <v>0</v>
      </c>
      <c r="AH31" s="204">
        <v>0</v>
      </c>
      <c r="AI31" s="204">
        <v>0</v>
      </c>
      <c r="AJ31" s="204">
        <v>0</v>
      </c>
      <c r="AK31" s="204">
        <v>0</v>
      </c>
      <c r="AL31" s="204">
        <v>0</v>
      </c>
      <c r="AM31" s="204">
        <v>0</v>
      </c>
      <c r="AN31" s="204">
        <v>0</v>
      </c>
      <c r="AO31" s="204">
        <v>0</v>
      </c>
      <c r="AP31" s="204">
        <v>0</v>
      </c>
      <c r="AQ31" s="202">
        <f>SUM(AF31:AP31)</f>
        <v>0</v>
      </c>
      <c r="AR31" s="191"/>
      <c r="AS31" s="3" t="str">
        <f>IF($G31="","Nincs VKR kiválasztva!",IF($BA31=0,"Hiányos kitöltés!",IF($BN31=0,"Nem hosszútávú a feladat.",$BL31)))</f>
        <v>Nem hosszútávú a feladat.</v>
      </c>
      <c r="AT31" s="205"/>
      <c r="AU31" s="198" t="s">
        <v>326</v>
      </c>
      <c r="AV31" s="198" t="s">
        <v>135</v>
      </c>
      <c r="AW31" s="197">
        <f>COUNTA($G$3:G31)</f>
        <v>29</v>
      </c>
      <c r="AY31" s="6">
        <f>VLOOKUP($G31,Összesítő!$B:$F,3,FALSE)</f>
        <v>1809</v>
      </c>
      <c r="AZ31" s="6">
        <f>LEN($AU31)</f>
        <v>107</v>
      </c>
      <c r="BA31" s="5">
        <f>IF(OR($B31="",$C31="",$D31="",$E31="",$F31="",$L31="",$M31="",$N31="",$O31="",$P31=""),0,1)</f>
        <v>1</v>
      </c>
      <c r="BB31" s="5" t="str">
        <f>IF($F31="",0,IF(AND($L31=2027,$M31=2027),"R",IF(AND($L31=2027,$M31&gt;2027),"RH",IF(AND($L31&gt;2027,$M31&gt;2027),"H","x"))))</f>
        <v>R</v>
      </c>
      <c r="BC31" s="5">
        <f>IF(OR(BB31="R",BB31="RH"),1,0)</f>
        <v>1</v>
      </c>
      <c r="BD31" s="5">
        <f>IF(AND($BB31="R",$O31&gt;0),1,IF(AND($BB31="H",$N31&gt;0),1,0))</f>
        <v>0</v>
      </c>
      <c r="BE31" s="5">
        <f>IF($AC31&lt;$N31,1,IF($AC31=$N31,0))</f>
        <v>0</v>
      </c>
      <c r="BF31" s="6" t="str">
        <f>IF($L31&gt;2027,"Nem rövidtávú a feladat.",IF($BE31=1,"Az I. ütem nem lehet forráshiányos!",IF($AC31&gt;$N31,"Többlet forrást jelölt meg az I. ütemnél! A forrás ne legyen több a költségnél.",IF($AC31=$N31,"A forrás egyenlő a költséggel (I.ütem).",0))))</f>
        <v>A forrás egyenlő a költséggel (I.ütem).</v>
      </c>
      <c r="BG31" s="5">
        <f>IF(AND($R31&lt;&gt;"",$S31&lt;&gt;"",$T31&lt;&gt;"",$U31&lt;&gt;"",$V31&lt;&gt;"",$W31&lt;&gt;"",$X31&lt;&gt;"",$Y31&lt;&gt;"",$Z31&lt;&gt;"",$AA31&lt;&gt;"",$AB31&lt;&gt;""),1,0)</f>
        <v>1</v>
      </c>
      <c r="BH31" s="5">
        <f>IF(AND($BG31=1,$N31=$AC31),1,0)</f>
        <v>1</v>
      </c>
      <c r="BI31" s="5">
        <f>IF($AQ31&lt;$O31,1,0)</f>
        <v>0</v>
      </c>
      <c r="BJ31" s="5">
        <f>IF(AND($AF31&lt;&gt;"",$AG31&lt;&gt;"",$AH31&lt;&gt;"",$AI31&lt;&gt;"",$AJ31&lt;&gt;"",$AK31&lt;&gt;"",$AL31&lt;&gt;"",$AM31&lt;&gt;"",$AN31&lt;&gt;"",$AO31&lt;&gt;"",$AP31&lt;&gt;""),1,0)</f>
        <v>1</v>
      </c>
      <c r="BK31" s="5">
        <f>IF(AND($BJ31=1,$O31=$AQ31),1,IF(AND($BJ31=1,$O31&gt;$AQ31,AR31="igen"),1,0))</f>
        <v>1</v>
      </c>
      <c r="BL31" s="4" t="str">
        <f>IF($M31&lt;2028,"Nem hosszútávú a feladat.",IF(AND($BI31=1,$AR31="nem"),"Forráshiányos a feladat? Jelölje az AR-oszlopban!",IF(AND($BI31=0,$AR31="igen"),"Forráshiányosnak jelölte a feladat az AR-oszlopban, de a forrás költség adatok alapnján nem az!",IF(AND($BI31=1,$AR31="igen"),"Forráshiányos a feladat!",IF($AQ31&gt;$O31,"Többlet forrást jelölt meg a II. ütemnél! A forrás ne legyen több a költségnél.",IF($AQ31=$O31,"A forrás egyenlő a költséggel (II.ütem).",0))))))</f>
        <v>Nem hosszútávú a feladat.</v>
      </c>
      <c r="BM31" s="5">
        <f>IF($M31&lt;2028,1,0)</f>
        <v>1</v>
      </c>
      <c r="BN31" s="5">
        <f>IF($M31&gt;2027,1,0)</f>
        <v>0</v>
      </c>
      <c r="BO31" s="5">
        <f>IF(AND($BM31=1,$N31=0),1,0)</f>
        <v>0</v>
      </c>
      <c r="BP31" s="5">
        <f>IF(AND($BN31=1,$O31=0),1,0)</f>
        <v>0</v>
      </c>
      <c r="BQ31" s="5">
        <f>IF(AND($BB31="R",$N31=0,$AZ31&gt;29),1,IF(AND($BB31="RH",$N31=0,$AZ31&gt;29),1,0))</f>
        <v>0</v>
      </c>
      <c r="BR31" s="6" t="str">
        <f>IF($BN31=0,"Nincs hosszútávú terv!",IF(AND($BB31="H",$O31=0,$AZ31=0),"Nullás a hosszútávú feladat és nincs hozzá indoklás!",IF(AND($BB31="RH",$O31=0,$AZ31=0),"Nullás a hosszútávú feladat és nincs hozzá indoklás!",IF(AND($BB31="R",$O31=0,$AZ31&lt;300),"Nullás a hosszútávú feladat és rövid hozzá az indoklás!",IF(AND($BB31="RH",$O31=0,$AZ31&lt;300),"Nullás a hosszútávú feladat és rövid hozzá az indoklás!",0)))))</f>
        <v>Nincs hosszútávú terv!</v>
      </c>
      <c r="BS31" s="5">
        <f>IF(AND($BB31="R",$N31=0,$AZ31&gt;29),1,IF(AND($BB31="RH",$N31=0,$AZ31&gt;29),1,0))</f>
        <v>0</v>
      </c>
      <c r="BT31" s="5">
        <f>IF(AND($BB31="H",$O31=0,$AZ31&gt;29),1,IF(AND($BB31="RH",$O31=0,$AZ31&gt;29),1,0))</f>
        <v>0</v>
      </c>
      <c r="BU31" s="5">
        <f>IF($B31="",0,1)</f>
        <v>1</v>
      </c>
      <c r="BV31" s="5">
        <f>IF($C31="",0,1)</f>
        <v>1</v>
      </c>
      <c r="BW31" s="5">
        <f>IF($D31="",0,1)</f>
        <v>1</v>
      </c>
      <c r="BX31" s="5">
        <f>IF($E31="",0,1)</f>
        <v>1</v>
      </c>
      <c r="BY31" s="5">
        <f>IF($L31="",0,1)</f>
        <v>1</v>
      </c>
      <c r="BZ31" s="5">
        <f>IF($M31="",0,1)</f>
        <v>1</v>
      </c>
      <c r="CA31" s="5">
        <f>IF($N31="",0,1)</f>
        <v>1</v>
      </c>
      <c r="CB31" s="5">
        <f>IF($O31="",0,1)</f>
        <v>1</v>
      </c>
      <c r="CC31" s="5">
        <f>IF($P31="",0,1)</f>
        <v>1</v>
      </c>
      <c r="CD31" s="5" t="str">
        <f>IF(AND($BA31=0,$BU31=0),"Hiányos kitöltés! (B-oszlop üres)",IF(AND($BA31=0,$BV31=0),"Hiányos kitöltés! (C-oszlop üres)",IF(AND($BA31=0,$BW31=0),"Hiányos kitöltés! (D-oszlop üres)",IF(AND($BA31=0,$BX31=0),"Hiányos kitöltés! (E-oszlop üres)",IF(AND($BA31=0,$BY31=0),"Hiányos kitöltés! (L-oszlop üres)",IF(AND($BA31=0,$BZ31=0),"Hiányos kitöltés! (M-oszlop üres)",IF(AND($BA31=0,$CA31=0),"Hiányos kitöltés! (N-oszlop üres)",IF(AND($BA31=0,$CB31=0),"Hiányos kitöltés! (O-oszlop üres)",IF(AND($BA31=0,$CC31=0),"Hiányos kitöltés! (P-oszlop üres)",IF(AND($BA31=0,$BG31=0),"Hiányos kitöltés! (I.ütem forrása hiányos!","?"))))))))))</f>
        <v>?</v>
      </c>
      <c r="CE31" s="4" t="str">
        <f>IF($BA31=0,$CD31,IF($BG31=0,"I. ütem forrása nincs kitöltve!",IF($BJ31=0,"II. ütem forrása nincs kitöltve!",IF($BD31=1,"Költségek üteme nem megfelelő (az időtartam és a költség üteme eltér)!",IF(AND(BH31=0,$BA31=1,$BJ31=1,$BD31=1),"Kötelező cellák kitöltve, de az I. ütem forrása hibás!",IF(AND(BJ31=0,$BA31=1,$BJ31=1,$BD31=1),"Kötelező cellák kitöltve, de a II. ütem forrása hibás!",IF(AND($BO31=1,$AZ31&lt;30),"Nullás a rövidtávú feladat és rövid (hiányzik) a hozzá tartozó indoklás!",IF(AND($BP31=1,$AZ31&lt;30),"Nullás a hosszútávú feladat és rövid (hiányzik) a hozzá tartozó indoklás!",IF(AND(BN31=1,C31="2011_RENDKÍVÜLI"),"II. ütemre nem tervezhet Rendkívüli feladatot!",IF(BH31=0,AD31,IF(BK31=0,AS31,IF(AND(BC31=1,$P31&gt;$N31),"EM rendelet 2. melléklet terhére elszámolt költség nem lehet nagyobb az I. ütemre tervezett tényleges költségnél!",IF($AC31&gt;$N31,"Többlet forrást jelölt meg az I. ütemnél! A forrás ne legyen több a költségnél.",IF($AQ31&gt;$O31,"Többlet forrást jelölt meg a II. ütemnél! A forrás ne legyen több a költségnél.","Kitöltés rendben!"))))))))))))))</f>
        <v>Kitöltés rendben!</v>
      </c>
      <c r="CF31" s="5">
        <f>IF(A31="Kitöltés rendben!",1,0)</f>
        <v>1</v>
      </c>
      <c r="CG31" s="5">
        <f>IF(AND($BB31="R",$CF31=1),1,IF(AND($BB31="RH",$CF31=1),1,0))</f>
        <v>1</v>
      </c>
      <c r="CH31" s="5">
        <f>IF(AND($BB31="H",$CF31=1),1,IF(AND($BB31="RH",$CF31=1),1,0))</f>
        <v>0</v>
      </c>
    </row>
    <row r="32" spans="1:86" s="2" customFormat="1" ht="31.5">
      <c r="A32" s="1" t="str">
        <f t="shared" ref="A32:A35" si="213">IF($G32="","Nincs VKR kiválasztva!",CE32)</f>
        <v>Kitöltés rendben!</v>
      </c>
      <c r="B32" s="195">
        <v>1</v>
      </c>
      <c r="C32" s="191" t="s">
        <v>50</v>
      </c>
      <c r="D32" s="198" t="s">
        <v>355</v>
      </c>
      <c r="E32" s="199" t="s">
        <v>318</v>
      </c>
      <c r="F32" s="200" t="str">
        <f>VLOOKUP($G32,Összesítő!$B:$F,2,FALSE)</f>
        <v>22-22008-1-001-00-15</v>
      </c>
      <c r="G32" s="201">
        <v>2705</v>
      </c>
      <c r="H32" s="200" t="str">
        <f>AY32&amp;"_"&amp;AW32&amp;"_FIV_"&amp;LEFT(Előlap!$B$6,4)</f>
        <v>1809_30_FIV_2026</v>
      </c>
      <c r="I32" s="200" t="str">
        <f>VLOOKUP($G32,Összesítő!$B:$F,5,FALSE)</f>
        <v>Törtel</v>
      </c>
      <c r="J32" s="200" t="str">
        <f>VLOOKUP($G32,Összesítő!$B:$F,4,FALSE)</f>
        <v>Törtel Község Önkormányzata</v>
      </c>
      <c r="K32" s="202">
        <f t="shared" ref="K32:K35" si="214">N32+O32</f>
        <v>3500</v>
      </c>
      <c r="L32" s="193">
        <v>2027</v>
      </c>
      <c r="M32" s="193">
        <v>2027</v>
      </c>
      <c r="N32" s="203">
        <v>3500</v>
      </c>
      <c r="O32" s="204">
        <v>0</v>
      </c>
      <c r="P32" s="203">
        <v>3500</v>
      </c>
      <c r="Q32" s="205"/>
      <c r="R32" s="204">
        <v>0</v>
      </c>
      <c r="S32" s="204">
        <v>0</v>
      </c>
      <c r="T32" s="204">
        <v>0</v>
      </c>
      <c r="U32" s="204">
        <v>0</v>
      </c>
      <c r="V32" s="204">
        <v>0</v>
      </c>
      <c r="W32" s="204">
        <v>3500</v>
      </c>
      <c r="X32" s="204">
        <v>0</v>
      </c>
      <c r="Y32" s="204">
        <v>0</v>
      </c>
      <c r="Z32" s="204">
        <v>0</v>
      </c>
      <c r="AA32" s="204">
        <v>0</v>
      </c>
      <c r="AB32" s="204">
        <v>0</v>
      </c>
      <c r="AC32" s="202">
        <f t="shared" ref="AC32:AC35" si="215">SUM(R32:AB32)</f>
        <v>3500</v>
      </c>
      <c r="AD32" s="3" t="str">
        <f t="shared" ref="AD32:AD35" si="216">IF($G32="","Nincs VKR kiválasztva!",IF(BA32=0,"Hiányos kitöltés!",BF32))</f>
        <v>A forrás egyenlő a költséggel (I.ütem).</v>
      </c>
      <c r="AE32" s="205"/>
      <c r="AF32" s="204">
        <v>0</v>
      </c>
      <c r="AG32" s="204">
        <v>0</v>
      </c>
      <c r="AH32" s="204">
        <v>0</v>
      </c>
      <c r="AI32" s="204">
        <v>0</v>
      </c>
      <c r="AJ32" s="204">
        <v>0</v>
      </c>
      <c r="AK32" s="204">
        <v>0</v>
      </c>
      <c r="AL32" s="204">
        <v>0</v>
      </c>
      <c r="AM32" s="204">
        <v>0</v>
      </c>
      <c r="AN32" s="204">
        <v>0</v>
      </c>
      <c r="AO32" s="204">
        <v>0</v>
      </c>
      <c r="AP32" s="204">
        <v>0</v>
      </c>
      <c r="AQ32" s="202">
        <f t="shared" ref="AQ32:AQ35" si="217">SUM(AF32:AP32)</f>
        <v>0</v>
      </c>
      <c r="AR32" s="191"/>
      <c r="AS32" s="3" t="str">
        <f t="shared" ref="AS32:AS35" si="218">IF($G32="","Nincs VKR kiválasztva!",IF($BA32=0,"Hiányos kitöltés!",IF($BN32=0,"Nem hosszútávú a feladat.",$BL32)))</f>
        <v>Nem hosszútávú a feladat.</v>
      </c>
      <c r="AT32" s="205"/>
      <c r="AU32" s="198" t="s">
        <v>342</v>
      </c>
      <c r="AV32" s="198" t="s">
        <v>135</v>
      </c>
      <c r="AW32" s="197">
        <f>COUNTA($G$3:G32)</f>
        <v>30</v>
      </c>
      <c r="AY32" s="6">
        <f>VLOOKUP($G32,Összesítő!$B:$F,3,FALSE)</f>
        <v>1809</v>
      </c>
      <c r="AZ32" s="6">
        <f t="shared" ref="AZ32:AZ35" si="219">LEN($AU32)</f>
        <v>81</v>
      </c>
      <c r="BA32" s="5">
        <f t="shared" ref="BA32:BA35" si="220">IF(OR($B32="",$C32="",$D32="",$E32="",$F32="",$L32="",$M32="",$N32="",$O32="",$P32=""),0,1)</f>
        <v>1</v>
      </c>
      <c r="BB32" s="5" t="str">
        <f t="shared" ref="BB32:BB35" si="221">IF($F32="",0,IF(AND($L32=2027,$M32=2027),"R",IF(AND($L32=2027,$M32&gt;2027),"RH",IF(AND($L32&gt;2027,$M32&gt;2027),"H","x"))))</f>
        <v>R</v>
      </c>
      <c r="BC32" s="5">
        <f t="shared" ref="BC32:BC35" si="222">IF(OR(BB32="R",BB32="RH"),1,0)</f>
        <v>1</v>
      </c>
      <c r="BD32" s="5">
        <f t="shared" ref="BD32:BD35" si="223">IF(AND($BB32="R",$O32&gt;0),1,IF(AND($BB32="H",$N32&gt;0),1,0))</f>
        <v>0</v>
      </c>
      <c r="BE32" s="5">
        <f t="shared" ref="BE32:BE35" si="224">IF($AC32&lt;$N32,1,IF($AC32=$N32,0))</f>
        <v>0</v>
      </c>
      <c r="BF32" s="6" t="str">
        <f t="shared" ref="BF32:BF35" si="225">IF($L32&gt;2027,"Nem rövidtávú a feladat.",IF($BE32=1,"Az I. ütem nem lehet forráshiányos!",IF($AC32&gt;$N32,"Többlet forrást jelölt meg az I. ütemnél! A forrás ne legyen több a költségnél.",IF($AC32=$N32,"A forrás egyenlő a költséggel (I.ütem).",0))))</f>
        <v>A forrás egyenlő a költséggel (I.ütem).</v>
      </c>
      <c r="BG32" s="5">
        <f t="shared" ref="BG32:BG35" si="226">IF(AND($R32&lt;&gt;"",$S32&lt;&gt;"",$T32&lt;&gt;"",$U32&lt;&gt;"",$V32&lt;&gt;"",$W32&lt;&gt;"",$X32&lt;&gt;"",$Y32&lt;&gt;"",$Z32&lt;&gt;"",$AA32&lt;&gt;"",$AB32&lt;&gt;""),1,0)</f>
        <v>1</v>
      </c>
      <c r="BH32" s="5">
        <f t="shared" ref="BH32:BH35" si="227">IF(AND($BG32=1,$N32=$AC32),1,0)</f>
        <v>1</v>
      </c>
      <c r="BI32" s="5">
        <f t="shared" ref="BI32:BI35" si="228">IF($AQ32&lt;$O32,1,0)</f>
        <v>0</v>
      </c>
      <c r="BJ32" s="5">
        <f t="shared" ref="BJ32:BJ35" si="229">IF(AND($AF32&lt;&gt;"",$AG32&lt;&gt;"",$AH32&lt;&gt;"",$AI32&lt;&gt;"",$AJ32&lt;&gt;"",$AK32&lt;&gt;"",$AL32&lt;&gt;"",$AM32&lt;&gt;"",$AN32&lt;&gt;"",$AO32&lt;&gt;"",$AP32&lt;&gt;""),1,0)</f>
        <v>1</v>
      </c>
      <c r="BK32" s="5">
        <f t="shared" ref="BK32:BK35" si="230">IF(AND($BJ32=1,$O32=$AQ32),1,IF(AND($BJ32=1,$O32&gt;$AQ32,AR32="igen"),1,0))</f>
        <v>1</v>
      </c>
      <c r="BL32" s="4" t="str">
        <f t="shared" ref="BL32:BL35" si="231">IF($M32&lt;2028,"Nem hosszútávú a feladat.",IF(AND($BI32=1,$AR32="nem"),"Forráshiányos a feladat? Jelölje az AR-oszlopban!",IF(AND($BI32=0,$AR32="igen"),"Forráshiányosnak jelölte a feladat az AR-oszlopban, de a forrás költség adatok alapnján nem az!",IF(AND($BI32=1,$AR32="igen"),"Forráshiányos a feladat!",IF($AQ32&gt;$O32,"Többlet forrást jelölt meg a II. ütemnél! A forrás ne legyen több a költségnél.",IF($AQ32=$O32,"A forrás egyenlő a költséggel (II.ütem).",0))))))</f>
        <v>Nem hosszútávú a feladat.</v>
      </c>
      <c r="BM32" s="5">
        <f t="shared" ref="BM32:BM35" si="232">IF($M32&lt;2028,1,0)</f>
        <v>1</v>
      </c>
      <c r="BN32" s="5">
        <f t="shared" ref="BN32:BN35" si="233">IF($M32&gt;2027,1,0)</f>
        <v>0</v>
      </c>
      <c r="BO32" s="5">
        <f t="shared" ref="BO32:BO35" si="234">IF(AND($BM32=1,$N32=0),1,0)</f>
        <v>0</v>
      </c>
      <c r="BP32" s="5">
        <f t="shared" ref="BP32:BP35" si="235">IF(AND($BN32=1,$O32=0),1,0)</f>
        <v>0</v>
      </c>
      <c r="BQ32" s="5">
        <f t="shared" ref="BQ32:BQ35" si="236">IF(AND($BB32="R",$N32=0,$AZ32&gt;29),1,IF(AND($BB32="RH",$N32=0,$AZ32&gt;29),1,0))</f>
        <v>0</v>
      </c>
      <c r="BR32" s="6" t="str">
        <f t="shared" ref="BR32:BR35" si="237">IF($BN32=0,"Nincs hosszútávú terv!",IF(AND($BB32="H",$O32=0,$AZ32=0),"Nullás a hosszútávú feladat és nincs hozzá indoklás!",IF(AND($BB32="RH",$O32=0,$AZ32=0),"Nullás a hosszútávú feladat és nincs hozzá indoklás!",IF(AND($BB32="R",$O32=0,$AZ32&lt;300),"Nullás a hosszútávú feladat és rövid hozzá az indoklás!",IF(AND($BB32="RH",$O32=0,$AZ32&lt;300),"Nullás a hosszútávú feladat és rövid hozzá az indoklás!",0)))))</f>
        <v>Nincs hosszútávú terv!</v>
      </c>
      <c r="BS32" s="5">
        <f t="shared" ref="BS32:BS35" si="238">IF(AND($BB32="R",$N32=0,$AZ32&gt;29),1,IF(AND($BB32="RH",$N32=0,$AZ32&gt;29),1,0))</f>
        <v>0</v>
      </c>
      <c r="BT32" s="5">
        <f t="shared" ref="BT32:BT35" si="239">IF(AND($BB32="H",$O32=0,$AZ32&gt;29),1,IF(AND($BB32="RH",$O32=0,$AZ32&gt;29),1,0))</f>
        <v>0</v>
      </c>
      <c r="BU32" s="5">
        <f t="shared" ref="BU32:BU35" si="240">IF($B32="",0,1)</f>
        <v>1</v>
      </c>
      <c r="BV32" s="5">
        <f t="shared" ref="BV32:BV35" si="241">IF($C32="",0,1)</f>
        <v>1</v>
      </c>
      <c r="BW32" s="5">
        <f t="shared" ref="BW32:BW35" si="242">IF($D32="",0,1)</f>
        <v>1</v>
      </c>
      <c r="BX32" s="5">
        <f t="shared" ref="BX32:BX35" si="243">IF($E32="",0,1)</f>
        <v>1</v>
      </c>
      <c r="BY32" s="5">
        <f t="shared" ref="BY32:BY35" si="244">IF($L32="",0,1)</f>
        <v>1</v>
      </c>
      <c r="BZ32" s="5">
        <f t="shared" ref="BZ32:BZ35" si="245">IF($M32="",0,1)</f>
        <v>1</v>
      </c>
      <c r="CA32" s="5">
        <f t="shared" ref="CA32:CA35" si="246">IF($N32="",0,1)</f>
        <v>1</v>
      </c>
      <c r="CB32" s="5">
        <f t="shared" ref="CB32:CB35" si="247">IF($O32="",0,1)</f>
        <v>1</v>
      </c>
      <c r="CC32" s="5">
        <f t="shared" ref="CC32:CC35" si="248">IF($P32="",0,1)</f>
        <v>1</v>
      </c>
      <c r="CD32" s="5" t="str">
        <f t="shared" ref="CD32:CD35" si="249">IF(AND($BA32=0,$BU32=0),"Hiányos kitöltés! (B-oszlop üres)",IF(AND($BA32=0,$BV32=0),"Hiányos kitöltés! (C-oszlop üres)",IF(AND($BA32=0,$BW32=0),"Hiányos kitöltés! (D-oszlop üres)",IF(AND($BA32=0,$BX32=0),"Hiányos kitöltés! (E-oszlop üres)",IF(AND($BA32=0,$BY32=0),"Hiányos kitöltés! (L-oszlop üres)",IF(AND($BA32=0,$BZ32=0),"Hiányos kitöltés! (M-oszlop üres)",IF(AND($BA32=0,$CA32=0),"Hiányos kitöltés! (N-oszlop üres)",IF(AND($BA32=0,$CB32=0),"Hiányos kitöltés! (O-oszlop üres)",IF(AND($BA32=0,$CC32=0),"Hiányos kitöltés! (P-oszlop üres)",IF(AND($BA32=0,$BG32=0),"Hiányos kitöltés! (I.ütem forrása hiányos!","?"))))))))))</f>
        <v>?</v>
      </c>
      <c r="CE32" s="4" t="str">
        <f t="shared" ref="CE32:CE35" si="250">IF($BA32=0,$CD32,IF($BG32=0,"I. ütem forrása nincs kitöltve!",IF($BJ32=0,"II. ütem forrása nincs kitöltve!",IF($BD32=1,"Költségek üteme nem megfelelő (az időtartam és a költség üteme eltér)!",IF(AND(BH32=0,$BA32=1,$BJ32=1,$BD32=1),"Kötelező cellák kitöltve, de az I. ütem forrása hibás!",IF(AND(BJ32=0,$BA32=1,$BJ32=1,$BD32=1),"Kötelező cellák kitöltve, de a II. ütem forrása hibás!",IF(AND($BO32=1,$AZ32&lt;30),"Nullás a rövidtávú feladat és rövid (hiányzik) a hozzá tartozó indoklás!",IF(AND($BP32=1,$AZ32&lt;30),"Nullás a hosszútávú feladat és rövid (hiányzik) a hozzá tartozó indoklás!",IF(AND(BN32=1,C32="2011_RENDKÍVÜLI"),"II. ütemre nem tervezhet Rendkívüli feladatot!",IF(BH32=0,AD32,IF(BK32=0,AS32,IF(AND(BC32=1,$P32&gt;$N32),"EM rendelet 2. melléklet terhére elszámolt költség nem lehet nagyobb az I. ütemre tervezett tényleges költségnél!",IF($AC32&gt;$N32,"Többlet forrást jelölt meg az I. ütemnél! A forrás ne legyen több a költségnél.",IF($AQ32&gt;$O32,"Többlet forrást jelölt meg a II. ütemnél! A forrás ne legyen több a költségnél.","Kitöltés rendben!"))))))))))))))</f>
        <v>Kitöltés rendben!</v>
      </c>
      <c r="CF32" s="5">
        <f t="shared" ref="CF32:CF35" si="251">IF(A32="Kitöltés rendben!",1,0)</f>
        <v>1</v>
      </c>
      <c r="CG32" s="5">
        <f t="shared" ref="CG32:CG35" si="252">IF(AND($BB32="R",$CF32=1),1,IF(AND($BB32="RH",$CF32=1),1,0))</f>
        <v>1</v>
      </c>
      <c r="CH32" s="5">
        <f t="shared" ref="CH32:CH35" si="253">IF(AND($BB32="H",$CF32=1),1,IF(AND($BB32="RH",$CF32=1),1,0))</f>
        <v>0</v>
      </c>
    </row>
    <row r="33" spans="1:86" s="2" customFormat="1" ht="45">
      <c r="A33" s="1" t="str">
        <f t="shared" si="213"/>
        <v>Kitöltés rendben!</v>
      </c>
      <c r="B33" s="195">
        <v>1</v>
      </c>
      <c r="C33" s="191" t="s">
        <v>103</v>
      </c>
      <c r="D33" s="198" t="s">
        <v>356</v>
      </c>
      <c r="E33" s="199" t="s">
        <v>318</v>
      </c>
      <c r="F33" s="200" t="str">
        <f>VLOOKUP($G33,Összesítő!$B:$F,2,FALSE)</f>
        <v>22-22008-1-001-00-15</v>
      </c>
      <c r="G33" s="201">
        <v>2705</v>
      </c>
      <c r="H33" s="200" t="str">
        <f>AY33&amp;"_"&amp;AW33&amp;"_FIV_"&amp;LEFT(Előlap!$B$6,4)</f>
        <v>1809_31_FIV_2026</v>
      </c>
      <c r="I33" s="200" t="str">
        <f>VLOOKUP($G33,Összesítő!$B:$F,5,FALSE)</f>
        <v>Törtel</v>
      </c>
      <c r="J33" s="200" t="str">
        <f>VLOOKUP($G33,Összesítő!$B:$F,4,FALSE)</f>
        <v>Törtel Község Önkormányzata</v>
      </c>
      <c r="K33" s="202">
        <f t="shared" si="214"/>
        <v>16000</v>
      </c>
      <c r="L33" s="193">
        <v>2027</v>
      </c>
      <c r="M33" s="193">
        <v>2028</v>
      </c>
      <c r="N33" s="203">
        <v>1000</v>
      </c>
      <c r="O33" s="204">
        <v>15000</v>
      </c>
      <c r="P33" s="203">
        <v>1000</v>
      </c>
      <c r="Q33" s="205"/>
      <c r="R33" s="204">
        <v>0</v>
      </c>
      <c r="S33" s="204">
        <v>0</v>
      </c>
      <c r="T33" s="204">
        <v>0</v>
      </c>
      <c r="U33" s="204">
        <v>0</v>
      </c>
      <c r="V33" s="204">
        <v>0</v>
      </c>
      <c r="W33" s="204">
        <v>1000</v>
      </c>
      <c r="X33" s="204">
        <v>0</v>
      </c>
      <c r="Y33" s="204">
        <v>0</v>
      </c>
      <c r="Z33" s="204">
        <v>0</v>
      </c>
      <c r="AA33" s="204">
        <v>0</v>
      </c>
      <c r="AB33" s="204">
        <v>0</v>
      </c>
      <c r="AC33" s="202">
        <f t="shared" si="215"/>
        <v>1000</v>
      </c>
      <c r="AD33" s="3" t="str">
        <f t="shared" si="216"/>
        <v>A forrás egyenlő a költséggel (I.ütem).</v>
      </c>
      <c r="AE33" s="205"/>
      <c r="AF33" s="204">
        <v>0</v>
      </c>
      <c r="AG33" s="204">
        <v>0</v>
      </c>
      <c r="AH33" s="204">
        <v>0</v>
      </c>
      <c r="AI33" s="204">
        <v>0</v>
      </c>
      <c r="AJ33" s="204">
        <v>15000</v>
      </c>
      <c r="AK33" s="204">
        <v>0</v>
      </c>
      <c r="AL33" s="204">
        <v>0</v>
      </c>
      <c r="AM33" s="204">
        <v>0</v>
      </c>
      <c r="AN33" s="204">
        <v>0</v>
      </c>
      <c r="AO33" s="204">
        <v>0</v>
      </c>
      <c r="AP33" s="204">
        <v>0</v>
      </c>
      <c r="AQ33" s="202">
        <f t="shared" si="217"/>
        <v>15000</v>
      </c>
      <c r="AR33" s="191"/>
      <c r="AS33" s="3" t="str">
        <f t="shared" si="218"/>
        <v>A forrás egyenlő a költséggel (II.ütem).</v>
      </c>
      <c r="AT33" s="205"/>
      <c r="AU33" s="198" t="s">
        <v>359</v>
      </c>
      <c r="AV33" s="198" t="s">
        <v>135</v>
      </c>
      <c r="AW33" s="197">
        <f>COUNTA($G$3:G33)</f>
        <v>31</v>
      </c>
      <c r="AY33" s="6">
        <f>VLOOKUP($G33,Összesítő!$B:$F,3,FALSE)</f>
        <v>1809</v>
      </c>
      <c r="AZ33" s="6">
        <f t="shared" si="219"/>
        <v>113</v>
      </c>
      <c r="BA33" s="5">
        <f t="shared" si="220"/>
        <v>1</v>
      </c>
      <c r="BB33" s="5" t="str">
        <f t="shared" si="221"/>
        <v>RH</v>
      </c>
      <c r="BC33" s="5">
        <f t="shared" si="222"/>
        <v>1</v>
      </c>
      <c r="BD33" s="5">
        <f t="shared" si="223"/>
        <v>0</v>
      </c>
      <c r="BE33" s="5">
        <f t="shared" si="224"/>
        <v>0</v>
      </c>
      <c r="BF33" s="6" t="str">
        <f t="shared" si="225"/>
        <v>A forrás egyenlő a költséggel (I.ütem).</v>
      </c>
      <c r="BG33" s="5">
        <f t="shared" si="226"/>
        <v>1</v>
      </c>
      <c r="BH33" s="5">
        <f t="shared" si="227"/>
        <v>1</v>
      </c>
      <c r="BI33" s="5">
        <f t="shared" si="228"/>
        <v>0</v>
      </c>
      <c r="BJ33" s="5">
        <f t="shared" si="229"/>
        <v>1</v>
      </c>
      <c r="BK33" s="5">
        <f t="shared" si="230"/>
        <v>1</v>
      </c>
      <c r="BL33" s="4" t="str">
        <f t="shared" si="231"/>
        <v>A forrás egyenlő a költséggel (II.ütem).</v>
      </c>
      <c r="BM33" s="5">
        <f t="shared" si="232"/>
        <v>0</v>
      </c>
      <c r="BN33" s="5">
        <f t="shared" si="233"/>
        <v>1</v>
      </c>
      <c r="BO33" s="5">
        <f t="shared" si="234"/>
        <v>0</v>
      </c>
      <c r="BP33" s="5">
        <f t="shared" si="235"/>
        <v>0</v>
      </c>
      <c r="BQ33" s="5">
        <f t="shared" si="236"/>
        <v>0</v>
      </c>
      <c r="BR33" s="6">
        <f t="shared" si="237"/>
        <v>0</v>
      </c>
      <c r="BS33" s="5">
        <f t="shared" si="238"/>
        <v>0</v>
      </c>
      <c r="BT33" s="5">
        <f t="shared" si="239"/>
        <v>0</v>
      </c>
      <c r="BU33" s="5">
        <f t="shared" si="240"/>
        <v>1</v>
      </c>
      <c r="BV33" s="5">
        <f t="shared" si="241"/>
        <v>1</v>
      </c>
      <c r="BW33" s="5">
        <f t="shared" si="242"/>
        <v>1</v>
      </c>
      <c r="BX33" s="5">
        <f t="shared" si="243"/>
        <v>1</v>
      </c>
      <c r="BY33" s="5">
        <f t="shared" si="244"/>
        <v>1</v>
      </c>
      <c r="BZ33" s="5">
        <f t="shared" si="245"/>
        <v>1</v>
      </c>
      <c r="CA33" s="5">
        <f t="shared" si="246"/>
        <v>1</v>
      </c>
      <c r="CB33" s="5">
        <f t="shared" si="247"/>
        <v>1</v>
      </c>
      <c r="CC33" s="5">
        <f t="shared" si="248"/>
        <v>1</v>
      </c>
      <c r="CD33" s="5" t="str">
        <f t="shared" si="249"/>
        <v>?</v>
      </c>
      <c r="CE33" s="4" t="str">
        <f t="shared" si="250"/>
        <v>Kitöltés rendben!</v>
      </c>
      <c r="CF33" s="5">
        <f t="shared" si="251"/>
        <v>1</v>
      </c>
      <c r="CG33" s="5">
        <f t="shared" si="252"/>
        <v>1</v>
      </c>
      <c r="CH33" s="5">
        <f t="shared" si="253"/>
        <v>1</v>
      </c>
    </row>
    <row r="34" spans="1:86" s="2" customFormat="1" ht="75">
      <c r="A34" s="1" t="str">
        <f t="shared" si="213"/>
        <v>Kitöltés rendben!</v>
      </c>
      <c r="B34" s="195">
        <v>1</v>
      </c>
      <c r="C34" s="191" t="s">
        <v>103</v>
      </c>
      <c r="D34" s="198" t="s">
        <v>357</v>
      </c>
      <c r="E34" s="199" t="s">
        <v>318</v>
      </c>
      <c r="F34" s="200" t="str">
        <f>VLOOKUP($G34,Összesítő!$B:$F,2,FALSE)</f>
        <v>22-22008-1-001-00-15</v>
      </c>
      <c r="G34" s="201">
        <v>2705</v>
      </c>
      <c r="H34" s="200" t="str">
        <f>AY34&amp;"_"&amp;AW34&amp;"_FIV_"&amp;LEFT(Előlap!$B$6,4)</f>
        <v>1809_32_FIV_2026</v>
      </c>
      <c r="I34" s="200" t="str">
        <f>VLOOKUP($G34,Összesítő!$B:$F,5,FALSE)</f>
        <v>Törtel</v>
      </c>
      <c r="J34" s="200" t="str">
        <f>VLOOKUP($G34,Összesítő!$B:$F,4,FALSE)</f>
        <v>Törtel Község Önkormányzata</v>
      </c>
      <c r="K34" s="202">
        <f t="shared" si="214"/>
        <v>9000</v>
      </c>
      <c r="L34" s="193">
        <v>2027</v>
      </c>
      <c r="M34" s="193">
        <v>2028</v>
      </c>
      <c r="N34" s="203">
        <v>800</v>
      </c>
      <c r="O34" s="204">
        <v>8200</v>
      </c>
      <c r="P34" s="203">
        <v>800</v>
      </c>
      <c r="Q34" s="205"/>
      <c r="R34" s="204">
        <v>0</v>
      </c>
      <c r="S34" s="204">
        <v>0</v>
      </c>
      <c r="T34" s="204">
        <v>0</v>
      </c>
      <c r="U34" s="204">
        <v>0</v>
      </c>
      <c r="V34" s="204">
        <v>0</v>
      </c>
      <c r="W34" s="204">
        <v>800</v>
      </c>
      <c r="X34" s="204">
        <v>0</v>
      </c>
      <c r="Y34" s="204">
        <v>0</v>
      </c>
      <c r="Z34" s="204">
        <v>0</v>
      </c>
      <c r="AA34" s="204">
        <v>0</v>
      </c>
      <c r="AB34" s="204">
        <v>0</v>
      </c>
      <c r="AC34" s="202">
        <f t="shared" si="215"/>
        <v>800</v>
      </c>
      <c r="AD34" s="3" t="str">
        <f t="shared" si="216"/>
        <v>A forrás egyenlő a költséggel (I.ütem).</v>
      </c>
      <c r="AE34" s="205"/>
      <c r="AF34" s="204">
        <v>0</v>
      </c>
      <c r="AG34" s="204">
        <v>0</v>
      </c>
      <c r="AH34" s="204">
        <v>0</v>
      </c>
      <c r="AI34" s="204">
        <v>0</v>
      </c>
      <c r="AJ34" s="204">
        <v>8200</v>
      </c>
      <c r="AK34" s="204">
        <v>0</v>
      </c>
      <c r="AL34" s="204">
        <v>0</v>
      </c>
      <c r="AM34" s="204">
        <v>0</v>
      </c>
      <c r="AN34" s="204">
        <v>0</v>
      </c>
      <c r="AO34" s="204">
        <v>0</v>
      </c>
      <c r="AP34" s="204">
        <v>0</v>
      </c>
      <c r="AQ34" s="202">
        <f t="shared" si="217"/>
        <v>8200</v>
      </c>
      <c r="AR34" s="191"/>
      <c r="AS34" s="3" t="str">
        <f t="shared" si="218"/>
        <v>A forrás egyenlő a költséggel (II.ütem).</v>
      </c>
      <c r="AT34" s="205"/>
      <c r="AU34" s="198" t="s">
        <v>360</v>
      </c>
      <c r="AV34" s="198" t="s">
        <v>135</v>
      </c>
      <c r="AW34" s="197">
        <f>COUNTA($G$3:G34)</f>
        <v>32</v>
      </c>
      <c r="AY34" s="6">
        <f>VLOOKUP($G34,Összesítő!$B:$F,3,FALSE)</f>
        <v>1809</v>
      </c>
      <c r="AZ34" s="6">
        <f t="shared" si="219"/>
        <v>168</v>
      </c>
      <c r="BA34" s="5">
        <f t="shared" si="220"/>
        <v>1</v>
      </c>
      <c r="BB34" s="5" t="str">
        <f t="shared" si="221"/>
        <v>RH</v>
      </c>
      <c r="BC34" s="5">
        <f t="shared" si="222"/>
        <v>1</v>
      </c>
      <c r="BD34" s="5">
        <f t="shared" si="223"/>
        <v>0</v>
      </c>
      <c r="BE34" s="5">
        <f t="shared" si="224"/>
        <v>0</v>
      </c>
      <c r="BF34" s="6" t="str">
        <f t="shared" si="225"/>
        <v>A forrás egyenlő a költséggel (I.ütem).</v>
      </c>
      <c r="BG34" s="5">
        <f t="shared" si="226"/>
        <v>1</v>
      </c>
      <c r="BH34" s="5">
        <f t="shared" si="227"/>
        <v>1</v>
      </c>
      <c r="BI34" s="5">
        <f t="shared" si="228"/>
        <v>0</v>
      </c>
      <c r="BJ34" s="5">
        <f t="shared" si="229"/>
        <v>1</v>
      </c>
      <c r="BK34" s="5">
        <f t="shared" si="230"/>
        <v>1</v>
      </c>
      <c r="BL34" s="4" t="str">
        <f t="shared" si="231"/>
        <v>A forrás egyenlő a költséggel (II.ütem).</v>
      </c>
      <c r="BM34" s="5">
        <f t="shared" si="232"/>
        <v>0</v>
      </c>
      <c r="BN34" s="5">
        <f t="shared" si="233"/>
        <v>1</v>
      </c>
      <c r="BO34" s="5">
        <f t="shared" si="234"/>
        <v>0</v>
      </c>
      <c r="BP34" s="5">
        <f t="shared" si="235"/>
        <v>0</v>
      </c>
      <c r="BQ34" s="5">
        <f t="shared" si="236"/>
        <v>0</v>
      </c>
      <c r="BR34" s="6">
        <f t="shared" si="237"/>
        <v>0</v>
      </c>
      <c r="BS34" s="5">
        <f t="shared" si="238"/>
        <v>0</v>
      </c>
      <c r="BT34" s="5">
        <f t="shared" si="239"/>
        <v>0</v>
      </c>
      <c r="BU34" s="5">
        <f t="shared" si="240"/>
        <v>1</v>
      </c>
      <c r="BV34" s="5">
        <f t="shared" si="241"/>
        <v>1</v>
      </c>
      <c r="BW34" s="5">
        <f t="shared" si="242"/>
        <v>1</v>
      </c>
      <c r="BX34" s="5">
        <f t="shared" si="243"/>
        <v>1</v>
      </c>
      <c r="BY34" s="5">
        <f t="shared" si="244"/>
        <v>1</v>
      </c>
      <c r="BZ34" s="5">
        <f t="shared" si="245"/>
        <v>1</v>
      </c>
      <c r="CA34" s="5">
        <f t="shared" si="246"/>
        <v>1</v>
      </c>
      <c r="CB34" s="5">
        <f t="shared" si="247"/>
        <v>1</v>
      </c>
      <c r="CC34" s="5">
        <f t="shared" si="248"/>
        <v>1</v>
      </c>
      <c r="CD34" s="5" t="str">
        <f t="shared" si="249"/>
        <v>?</v>
      </c>
      <c r="CE34" s="4" t="str">
        <f t="shared" si="250"/>
        <v>Kitöltés rendben!</v>
      </c>
      <c r="CF34" s="5">
        <f t="shared" si="251"/>
        <v>1</v>
      </c>
      <c r="CG34" s="5">
        <f t="shared" si="252"/>
        <v>1</v>
      </c>
      <c r="CH34" s="5">
        <f t="shared" si="253"/>
        <v>1</v>
      </c>
    </row>
    <row r="35" spans="1:86" s="2" customFormat="1" ht="31.5">
      <c r="A35" s="1" t="str">
        <f t="shared" si="213"/>
        <v>Kitöltés rendben!</v>
      </c>
      <c r="B35" s="195">
        <v>2</v>
      </c>
      <c r="C35" s="191" t="s">
        <v>70</v>
      </c>
      <c r="D35" s="198" t="s">
        <v>358</v>
      </c>
      <c r="E35" s="199" t="s">
        <v>318</v>
      </c>
      <c r="F35" s="200" t="str">
        <f>VLOOKUP($G35,Összesítő!$B:$F,2,FALSE)</f>
        <v>22-22008-1-001-00-15</v>
      </c>
      <c r="G35" s="201">
        <v>2705</v>
      </c>
      <c r="H35" s="200" t="str">
        <f>AY35&amp;"_"&amp;AW35&amp;"_FIV_"&amp;LEFT(Előlap!$B$6,4)</f>
        <v>1809_33_FIV_2026</v>
      </c>
      <c r="I35" s="200" t="str">
        <f>VLOOKUP($G35,Összesítő!$B:$F,5,FALSE)</f>
        <v>Törtel</v>
      </c>
      <c r="J35" s="200" t="str">
        <f>VLOOKUP($G35,Összesítő!$B:$F,4,FALSE)</f>
        <v>Törtel Község Önkormányzata</v>
      </c>
      <c r="K35" s="202">
        <f t="shared" si="214"/>
        <v>10000</v>
      </c>
      <c r="L35" s="193">
        <v>2028</v>
      </c>
      <c r="M35" s="193">
        <v>2028</v>
      </c>
      <c r="N35" s="203">
        <v>0</v>
      </c>
      <c r="O35" s="204">
        <v>10000</v>
      </c>
      <c r="P35" s="203">
        <v>0</v>
      </c>
      <c r="Q35" s="205"/>
      <c r="R35" s="204">
        <v>0</v>
      </c>
      <c r="S35" s="204">
        <v>0</v>
      </c>
      <c r="T35" s="204">
        <v>0</v>
      </c>
      <c r="U35" s="204">
        <v>0</v>
      </c>
      <c r="V35" s="204">
        <v>0</v>
      </c>
      <c r="W35" s="204">
        <v>0</v>
      </c>
      <c r="X35" s="204">
        <v>0</v>
      </c>
      <c r="Y35" s="204">
        <v>0</v>
      </c>
      <c r="Z35" s="204">
        <v>0</v>
      </c>
      <c r="AA35" s="204">
        <v>0</v>
      </c>
      <c r="AB35" s="204">
        <v>0</v>
      </c>
      <c r="AC35" s="202">
        <f t="shared" si="215"/>
        <v>0</v>
      </c>
      <c r="AD35" s="3" t="str">
        <f t="shared" si="216"/>
        <v>Nem rövidtávú a feladat.</v>
      </c>
      <c r="AE35" s="205"/>
      <c r="AF35" s="204">
        <v>0</v>
      </c>
      <c r="AG35" s="204">
        <v>0</v>
      </c>
      <c r="AH35" s="204">
        <v>0</v>
      </c>
      <c r="AI35" s="204">
        <v>0</v>
      </c>
      <c r="AJ35" s="204">
        <v>10000</v>
      </c>
      <c r="AK35" s="204">
        <v>0</v>
      </c>
      <c r="AL35" s="204">
        <v>0</v>
      </c>
      <c r="AM35" s="204">
        <v>0</v>
      </c>
      <c r="AN35" s="204">
        <v>0</v>
      </c>
      <c r="AO35" s="204">
        <v>0</v>
      </c>
      <c r="AP35" s="204">
        <v>0</v>
      </c>
      <c r="AQ35" s="202">
        <f t="shared" si="217"/>
        <v>10000</v>
      </c>
      <c r="AR35" s="191"/>
      <c r="AS35" s="3" t="str">
        <f t="shared" si="218"/>
        <v>A forrás egyenlő a költséggel (II.ütem).</v>
      </c>
      <c r="AT35" s="205"/>
      <c r="AU35" s="198" t="s">
        <v>361</v>
      </c>
      <c r="AV35" s="198" t="s">
        <v>135</v>
      </c>
      <c r="AW35" s="197">
        <f>COUNTA($G$3:G35)</f>
        <v>33</v>
      </c>
      <c r="AY35" s="6">
        <f>VLOOKUP($G35,Összesítő!$B:$F,3,FALSE)</f>
        <v>1809</v>
      </c>
      <c r="AZ35" s="6">
        <f t="shared" si="219"/>
        <v>62</v>
      </c>
      <c r="BA35" s="5">
        <f t="shared" si="220"/>
        <v>1</v>
      </c>
      <c r="BB35" s="5" t="str">
        <f t="shared" si="221"/>
        <v>H</v>
      </c>
      <c r="BC35" s="5">
        <f t="shared" si="222"/>
        <v>0</v>
      </c>
      <c r="BD35" s="5">
        <f t="shared" si="223"/>
        <v>0</v>
      </c>
      <c r="BE35" s="5">
        <f t="shared" si="224"/>
        <v>0</v>
      </c>
      <c r="BF35" s="6" t="str">
        <f t="shared" si="225"/>
        <v>Nem rövidtávú a feladat.</v>
      </c>
      <c r="BG35" s="5">
        <f t="shared" si="226"/>
        <v>1</v>
      </c>
      <c r="BH35" s="5">
        <f t="shared" si="227"/>
        <v>1</v>
      </c>
      <c r="BI35" s="5">
        <f t="shared" si="228"/>
        <v>0</v>
      </c>
      <c r="BJ35" s="5">
        <f t="shared" si="229"/>
        <v>1</v>
      </c>
      <c r="BK35" s="5">
        <f t="shared" si="230"/>
        <v>1</v>
      </c>
      <c r="BL35" s="4" t="str">
        <f t="shared" si="231"/>
        <v>A forrás egyenlő a költséggel (II.ütem).</v>
      </c>
      <c r="BM35" s="5">
        <f t="shared" si="232"/>
        <v>0</v>
      </c>
      <c r="BN35" s="5">
        <f t="shared" si="233"/>
        <v>1</v>
      </c>
      <c r="BO35" s="5">
        <f t="shared" si="234"/>
        <v>0</v>
      </c>
      <c r="BP35" s="5">
        <f t="shared" si="235"/>
        <v>0</v>
      </c>
      <c r="BQ35" s="5">
        <f t="shared" si="236"/>
        <v>0</v>
      </c>
      <c r="BR35" s="6">
        <f t="shared" si="237"/>
        <v>0</v>
      </c>
      <c r="BS35" s="5">
        <f t="shared" si="238"/>
        <v>0</v>
      </c>
      <c r="BT35" s="5">
        <f t="shared" si="239"/>
        <v>0</v>
      </c>
      <c r="BU35" s="5">
        <f t="shared" si="240"/>
        <v>1</v>
      </c>
      <c r="BV35" s="5">
        <f t="shared" si="241"/>
        <v>1</v>
      </c>
      <c r="BW35" s="5">
        <f t="shared" si="242"/>
        <v>1</v>
      </c>
      <c r="BX35" s="5">
        <f t="shared" si="243"/>
        <v>1</v>
      </c>
      <c r="BY35" s="5">
        <f t="shared" si="244"/>
        <v>1</v>
      </c>
      <c r="BZ35" s="5">
        <f t="shared" si="245"/>
        <v>1</v>
      </c>
      <c r="CA35" s="5">
        <f t="shared" si="246"/>
        <v>1</v>
      </c>
      <c r="CB35" s="5">
        <f t="shared" si="247"/>
        <v>1</v>
      </c>
      <c r="CC35" s="5">
        <f t="shared" si="248"/>
        <v>1</v>
      </c>
      <c r="CD35" s="5" t="str">
        <f t="shared" si="249"/>
        <v>?</v>
      </c>
      <c r="CE35" s="4" t="str">
        <f t="shared" si="250"/>
        <v>Kitöltés rendben!</v>
      </c>
      <c r="CF35" s="5">
        <f t="shared" si="251"/>
        <v>1</v>
      </c>
      <c r="CG35" s="5">
        <f t="shared" si="252"/>
        <v>0</v>
      </c>
      <c r="CH35" s="5">
        <f t="shared" si="253"/>
        <v>1</v>
      </c>
    </row>
    <row r="36" spans="1:86" s="2" customFormat="1" ht="45">
      <c r="A36" s="1" t="str">
        <f>IF($G36="","Nincs VKR kiválasztva!",CE36)</f>
        <v>Kitöltés rendben!</v>
      </c>
      <c r="B36" s="195">
        <v>1</v>
      </c>
      <c r="C36" s="191" t="s">
        <v>117</v>
      </c>
      <c r="D36" s="198" t="s">
        <v>317</v>
      </c>
      <c r="E36" s="199" t="s">
        <v>318</v>
      </c>
      <c r="F36" s="200" t="str">
        <f>VLOOKUP($G36,Összesítő!$B:$F,2,FALSE)</f>
        <v>21-22938-1-001-00-13</v>
      </c>
      <c r="G36" s="201">
        <v>2305</v>
      </c>
      <c r="H36" s="200" t="str">
        <f>AY36&amp;"_"&amp;AW36&amp;"_FIV_"&amp;LEFT(Előlap!$B$6,4)</f>
        <v>1798_34_FIV_2026</v>
      </c>
      <c r="I36" s="200" t="str">
        <f>VLOOKUP($G36,Összesítő!$B:$F,5,FALSE)</f>
        <v>Cibakháza</v>
      </c>
      <c r="J36" s="200" t="str">
        <f>VLOOKUP($G36,Összesítő!$B:$F,4,FALSE)</f>
        <v>Cibakháza Nagyközségi Önkormányzat</v>
      </c>
      <c r="K36" s="202">
        <f>N36+O36</f>
        <v>4000</v>
      </c>
      <c r="L36" s="193">
        <v>2027</v>
      </c>
      <c r="M36" s="193">
        <v>2027</v>
      </c>
      <c r="N36" s="203">
        <v>4000</v>
      </c>
      <c r="O36" s="204">
        <v>0</v>
      </c>
      <c r="P36" s="203">
        <v>3000</v>
      </c>
      <c r="Q36" s="205"/>
      <c r="R36" s="204">
        <v>1000</v>
      </c>
      <c r="S36" s="204">
        <v>0</v>
      </c>
      <c r="T36" s="204">
        <v>0</v>
      </c>
      <c r="U36" s="204">
        <v>0</v>
      </c>
      <c r="V36" s="204">
        <v>0</v>
      </c>
      <c r="W36" s="204">
        <v>3000</v>
      </c>
      <c r="X36" s="204">
        <v>0</v>
      </c>
      <c r="Y36" s="204">
        <v>0</v>
      </c>
      <c r="Z36" s="204">
        <v>0</v>
      </c>
      <c r="AA36" s="204">
        <v>0</v>
      </c>
      <c r="AB36" s="204">
        <v>0</v>
      </c>
      <c r="AC36" s="202">
        <f>SUM(R36:AB36)</f>
        <v>4000</v>
      </c>
      <c r="AD36" s="3" t="str">
        <f>IF($G36="","Nincs VKR kiválasztva!",IF(BA36=0,"Hiányos kitöltés!",BF36))</f>
        <v>A forrás egyenlő a költséggel (I.ütem).</v>
      </c>
      <c r="AE36" s="205"/>
      <c r="AF36" s="204">
        <v>0</v>
      </c>
      <c r="AG36" s="204">
        <v>0</v>
      </c>
      <c r="AH36" s="204">
        <v>0</v>
      </c>
      <c r="AI36" s="204">
        <v>0</v>
      </c>
      <c r="AJ36" s="204">
        <v>0</v>
      </c>
      <c r="AK36" s="204">
        <v>0</v>
      </c>
      <c r="AL36" s="204">
        <v>0</v>
      </c>
      <c r="AM36" s="204">
        <v>0</v>
      </c>
      <c r="AN36" s="204">
        <v>0</v>
      </c>
      <c r="AO36" s="204">
        <v>0</v>
      </c>
      <c r="AP36" s="204">
        <v>0</v>
      </c>
      <c r="AQ36" s="202">
        <f>SUM(AF36:AP36)</f>
        <v>0</v>
      </c>
      <c r="AR36" s="191"/>
      <c r="AS36" s="3" t="str">
        <f>IF($G36="","Nincs VKR kiválasztva!",IF($BA36=0,"Hiányos kitöltés!",IF($BN36=0,"Nem hosszútávú a feladat.",$BL36)))</f>
        <v>Nem hosszútávú a feladat.</v>
      </c>
      <c r="AT36" s="205"/>
      <c r="AU36" s="198" t="s">
        <v>326</v>
      </c>
      <c r="AV36" s="198" t="s">
        <v>135</v>
      </c>
      <c r="AW36" s="197">
        <f>COUNTA($G$3:G36)</f>
        <v>34</v>
      </c>
      <c r="AY36" s="6">
        <f>VLOOKUP($G36,Összesítő!$B:$F,3,FALSE)</f>
        <v>1798</v>
      </c>
      <c r="AZ36" s="6">
        <f>LEN($AU36)</f>
        <v>107</v>
      </c>
      <c r="BA36" s="5">
        <f>IF(OR($B36="",$C36="",$D36="",$E36="",$F36="",$L36="",$M36="",$N36="",$O36="",$P36=""),0,1)</f>
        <v>1</v>
      </c>
      <c r="BB36" s="5" t="str">
        <f>IF($F36="",0,IF(AND($L36=2027,$M36=2027),"R",IF(AND($L36=2027,$M36&gt;2027),"RH",IF(AND($L36&gt;2027,$M36&gt;2027),"H","x"))))</f>
        <v>R</v>
      </c>
      <c r="BC36" s="5">
        <f>IF(OR(BB36="R",BB36="RH"),1,0)</f>
        <v>1</v>
      </c>
      <c r="BD36" s="5">
        <f>IF(AND($BB36="R",$O36&gt;0),1,IF(AND($BB36="H",$N36&gt;0),1,0))</f>
        <v>0</v>
      </c>
      <c r="BE36" s="5">
        <f>IF($AC36&lt;$N36,1,IF($AC36=$N36,0))</f>
        <v>0</v>
      </c>
      <c r="BF36" s="6" t="str">
        <f>IF($L36&gt;2027,"Nem rövidtávú a feladat.",IF($BE36=1,"Az I. ütem nem lehet forráshiányos!",IF($AC36&gt;$N36,"Többlet forrást jelölt meg az I. ütemnél! A forrás ne legyen több a költségnél.",IF($AC36=$N36,"A forrás egyenlő a költséggel (I.ütem).",0))))</f>
        <v>A forrás egyenlő a költséggel (I.ütem).</v>
      </c>
      <c r="BG36" s="5">
        <f>IF(AND($R36&lt;&gt;"",$S36&lt;&gt;"",$T36&lt;&gt;"",$U36&lt;&gt;"",$V36&lt;&gt;"",$W36&lt;&gt;"",$X36&lt;&gt;"",$Y36&lt;&gt;"",$Z36&lt;&gt;"",$AA36&lt;&gt;"",$AB36&lt;&gt;""),1,0)</f>
        <v>1</v>
      </c>
      <c r="BH36" s="5">
        <f>IF(AND($BG36=1,$N36=$AC36),1,0)</f>
        <v>1</v>
      </c>
      <c r="BI36" s="5">
        <f>IF($AQ36&lt;$O36,1,0)</f>
        <v>0</v>
      </c>
      <c r="BJ36" s="5">
        <f>IF(AND($AF36&lt;&gt;"",$AG36&lt;&gt;"",$AH36&lt;&gt;"",$AI36&lt;&gt;"",$AJ36&lt;&gt;"",$AK36&lt;&gt;"",$AL36&lt;&gt;"",$AM36&lt;&gt;"",$AN36&lt;&gt;"",$AO36&lt;&gt;"",$AP36&lt;&gt;""),1,0)</f>
        <v>1</v>
      </c>
      <c r="BK36" s="5">
        <f>IF(AND($BJ36=1,$O36=$AQ36),1,IF(AND($BJ36=1,$O36&gt;$AQ36,AR36="igen"),1,0))</f>
        <v>1</v>
      </c>
      <c r="BL36" s="4" t="str">
        <f>IF($M36&lt;2028,"Nem hosszútávú a feladat.",IF(AND($BI36=1,$AR36="nem"),"Forráshiányos a feladat? Jelölje az AR-oszlopban!",IF(AND($BI36=0,$AR36="igen"),"Forráshiányosnak jelölte a feladat az AR-oszlopban, de a forrás költség adatok alapnján nem az!",IF(AND($BI36=1,$AR36="igen"),"Forráshiányos a feladat!",IF($AQ36&gt;$O36,"Többlet forrást jelölt meg a II. ütemnél! A forrás ne legyen több a költségnél.",IF($AQ36=$O36,"A forrás egyenlő a költséggel (II.ütem).",0))))))</f>
        <v>Nem hosszútávú a feladat.</v>
      </c>
      <c r="BM36" s="5">
        <f>IF($M36&lt;2028,1,0)</f>
        <v>1</v>
      </c>
      <c r="BN36" s="5">
        <f>IF($M36&gt;2027,1,0)</f>
        <v>0</v>
      </c>
      <c r="BO36" s="5">
        <f>IF(AND($BM36=1,$N36=0),1,0)</f>
        <v>0</v>
      </c>
      <c r="BP36" s="5">
        <f>IF(AND($BN36=1,$O36=0),1,0)</f>
        <v>0</v>
      </c>
      <c r="BQ36" s="5">
        <f>IF(AND($BB36="R",$N36=0,$AZ36&gt;29),1,IF(AND($BB36="RH",$N36=0,$AZ36&gt;29),1,0))</f>
        <v>0</v>
      </c>
      <c r="BR36" s="6" t="str">
        <f>IF($BN36=0,"Nincs hosszútávú terv!",IF(AND($BB36="H",$O36=0,$AZ36=0),"Nullás a hosszútávú feladat és nincs hozzá indoklás!",IF(AND($BB36="RH",$O36=0,$AZ36=0),"Nullás a hosszútávú feladat és nincs hozzá indoklás!",IF(AND($BB36="R",$O36=0,$AZ36&lt;300),"Nullás a hosszútávú feladat és rövid hozzá az indoklás!",IF(AND($BB36="RH",$O36=0,$AZ36&lt;300),"Nullás a hosszútávú feladat és rövid hozzá az indoklás!",0)))))</f>
        <v>Nincs hosszútávú terv!</v>
      </c>
      <c r="BS36" s="5">
        <f>IF(AND($BB36="R",$N36=0,$AZ36&gt;29),1,IF(AND($BB36="RH",$N36=0,$AZ36&gt;29),1,0))</f>
        <v>0</v>
      </c>
      <c r="BT36" s="5">
        <f>IF(AND($BB36="H",$O36=0,$AZ36&gt;29),1,IF(AND($BB36="RH",$O36=0,$AZ36&gt;29),1,0))</f>
        <v>0</v>
      </c>
      <c r="BU36" s="5">
        <f>IF($B36="",0,1)</f>
        <v>1</v>
      </c>
      <c r="BV36" s="5">
        <f>IF($C36="",0,1)</f>
        <v>1</v>
      </c>
      <c r="BW36" s="5">
        <f>IF($D36="",0,1)</f>
        <v>1</v>
      </c>
      <c r="BX36" s="5">
        <f>IF($E36="",0,1)</f>
        <v>1</v>
      </c>
      <c r="BY36" s="5">
        <f>IF($L36="",0,1)</f>
        <v>1</v>
      </c>
      <c r="BZ36" s="5">
        <f>IF($M36="",0,1)</f>
        <v>1</v>
      </c>
      <c r="CA36" s="5">
        <f>IF($N36="",0,1)</f>
        <v>1</v>
      </c>
      <c r="CB36" s="5">
        <f>IF($O36="",0,1)</f>
        <v>1</v>
      </c>
      <c r="CC36" s="5">
        <f>IF($P36="",0,1)</f>
        <v>1</v>
      </c>
      <c r="CD36" s="5" t="str">
        <f>IF(AND($BA36=0,$BU36=0),"Hiányos kitöltés! (B-oszlop üres)",IF(AND($BA36=0,$BV36=0),"Hiányos kitöltés! (C-oszlop üres)",IF(AND($BA36=0,$BW36=0),"Hiányos kitöltés! (D-oszlop üres)",IF(AND($BA36=0,$BX36=0),"Hiányos kitöltés! (E-oszlop üres)",IF(AND($BA36=0,$BY36=0),"Hiányos kitöltés! (L-oszlop üres)",IF(AND($BA36=0,$BZ36=0),"Hiányos kitöltés! (M-oszlop üres)",IF(AND($BA36=0,$CA36=0),"Hiányos kitöltés! (N-oszlop üres)",IF(AND($BA36=0,$CB36=0),"Hiányos kitöltés! (O-oszlop üres)",IF(AND($BA36=0,$CC36=0),"Hiányos kitöltés! (P-oszlop üres)",IF(AND($BA36=0,$BG36=0),"Hiányos kitöltés! (I.ütem forrása hiányos!","?"))))))))))</f>
        <v>?</v>
      </c>
      <c r="CE36" s="4" t="str">
        <f>IF($BA36=0,$CD36,IF($BG36=0,"I. ütem forrása nincs kitöltve!",IF($BJ36=0,"II. ütem forrása nincs kitöltve!",IF($BD36=1,"Költségek üteme nem megfelelő (az időtartam és a költség üteme eltér)!",IF(AND(BH36=0,$BA36=1,$BJ36=1,$BD36=1),"Kötelező cellák kitöltve, de az I. ütem forrása hibás!",IF(AND(BJ36=0,$BA36=1,$BJ36=1,$BD36=1),"Kötelező cellák kitöltve, de a II. ütem forrása hibás!",IF(AND($BO36=1,$AZ36&lt;30),"Nullás a rövidtávú feladat és rövid (hiányzik) a hozzá tartozó indoklás!",IF(AND($BP36=1,$AZ36&lt;30),"Nullás a hosszútávú feladat és rövid (hiányzik) a hozzá tartozó indoklás!",IF(AND(BN36=1,C36="2011_RENDKÍVÜLI"),"II. ütemre nem tervezhet Rendkívüli feladatot!",IF(BH36=0,AD36,IF(BK36=0,AS36,IF(AND(BC36=1,$P36&gt;$N36),"EM rendelet 2. melléklet terhére elszámolt költség nem lehet nagyobb az I. ütemre tervezett tényleges költségnél!",IF($AC36&gt;$N36,"Többlet forrást jelölt meg az I. ütemnél! A forrás ne legyen több a költségnél.",IF($AQ36&gt;$O36,"Többlet forrást jelölt meg a II. ütemnél! A forrás ne legyen több a költségnél.","Kitöltés rendben!"))))))))))))))</f>
        <v>Kitöltés rendben!</v>
      </c>
      <c r="CF36" s="5">
        <f>IF(A36="Kitöltés rendben!",1,0)</f>
        <v>1</v>
      </c>
      <c r="CG36" s="5">
        <f>IF(AND($BB36="R",$CF36=1),1,IF(AND($BB36="RH",$CF36=1),1,0))</f>
        <v>1</v>
      </c>
      <c r="CH36" s="5">
        <f>IF(AND($BB36="H",$CF36=1),1,IF(AND($BB36="RH",$CF36=1),1,0))</f>
        <v>0</v>
      </c>
    </row>
    <row r="37" spans="1:86" s="2" customFormat="1" ht="135">
      <c r="A37" s="1" t="str">
        <f t="shared" ref="A37:A39" si="254">IF($G37="","Nincs VKR kiválasztva!",CE37)</f>
        <v>Kitöltés rendben!</v>
      </c>
      <c r="B37" s="195">
        <v>1</v>
      </c>
      <c r="C37" s="191" t="s">
        <v>88</v>
      </c>
      <c r="D37" s="198" t="s">
        <v>362</v>
      </c>
      <c r="E37" s="199" t="s">
        <v>318</v>
      </c>
      <c r="F37" s="200" t="str">
        <f>VLOOKUP($G37,Összesítő!$B:$F,2,FALSE)</f>
        <v>21-22938-1-001-00-13</v>
      </c>
      <c r="G37" s="201">
        <v>2305</v>
      </c>
      <c r="H37" s="200" t="str">
        <f>AY37&amp;"_"&amp;AW37&amp;"_FIV_"&amp;LEFT(Előlap!$B$6,4)</f>
        <v>1798_35_FIV_2026</v>
      </c>
      <c r="I37" s="200" t="str">
        <f>VLOOKUP($G37,Összesítő!$B:$F,5,FALSE)</f>
        <v>Cibakháza</v>
      </c>
      <c r="J37" s="200" t="str">
        <f>VLOOKUP($G37,Összesítő!$B:$F,4,FALSE)</f>
        <v>Cibakháza Nagyközségi Önkormányzat</v>
      </c>
      <c r="K37" s="202">
        <f t="shared" ref="K37:K39" si="255">N37+O37</f>
        <v>5000</v>
      </c>
      <c r="L37" s="193">
        <v>2027</v>
      </c>
      <c r="M37" s="193">
        <v>2027</v>
      </c>
      <c r="N37" s="203">
        <v>5000</v>
      </c>
      <c r="O37" s="204">
        <v>0</v>
      </c>
      <c r="P37" s="203">
        <v>5000</v>
      </c>
      <c r="Q37" s="205"/>
      <c r="R37" s="204">
        <v>0</v>
      </c>
      <c r="S37" s="204">
        <v>0</v>
      </c>
      <c r="T37" s="204">
        <v>0</v>
      </c>
      <c r="U37" s="204">
        <v>0</v>
      </c>
      <c r="V37" s="204">
        <v>0</v>
      </c>
      <c r="W37" s="204">
        <v>5000</v>
      </c>
      <c r="X37" s="204">
        <v>0</v>
      </c>
      <c r="Y37" s="204">
        <v>0</v>
      </c>
      <c r="Z37" s="204">
        <v>0</v>
      </c>
      <c r="AA37" s="204">
        <v>0</v>
      </c>
      <c r="AB37" s="204">
        <v>0</v>
      </c>
      <c r="AC37" s="202">
        <f t="shared" ref="AC37:AC39" si="256">SUM(R37:AB37)</f>
        <v>5000</v>
      </c>
      <c r="AD37" s="3" t="str">
        <f t="shared" ref="AD37:AD39" si="257">IF($G37="","Nincs VKR kiválasztva!",IF(BA37=0,"Hiányos kitöltés!",BF37))</f>
        <v>A forrás egyenlő a költséggel (I.ütem).</v>
      </c>
      <c r="AE37" s="205"/>
      <c r="AF37" s="204">
        <v>0</v>
      </c>
      <c r="AG37" s="204">
        <v>0</v>
      </c>
      <c r="AH37" s="204">
        <v>0</v>
      </c>
      <c r="AI37" s="204">
        <v>0</v>
      </c>
      <c r="AJ37" s="204">
        <v>0</v>
      </c>
      <c r="AK37" s="204">
        <v>0</v>
      </c>
      <c r="AL37" s="204">
        <v>0</v>
      </c>
      <c r="AM37" s="204">
        <v>0</v>
      </c>
      <c r="AN37" s="204">
        <v>0</v>
      </c>
      <c r="AO37" s="204">
        <v>0</v>
      </c>
      <c r="AP37" s="204">
        <v>0</v>
      </c>
      <c r="AQ37" s="202">
        <f t="shared" ref="AQ37:AQ39" si="258">SUM(AF37:AP37)</f>
        <v>0</v>
      </c>
      <c r="AR37" s="191"/>
      <c r="AS37" s="3" t="str">
        <f t="shared" ref="AS37:AS39" si="259">IF($G37="","Nincs VKR kiválasztva!",IF($BA37=0,"Hiányos kitöltés!",IF($BN37=0,"Nem hosszútávú a feladat.",$BL37)))</f>
        <v>Nem hosszútávú a feladat.</v>
      </c>
      <c r="AT37" s="205"/>
      <c r="AU37" s="198" t="s">
        <v>365</v>
      </c>
      <c r="AV37" s="198" t="s">
        <v>135</v>
      </c>
      <c r="AW37" s="197">
        <f>COUNTA($G$3:G37)</f>
        <v>35</v>
      </c>
      <c r="AY37" s="6">
        <f>VLOOKUP($G37,Összesítő!$B:$F,3,FALSE)</f>
        <v>1798</v>
      </c>
      <c r="AZ37" s="6">
        <f t="shared" ref="AZ37:AZ39" si="260">LEN($AU37)</f>
        <v>337</v>
      </c>
      <c r="BA37" s="5">
        <f t="shared" ref="BA37:BA39" si="261">IF(OR($B37="",$C37="",$D37="",$E37="",$F37="",$L37="",$M37="",$N37="",$O37="",$P37=""),0,1)</f>
        <v>1</v>
      </c>
      <c r="BB37" s="5" t="str">
        <f t="shared" ref="BB37:BB39" si="262">IF($F37="",0,IF(AND($L37=2027,$M37=2027),"R",IF(AND($L37=2027,$M37&gt;2027),"RH",IF(AND($L37&gt;2027,$M37&gt;2027),"H","x"))))</f>
        <v>R</v>
      </c>
      <c r="BC37" s="5">
        <f t="shared" ref="BC37:BC39" si="263">IF(OR(BB37="R",BB37="RH"),1,0)</f>
        <v>1</v>
      </c>
      <c r="BD37" s="5">
        <f t="shared" ref="BD37:BD39" si="264">IF(AND($BB37="R",$O37&gt;0),1,IF(AND($BB37="H",$N37&gt;0),1,0))</f>
        <v>0</v>
      </c>
      <c r="BE37" s="5">
        <f t="shared" ref="BE37:BE39" si="265">IF($AC37&lt;$N37,1,IF($AC37=$N37,0))</f>
        <v>0</v>
      </c>
      <c r="BF37" s="6" t="str">
        <f t="shared" ref="BF37:BF39" si="266">IF($L37&gt;2027,"Nem rövidtávú a feladat.",IF($BE37=1,"Az I. ütem nem lehet forráshiányos!",IF($AC37&gt;$N37,"Többlet forrást jelölt meg az I. ütemnél! A forrás ne legyen több a költségnél.",IF($AC37=$N37,"A forrás egyenlő a költséggel (I.ütem).",0))))</f>
        <v>A forrás egyenlő a költséggel (I.ütem).</v>
      </c>
      <c r="BG37" s="5">
        <f t="shared" ref="BG37:BG39" si="267">IF(AND($R37&lt;&gt;"",$S37&lt;&gt;"",$T37&lt;&gt;"",$U37&lt;&gt;"",$V37&lt;&gt;"",$W37&lt;&gt;"",$X37&lt;&gt;"",$Y37&lt;&gt;"",$Z37&lt;&gt;"",$AA37&lt;&gt;"",$AB37&lt;&gt;""),1,0)</f>
        <v>1</v>
      </c>
      <c r="BH37" s="5">
        <f t="shared" ref="BH37:BH39" si="268">IF(AND($BG37=1,$N37=$AC37),1,0)</f>
        <v>1</v>
      </c>
      <c r="BI37" s="5">
        <f t="shared" ref="BI37:BI39" si="269">IF($AQ37&lt;$O37,1,0)</f>
        <v>0</v>
      </c>
      <c r="BJ37" s="5">
        <f t="shared" ref="BJ37:BJ39" si="270">IF(AND($AF37&lt;&gt;"",$AG37&lt;&gt;"",$AH37&lt;&gt;"",$AI37&lt;&gt;"",$AJ37&lt;&gt;"",$AK37&lt;&gt;"",$AL37&lt;&gt;"",$AM37&lt;&gt;"",$AN37&lt;&gt;"",$AO37&lt;&gt;"",$AP37&lt;&gt;""),1,0)</f>
        <v>1</v>
      </c>
      <c r="BK37" s="5">
        <f t="shared" ref="BK37:BK39" si="271">IF(AND($BJ37=1,$O37=$AQ37),1,IF(AND($BJ37=1,$O37&gt;$AQ37,AR37="igen"),1,0))</f>
        <v>1</v>
      </c>
      <c r="BL37" s="4" t="str">
        <f t="shared" ref="BL37:BL39" si="272">IF($M37&lt;2028,"Nem hosszútávú a feladat.",IF(AND($BI37=1,$AR37="nem"),"Forráshiányos a feladat? Jelölje az AR-oszlopban!",IF(AND($BI37=0,$AR37="igen"),"Forráshiányosnak jelölte a feladat az AR-oszlopban, de a forrás költség adatok alapnján nem az!",IF(AND($BI37=1,$AR37="igen"),"Forráshiányos a feladat!",IF($AQ37&gt;$O37,"Többlet forrást jelölt meg a II. ütemnél! A forrás ne legyen több a költségnél.",IF($AQ37=$O37,"A forrás egyenlő a költséggel (II.ütem).",0))))))</f>
        <v>Nem hosszútávú a feladat.</v>
      </c>
      <c r="BM37" s="5">
        <f t="shared" ref="BM37:BM39" si="273">IF($M37&lt;2028,1,0)</f>
        <v>1</v>
      </c>
      <c r="BN37" s="5">
        <f t="shared" ref="BN37:BN39" si="274">IF($M37&gt;2027,1,0)</f>
        <v>0</v>
      </c>
      <c r="BO37" s="5">
        <f t="shared" ref="BO37:BO39" si="275">IF(AND($BM37=1,$N37=0),1,0)</f>
        <v>0</v>
      </c>
      <c r="BP37" s="5">
        <f t="shared" ref="BP37:BP39" si="276">IF(AND($BN37=1,$O37=0),1,0)</f>
        <v>0</v>
      </c>
      <c r="BQ37" s="5">
        <f t="shared" ref="BQ37:BQ39" si="277">IF(AND($BB37="R",$N37=0,$AZ37&gt;29),1,IF(AND($BB37="RH",$N37=0,$AZ37&gt;29),1,0))</f>
        <v>0</v>
      </c>
      <c r="BR37" s="6" t="str">
        <f t="shared" ref="BR37:BR39" si="278">IF($BN37=0,"Nincs hosszútávú terv!",IF(AND($BB37="H",$O37=0,$AZ37=0),"Nullás a hosszútávú feladat és nincs hozzá indoklás!",IF(AND($BB37="RH",$O37=0,$AZ37=0),"Nullás a hosszútávú feladat és nincs hozzá indoklás!",IF(AND($BB37="R",$O37=0,$AZ37&lt;300),"Nullás a hosszútávú feladat és rövid hozzá az indoklás!",IF(AND($BB37="RH",$O37=0,$AZ37&lt;300),"Nullás a hosszútávú feladat és rövid hozzá az indoklás!",0)))))</f>
        <v>Nincs hosszútávú terv!</v>
      </c>
      <c r="BS37" s="5">
        <f t="shared" ref="BS37:BS39" si="279">IF(AND($BB37="R",$N37=0,$AZ37&gt;29),1,IF(AND($BB37="RH",$N37=0,$AZ37&gt;29),1,0))</f>
        <v>0</v>
      </c>
      <c r="BT37" s="5">
        <f t="shared" ref="BT37:BT39" si="280">IF(AND($BB37="H",$O37=0,$AZ37&gt;29),1,IF(AND($BB37="RH",$O37=0,$AZ37&gt;29),1,0))</f>
        <v>0</v>
      </c>
      <c r="BU37" s="5">
        <f t="shared" ref="BU37:BU39" si="281">IF($B37="",0,1)</f>
        <v>1</v>
      </c>
      <c r="BV37" s="5">
        <f t="shared" ref="BV37:BV39" si="282">IF($C37="",0,1)</f>
        <v>1</v>
      </c>
      <c r="BW37" s="5">
        <f t="shared" ref="BW37:BW39" si="283">IF($D37="",0,1)</f>
        <v>1</v>
      </c>
      <c r="BX37" s="5">
        <f t="shared" ref="BX37:BX39" si="284">IF($E37="",0,1)</f>
        <v>1</v>
      </c>
      <c r="BY37" s="5">
        <f t="shared" ref="BY37:BY39" si="285">IF($L37="",0,1)</f>
        <v>1</v>
      </c>
      <c r="BZ37" s="5">
        <f t="shared" ref="BZ37:BZ39" si="286">IF($M37="",0,1)</f>
        <v>1</v>
      </c>
      <c r="CA37" s="5">
        <f t="shared" ref="CA37:CA39" si="287">IF($N37="",0,1)</f>
        <v>1</v>
      </c>
      <c r="CB37" s="5">
        <f t="shared" ref="CB37:CB39" si="288">IF($O37="",0,1)</f>
        <v>1</v>
      </c>
      <c r="CC37" s="5">
        <f t="shared" ref="CC37:CC39" si="289">IF($P37="",0,1)</f>
        <v>1</v>
      </c>
      <c r="CD37" s="5" t="str">
        <f t="shared" ref="CD37:CD39" si="290">IF(AND($BA37=0,$BU37=0),"Hiányos kitöltés! (B-oszlop üres)",IF(AND($BA37=0,$BV37=0),"Hiányos kitöltés! (C-oszlop üres)",IF(AND($BA37=0,$BW37=0),"Hiányos kitöltés! (D-oszlop üres)",IF(AND($BA37=0,$BX37=0),"Hiányos kitöltés! (E-oszlop üres)",IF(AND($BA37=0,$BY37=0),"Hiányos kitöltés! (L-oszlop üres)",IF(AND($BA37=0,$BZ37=0),"Hiányos kitöltés! (M-oszlop üres)",IF(AND($BA37=0,$CA37=0),"Hiányos kitöltés! (N-oszlop üres)",IF(AND($BA37=0,$CB37=0),"Hiányos kitöltés! (O-oszlop üres)",IF(AND($BA37=0,$CC37=0),"Hiányos kitöltés! (P-oszlop üres)",IF(AND($BA37=0,$BG37=0),"Hiányos kitöltés! (I.ütem forrása hiányos!","?"))))))))))</f>
        <v>?</v>
      </c>
      <c r="CE37" s="4" t="str">
        <f t="shared" ref="CE37:CE39" si="291">IF($BA37=0,$CD37,IF($BG37=0,"I. ütem forrása nincs kitöltve!",IF($BJ37=0,"II. ütem forrása nincs kitöltve!",IF($BD37=1,"Költségek üteme nem megfelelő (az időtartam és a költség üteme eltér)!",IF(AND(BH37=0,$BA37=1,$BJ37=1,$BD37=1),"Kötelező cellák kitöltve, de az I. ütem forrása hibás!",IF(AND(BJ37=0,$BA37=1,$BJ37=1,$BD37=1),"Kötelező cellák kitöltve, de a II. ütem forrása hibás!",IF(AND($BO37=1,$AZ37&lt;30),"Nullás a rövidtávú feladat és rövid (hiányzik) a hozzá tartozó indoklás!",IF(AND($BP37=1,$AZ37&lt;30),"Nullás a hosszútávú feladat és rövid (hiányzik) a hozzá tartozó indoklás!",IF(AND(BN37=1,C37="2011_RENDKÍVÜLI"),"II. ütemre nem tervezhet Rendkívüli feladatot!",IF(BH37=0,AD37,IF(BK37=0,AS37,IF(AND(BC37=1,$P37&gt;$N37),"EM rendelet 2. melléklet terhére elszámolt költség nem lehet nagyobb az I. ütemre tervezett tényleges költségnél!",IF($AC37&gt;$N37,"Többlet forrást jelölt meg az I. ütemnél! A forrás ne legyen több a költségnél.",IF($AQ37&gt;$O37,"Többlet forrást jelölt meg a II. ütemnél! A forrás ne legyen több a költségnél.","Kitöltés rendben!"))))))))))))))</f>
        <v>Kitöltés rendben!</v>
      </c>
      <c r="CF37" s="5">
        <f t="shared" ref="CF37:CF39" si="292">IF(A37="Kitöltés rendben!",1,0)</f>
        <v>1</v>
      </c>
      <c r="CG37" s="5">
        <f t="shared" ref="CG37:CG39" si="293">IF(AND($BB37="R",$CF37=1),1,IF(AND($BB37="RH",$CF37=1),1,0))</f>
        <v>1</v>
      </c>
      <c r="CH37" s="5">
        <f t="shared" ref="CH37:CH39" si="294">IF(AND($BB37="H",$CF37=1),1,IF(AND($BB37="RH",$CF37=1),1,0))</f>
        <v>0</v>
      </c>
    </row>
    <row r="38" spans="1:86" s="2" customFormat="1" ht="120">
      <c r="A38" s="1" t="str">
        <f t="shared" si="254"/>
        <v>Kitöltés rendben!</v>
      </c>
      <c r="B38" s="195">
        <v>2</v>
      </c>
      <c r="C38" s="191" t="s">
        <v>92</v>
      </c>
      <c r="D38" s="198" t="s">
        <v>363</v>
      </c>
      <c r="E38" s="199" t="s">
        <v>318</v>
      </c>
      <c r="F38" s="200" t="str">
        <f>VLOOKUP($G38,Összesítő!$B:$F,2,FALSE)</f>
        <v>21-22938-1-001-00-13</v>
      </c>
      <c r="G38" s="201">
        <v>2305</v>
      </c>
      <c r="H38" s="200" t="str">
        <f>AY38&amp;"_"&amp;AW38&amp;"_FIV_"&amp;LEFT(Előlap!$B$6,4)</f>
        <v>1798_36_FIV_2026</v>
      </c>
      <c r="I38" s="200" t="str">
        <f>VLOOKUP($G38,Összesítő!$B:$F,5,FALSE)</f>
        <v>Cibakháza</v>
      </c>
      <c r="J38" s="200" t="str">
        <f>VLOOKUP($G38,Összesítő!$B:$F,4,FALSE)</f>
        <v>Cibakháza Nagyközségi Önkormányzat</v>
      </c>
      <c r="K38" s="202">
        <f t="shared" si="255"/>
        <v>10000</v>
      </c>
      <c r="L38" s="193">
        <v>2028</v>
      </c>
      <c r="M38" s="193">
        <v>2028</v>
      </c>
      <c r="N38" s="203">
        <v>0</v>
      </c>
      <c r="O38" s="204">
        <v>10000</v>
      </c>
      <c r="P38" s="203">
        <v>0</v>
      </c>
      <c r="Q38" s="205"/>
      <c r="R38" s="204">
        <v>0</v>
      </c>
      <c r="S38" s="204">
        <v>0</v>
      </c>
      <c r="T38" s="204">
        <v>0</v>
      </c>
      <c r="U38" s="204">
        <v>0</v>
      </c>
      <c r="V38" s="204">
        <v>0</v>
      </c>
      <c r="W38" s="204">
        <v>0</v>
      </c>
      <c r="X38" s="204">
        <v>0</v>
      </c>
      <c r="Y38" s="204">
        <v>0</v>
      </c>
      <c r="Z38" s="204">
        <v>0</v>
      </c>
      <c r="AA38" s="204">
        <v>0</v>
      </c>
      <c r="AB38" s="204">
        <v>0</v>
      </c>
      <c r="AC38" s="202">
        <f t="shared" si="256"/>
        <v>0</v>
      </c>
      <c r="AD38" s="3" t="str">
        <f t="shared" si="257"/>
        <v>Nem rövidtávú a feladat.</v>
      </c>
      <c r="AE38" s="205"/>
      <c r="AF38" s="204">
        <v>0</v>
      </c>
      <c r="AG38" s="204">
        <v>0</v>
      </c>
      <c r="AH38" s="204">
        <v>0</v>
      </c>
      <c r="AI38" s="204">
        <v>0</v>
      </c>
      <c r="AJ38" s="204">
        <v>10000</v>
      </c>
      <c r="AK38" s="204">
        <v>0</v>
      </c>
      <c r="AL38" s="204">
        <v>0</v>
      </c>
      <c r="AM38" s="204">
        <v>0</v>
      </c>
      <c r="AN38" s="204">
        <v>0</v>
      </c>
      <c r="AO38" s="204">
        <v>0</v>
      </c>
      <c r="AP38" s="204">
        <v>0</v>
      </c>
      <c r="AQ38" s="202">
        <f t="shared" si="258"/>
        <v>10000</v>
      </c>
      <c r="AR38" s="191"/>
      <c r="AS38" s="3" t="str">
        <f t="shared" si="259"/>
        <v>A forrás egyenlő a költséggel (II.ütem).</v>
      </c>
      <c r="AT38" s="205"/>
      <c r="AU38" s="198" t="s">
        <v>366</v>
      </c>
      <c r="AV38" s="198" t="s">
        <v>135</v>
      </c>
      <c r="AW38" s="197">
        <f>COUNTA($G$3:G38)</f>
        <v>36</v>
      </c>
      <c r="AY38" s="6">
        <f>VLOOKUP($G38,Összesítő!$B:$F,3,FALSE)</f>
        <v>1798</v>
      </c>
      <c r="AZ38" s="6">
        <f t="shared" si="260"/>
        <v>325</v>
      </c>
      <c r="BA38" s="5">
        <f t="shared" si="261"/>
        <v>1</v>
      </c>
      <c r="BB38" s="5" t="str">
        <f t="shared" si="262"/>
        <v>H</v>
      </c>
      <c r="BC38" s="5">
        <f t="shared" si="263"/>
        <v>0</v>
      </c>
      <c r="BD38" s="5">
        <f t="shared" si="264"/>
        <v>0</v>
      </c>
      <c r="BE38" s="5">
        <f t="shared" si="265"/>
        <v>0</v>
      </c>
      <c r="BF38" s="6" t="str">
        <f t="shared" si="266"/>
        <v>Nem rövidtávú a feladat.</v>
      </c>
      <c r="BG38" s="5">
        <f t="shared" si="267"/>
        <v>1</v>
      </c>
      <c r="BH38" s="5">
        <f t="shared" si="268"/>
        <v>1</v>
      </c>
      <c r="BI38" s="5">
        <f t="shared" si="269"/>
        <v>0</v>
      </c>
      <c r="BJ38" s="5">
        <f t="shared" si="270"/>
        <v>1</v>
      </c>
      <c r="BK38" s="5">
        <f t="shared" si="271"/>
        <v>1</v>
      </c>
      <c r="BL38" s="4" t="str">
        <f t="shared" si="272"/>
        <v>A forrás egyenlő a költséggel (II.ütem).</v>
      </c>
      <c r="BM38" s="5">
        <f t="shared" si="273"/>
        <v>0</v>
      </c>
      <c r="BN38" s="5">
        <f t="shared" si="274"/>
        <v>1</v>
      </c>
      <c r="BO38" s="5">
        <f t="shared" si="275"/>
        <v>0</v>
      </c>
      <c r="BP38" s="5">
        <f t="shared" si="276"/>
        <v>0</v>
      </c>
      <c r="BQ38" s="5">
        <f t="shared" si="277"/>
        <v>0</v>
      </c>
      <c r="BR38" s="6">
        <f t="shared" si="278"/>
        <v>0</v>
      </c>
      <c r="BS38" s="5">
        <f t="shared" si="279"/>
        <v>0</v>
      </c>
      <c r="BT38" s="5">
        <f t="shared" si="280"/>
        <v>0</v>
      </c>
      <c r="BU38" s="5">
        <f t="shared" si="281"/>
        <v>1</v>
      </c>
      <c r="BV38" s="5">
        <f t="shared" si="282"/>
        <v>1</v>
      </c>
      <c r="BW38" s="5">
        <f t="shared" si="283"/>
        <v>1</v>
      </c>
      <c r="BX38" s="5">
        <f t="shared" si="284"/>
        <v>1</v>
      </c>
      <c r="BY38" s="5">
        <f t="shared" si="285"/>
        <v>1</v>
      </c>
      <c r="BZ38" s="5">
        <f t="shared" si="286"/>
        <v>1</v>
      </c>
      <c r="CA38" s="5">
        <f t="shared" si="287"/>
        <v>1</v>
      </c>
      <c r="CB38" s="5">
        <f t="shared" si="288"/>
        <v>1</v>
      </c>
      <c r="CC38" s="5">
        <f t="shared" si="289"/>
        <v>1</v>
      </c>
      <c r="CD38" s="5" t="str">
        <f t="shared" si="290"/>
        <v>?</v>
      </c>
      <c r="CE38" s="4" t="str">
        <f t="shared" si="291"/>
        <v>Kitöltés rendben!</v>
      </c>
      <c r="CF38" s="5">
        <f t="shared" si="292"/>
        <v>1</v>
      </c>
      <c r="CG38" s="5">
        <f t="shared" si="293"/>
        <v>0</v>
      </c>
      <c r="CH38" s="5">
        <f t="shared" si="294"/>
        <v>1</v>
      </c>
    </row>
    <row r="39" spans="1:86" s="2" customFormat="1" ht="150">
      <c r="A39" s="1" t="str">
        <f t="shared" si="254"/>
        <v>Kitöltés rendben!</v>
      </c>
      <c r="B39" s="195">
        <v>2</v>
      </c>
      <c r="C39" s="191" t="s">
        <v>88</v>
      </c>
      <c r="D39" s="198" t="s">
        <v>364</v>
      </c>
      <c r="E39" s="199" t="s">
        <v>318</v>
      </c>
      <c r="F39" s="200" t="str">
        <f>VLOOKUP($G39,Összesítő!$B:$F,2,FALSE)</f>
        <v>21-22938-1-001-00-13</v>
      </c>
      <c r="G39" s="201">
        <v>2305</v>
      </c>
      <c r="H39" s="200" t="str">
        <f>AY39&amp;"_"&amp;AW39&amp;"_FIV_"&amp;LEFT(Előlap!$B$6,4)</f>
        <v>1798_37_FIV_2026</v>
      </c>
      <c r="I39" s="200" t="str">
        <f>VLOOKUP($G39,Összesítő!$B:$F,5,FALSE)</f>
        <v>Cibakháza</v>
      </c>
      <c r="J39" s="200" t="str">
        <f>VLOOKUP($G39,Összesítő!$B:$F,4,FALSE)</f>
        <v>Cibakháza Nagyközségi Önkormányzat</v>
      </c>
      <c r="K39" s="202">
        <f t="shared" si="255"/>
        <v>4000</v>
      </c>
      <c r="L39" s="193">
        <v>2028</v>
      </c>
      <c r="M39" s="193">
        <v>2029</v>
      </c>
      <c r="N39" s="203">
        <v>0</v>
      </c>
      <c r="O39" s="204">
        <v>4000</v>
      </c>
      <c r="P39" s="203">
        <v>0</v>
      </c>
      <c r="Q39" s="205"/>
      <c r="R39" s="204">
        <v>0</v>
      </c>
      <c r="S39" s="204">
        <v>0</v>
      </c>
      <c r="T39" s="204">
        <v>0</v>
      </c>
      <c r="U39" s="204">
        <v>0</v>
      </c>
      <c r="V39" s="204">
        <v>0</v>
      </c>
      <c r="W39" s="204">
        <v>0</v>
      </c>
      <c r="X39" s="204">
        <v>0</v>
      </c>
      <c r="Y39" s="204">
        <v>0</v>
      </c>
      <c r="Z39" s="204">
        <v>0</v>
      </c>
      <c r="AA39" s="204">
        <v>0</v>
      </c>
      <c r="AB39" s="204">
        <v>0</v>
      </c>
      <c r="AC39" s="202">
        <f t="shared" si="256"/>
        <v>0</v>
      </c>
      <c r="AD39" s="3" t="str">
        <f t="shared" si="257"/>
        <v>Nem rövidtávú a feladat.</v>
      </c>
      <c r="AE39" s="205"/>
      <c r="AF39" s="204">
        <v>0</v>
      </c>
      <c r="AG39" s="204">
        <v>0</v>
      </c>
      <c r="AH39" s="204">
        <v>0</v>
      </c>
      <c r="AI39" s="204">
        <v>0</v>
      </c>
      <c r="AJ39" s="204">
        <v>4000</v>
      </c>
      <c r="AK39" s="204">
        <v>0</v>
      </c>
      <c r="AL39" s="204">
        <v>0</v>
      </c>
      <c r="AM39" s="204">
        <v>0</v>
      </c>
      <c r="AN39" s="204">
        <v>0</v>
      </c>
      <c r="AO39" s="204">
        <v>0</v>
      </c>
      <c r="AP39" s="204">
        <v>0</v>
      </c>
      <c r="AQ39" s="202">
        <f t="shared" si="258"/>
        <v>4000</v>
      </c>
      <c r="AR39" s="191"/>
      <c r="AS39" s="3" t="str">
        <f t="shared" si="259"/>
        <v>A forrás egyenlő a költséggel (II.ütem).</v>
      </c>
      <c r="AT39" s="205"/>
      <c r="AU39" s="198" t="s">
        <v>367</v>
      </c>
      <c r="AV39" s="198" t="s">
        <v>135</v>
      </c>
      <c r="AW39" s="197">
        <f>COUNTA($G$3:G39)</f>
        <v>37</v>
      </c>
      <c r="AY39" s="6">
        <f>VLOOKUP($G39,Összesítő!$B:$F,3,FALSE)</f>
        <v>1798</v>
      </c>
      <c r="AZ39" s="6">
        <f t="shared" si="260"/>
        <v>409</v>
      </c>
      <c r="BA39" s="5">
        <f t="shared" si="261"/>
        <v>1</v>
      </c>
      <c r="BB39" s="5" t="str">
        <f t="shared" si="262"/>
        <v>H</v>
      </c>
      <c r="BC39" s="5">
        <f t="shared" si="263"/>
        <v>0</v>
      </c>
      <c r="BD39" s="5">
        <f t="shared" si="264"/>
        <v>0</v>
      </c>
      <c r="BE39" s="5">
        <f t="shared" si="265"/>
        <v>0</v>
      </c>
      <c r="BF39" s="6" t="str">
        <f t="shared" si="266"/>
        <v>Nem rövidtávú a feladat.</v>
      </c>
      <c r="BG39" s="5">
        <f t="shared" si="267"/>
        <v>1</v>
      </c>
      <c r="BH39" s="5">
        <f t="shared" si="268"/>
        <v>1</v>
      </c>
      <c r="BI39" s="5">
        <f t="shared" si="269"/>
        <v>0</v>
      </c>
      <c r="BJ39" s="5">
        <f t="shared" si="270"/>
        <v>1</v>
      </c>
      <c r="BK39" s="5">
        <f t="shared" si="271"/>
        <v>1</v>
      </c>
      <c r="BL39" s="4" t="str">
        <f t="shared" si="272"/>
        <v>A forrás egyenlő a költséggel (II.ütem).</v>
      </c>
      <c r="BM39" s="5">
        <f t="shared" si="273"/>
        <v>0</v>
      </c>
      <c r="BN39" s="5">
        <f t="shared" si="274"/>
        <v>1</v>
      </c>
      <c r="BO39" s="5">
        <f t="shared" si="275"/>
        <v>0</v>
      </c>
      <c r="BP39" s="5">
        <f t="shared" si="276"/>
        <v>0</v>
      </c>
      <c r="BQ39" s="5">
        <f t="shared" si="277"/>
        <v>0</v>
      </c>
      <c r="BR39" s="6">
        <f t="shared" si="278"/>
        <v>0</v>
      </c>
      <c r="BS39" s="5">
        <f t="shared" si="279"/>
        <v>0</v>
      </c>
      <c r="BT39" s="5">
        <f t="shared" si="280"/>
        <v>0</v>
      </c>
      <c r="BU39" s="5">
        <f t="shared" si="281"/>
        <v>1</v>
      </c>
      <c r="BV39" s="5">
        <f t="shared" si="282"/>
        <v>1</v>
      </c>
      <c r="BW39" s="5">
        <f t="shared" si="283"/>
        <v>1</v>
      </c>
      <c r="BX39" s="5">
        <f t="shared" si="284"/>
        <v>1</v>
      </c>
      <c r="BY39" s="5">
        <f t="shared" si="285"/>
        <v>1</v>
      </c>
      <c r="BZ39" s="5">
        <f t="shared" si="286"/>
        <v>1</v>
      </c>
      <c r="CA39" s="5">
        <f t="shared" si="287"/>
        <v>1</v>
      </c>
      <c r="CB39" s="5">
        <f t="shared" si="288"/>
        <v>1</v>
      </c>
      <c r="CC39" s="5">
        <f t="shared" si="289"/>
        <v>1</v>
      </c>
      <c r="CD39" s="5" t="str">
        <f t="shared" si="290"/>
        <v>?</v>
      </c>
      <c r="CE39" s="4" t="str">
        <f t="shared" si="291"/>
        <v>Kitöltés rendben!</v>
      </c>
      <c r="CF39" s="5">
        <f t="shared" si="292"/>
        <v>1</v>
      </c>
      <c r="CG39" s="5">
        <f t="shared" si="293"/>
        <v>0</v>
      </c>
      <c r="CH39" s="5">
        <f t="shared" si="294"/>
        <v>1</v>
      </c>
    </row>
    <row r="40" spans="1:86" s="2" customFormat="1" ht="45">
      <c r="A40" s="1" t="str">
        <f>IF($G40="","Nincs VKR kiválasztva!",CE40)</f>
        <v>Kitöltés rendben!</v>
      </c>
      <c r="B40" s="195">
        <v>1</v>
      </c>
      <c r="C40" s="191" t="s">
        <v>117</v>
      </c>
      <c r="D40" s="198" t="s">
        <v>317</v>
      </c>
      <c r="E40" s="199" t="s">
        <v>318</v>
      </c>
      <c r="F40" s="200" t="str">
        <f>VLOOKUP($G40,Összesítő!$B:$F,2,FALSE)</f>
        <v>21-05795-1-001-00-14</v>
      </c>
      <c r="G40" s="201">
        <v>2303</v>
      </c>
      <c r="H40" s="200" t="str">
        <f>AY40&amp;"_"&amp;AW40&amp;"_FIV_"&amp;LEFT(Előlap!$B$6,4)</f>
        <v>1784_38_FIV_2026</v>
      </c>
      <c r="I40" s="200" t="str">
        <f>VLOOKUP($G40,Összesítő!$B:$F,5,FALSE)</f>
        <v>Cserkeszőlő</v>
      </c>
      <c r="J40" s="200" t="str">
        <f>VLOOKUP($G40,Összesítő!$B:$F,4,FALSE)</f>
        <v>Cserkeszőlő Községi Önkormányzat</v>
      </c>
      <c r="K40" s="202">
        <f>N40+O40</f>
        <v>3400</v>
      </c>
      <c r="L40" s="193">
        <v>2027</v>
      </c>
      <c r="M40" s="193">
        <v>2027</v>
      </c>
      <c r="N40" s="203">
        <v>3400</v>
      </c>
      <c r="O40" s="204">
        <v>0</v>
      </c>
      <c r="P40" s="203">
        <v>2400</v>
      </c>
      <c r="Q40" s="205"/>
      <c r="R40" s="204">
        <v>1000</v>
      </c>
      <c r="S40" s="204">
        <v>0</v>
      </c>
      <c r="T40" s="204">
        <v>0</v>
      </c>
      <c r="U40" s="204">
        <v>0</v>
      </c>
      <c r="V40" s="204">
        <v>0</v>
      </c>
      <c r="W40" s="204">
        <v>2400</v>
      </c>
      <c r="X40" s="204">
        <v>0</v>
      </c>
      <c r="Y40" s="204">
        <v>0</v>
      </c>
      <c r="Z40" s="204">
        <v>0</v>
      </c>
      <c r="AA40" s="204">
        <v>0</v>
      </c>
      <c r="AB40" s="204">
        <v>0</v>
      </c>
      <c r="AC40" s="202">
        <f>SUM(R40:AB40)</f>
        <v>3400</v>
      </c>
      <c r="AD40" s="3" t="str">
        <f>IF($G40="","Nincs VKR kiválasztva!",IF(BA40=0,"Hiányos kitöltés!",BF40))</f>
        <v>A forrás egyenlő a költséggel (I.ütem).</v>
      </c>
      <c r="AE40" s="205"/>
      <c r="AF40" s="204">
        <v>0</v>
      </c>
      <c r="AG40" s="204">
        <v>0</v>
      </c>
      <c r="AH40" s="204">
        <v>0</v>
      </c>
      <c r="AI40" s="204">
        <v>0</v>
      </c>
      <c r="AJ40" s="204">
        <v>0</v>
      </c>
      <c r="AK40" s="204">
        <v>0</v>
      </c>
      <c r="AL40" s="204">
        <v>0</v>
      </c>
      <c r="AM40" s="204">
        <v>0</v>
      </c>
      <c r="AN40" s="204">
        <v>0</v>
      </c>
      <c r="AO40" s="204">
        <v>0</v>
      </c>
      <c r="AP40" s="204">
        <v>0</v>
      </c>
      <c r="AQ40" s="202">
        <f>SUM(AF40:AP40)</f>
        <v>0</v>
      </c>
      <c r="AR40" s="191"/>
      <c r="AS40" s="3" t="str">
        <f>IF($G40="","Nincs VKR kiválasztva!",IF($BA40=0,"Hiányos kitöltés!",IF($BN40=0,"Nem hosszútávú a feladat.",$BL40)))</f>
        <v>Nem hosszútávú a feladat.</v>
      </c>
      <c r="AT40" s="205"/>
      <c r="AU40" s="198" t="s">
        <v>326</v>
      </c>
      <c r="AV40" s="198" t="s">
        <v>135</v>
      </c>
      <c r="AW40" s="197">
        <f>COUNTA($G$3:G40)</f>
        <v>38</v>
      </c>
      <c r="AY40" s="6">
        <f>VLOOKUP($G40,Összesítő!$B:$F,3,FALSE)</f>
        <v>1784</v>
      </c>
      <c r="AZ40" s="6">
        <f>LEN($AU40)</f>
        <v>107</v>
      </c>
      <c r="BA40" s="5">
        <f>IF(OR($B40="",$C40="",$D40="",$E40="",$F40="",$L40="",$M40="",$N40="",$O40="",$P40=""),0,1)</f>
        <v>1</v>
      </c>
      <c r="BB40" s="5" t="str">
        <f>IF($F40="",0,IF(AND($L40=2027,$M40=2027),"R",IF(AND($L40=2027,$M40&gt;2027),"RH",IF(AND($L40&gt;2027,$M40&gt;2027),"H","x"))))</f>
        <v>R</v>
      </c>
      <c r="BC40" s="5">
        <f>IF(OR(BB40="R",BB40="RH"),1,0)</f>
        <v>1</v>
      </c>
      <c r="BD40" s="5">
        <f>IF(AND($BB40="R",$O40&gt;0),1,IF(AND($BB40="H",$N40&gt;0),1,0))</f>
        <v>0</v>
      </c>
      <c r="BE40" s="5">
        <f>IF($AC40&lt;$N40,1,IF($AC40=$N40,0))</f>
        <v>0</v>
      </c>
      <c r="BF40" s="6" t="str">
        <f>IF($L40&gt;2027,"Nem rövidtávú a feladat.",IF($BE40=1,"Az I. ütem nem lehet forráshiányos!",IF($AC40&gt;$N40,"Többlet forrást jelölt meg az I. ütemnél! A forrás ne legyen több a költségnél.",IF($AC40=$N40,"A forrás egyenlő a költséggel (I.ütem).",0))))</f>
        <v>A forrás egyenlő a költséggel (I.ütem).</v>
      </c>
      <c r="BG40" s="5">
        <f>IF(AND($R40&lt;&gt;"",$S40&lt;&gt;"",$T40&lt;&gt;"",$U40&lt;&gt;"",$V40&lt;&gt;"",$W40&lt;&gt;"",$X40&lt;&gt;"",$Y40&lt;&gt;"",$Z40&lt;&gt;"",$AA40&lt;&gt;"",$AB40&lt;&gt;""),1,0)</f>
        <v>1</v>
      </c>
      <c r="BH40" s="5">
        <f>IF(AND($BG40=1,$N40=$AC40),1,0)</f>
        <v>1</v>
      </c>
      <c r="BI40" s="5">
        <f>IF($AQ40&lt;$O40,1,0)</f>
        <v>0</v>
      </c>
      <c r="BJ40" s="5">
        <f>IF(AND($AF40&lt;&gt;"",$AG40&lt;&gt;"",$AH40&lt;&gt;"",$AI40&lt;&gt;"",$AJ40&lt;&gt;"",$AK40&lt;&gt;"",$AL40&lt;&gt;"",$AM40&lt;&gt;"",$AN40&lt;&gt;"",$AO40&lt;&gt;"",$AP40&lt;&gt;""),1,0)</f>
        <v>1</v>
      </c>
      <c r="BK40" s="5">
        <f>IF(AND($BJ40=1,$O40=$AQ40),1,IF(AND($BJ40=1,$O40&gt;$AQ40,AR40="igen"),1,0))</f>
        <v>1</v>
      </c>
      <c r="BL40" s="4" t="str">
        <f>IF($M40&lt;2028,"Nem hosszútávú a feladat.",IF(AND($BI40=1,$AR40="nem"),"Forráshiányos a feladat? Jelölje az AR-oszlopban!",IF(AND($BI40=0,$AR40="igen"),"Forráshiányosnak jelölte a feladat az AR-oszlopban, de a forrás költség adatok alapnján nem az!",IF(AND($BI40=1,$AR40="igen"),"Forráshiányos a feladat!",IF($AQ40&gt;$O40,"Többlet forrást jelölt meg a II. ütemnél! A forrás ne legyen több a költségnél.",IF($AQ40=$O40,"A forrás egyenlő a költséggel (II.ütem).",0))))))</f>
        <v>Nem hosszútávú a feladat.</v>
      </c>
      <c r="BM40" s="5">
        <f>IF($M40&lt;2028,1,0)</f>
        <v>1</v>
      </c>
      <c r="BN40" s="5">
        <f>IF($M40&gt;2027,1,0)</f>
        <v>0</v>
      </c>
      <c r="BO40" s="5">
        <f>IF(AND($BM40=1,$N40=0),1,0)</f>
        <v>0</v>
      </c>
      <c r="BP40" s="5">
        <f>IF(AND($BN40=1,$O40=0),1,0)</f>
        <v>0</v>
      </c>
      <c r="BQ40" s="5">
        <f>IF(AND($BB40="R",$N40=0,$AZ40&gt;29),1,IF(AND($BB40="RH",$N40=0,$AZ40&gt;29),1,0))</f>
        <v>0</v>
      </c>
      <c r="BR40" s="6" t="str">
        <f>IF($BN40=0,"Nincs hosszútávú terv!",IF(AND($BB40="H",$O40=0,$AZ40=0),"Nullás a hosszútávú feladat és nincs hozzá indoklás!",IF(AND($BB40="RH",$O40=0,$AZ40=0),"Nullás a hosszútávú feladat és nincs hozzá indoklás!",IF(AND($BB40="R",$O40=0,$AZ40&lt;300),"Nullás a hosszútávú feladat és rövid hozzá az indoklás!",IF(AND($BB40="RH",$O40=0,$AZ40&lt;300),"Nullás a hosszútávú feladat és rövid hozzá az indoklás!",0)))))</f>
        <v>Nincs hosszútávú terv!</v>
      </c>
      <c r="BS40" s="5">
        <f>IF(AND($BB40="R",$N40=0,$AZ40&gt;29),1,IF(AND($BB40="RH",$N40=0,$AZ40&gt;29),1,0))</f>
        <v>0</v>
      </c>
      <c r="BT40" s="5">
        <f>IF(AND($BB40="H",$O40=0,$AZ40&gt;29),1,IF(AND($BB40="RH",$O40=0,$AZ40&gt;29),1,0))</f>
        <v>0</v>
      </c>
      <c r="BU40" s="5">
        <f>IF($B40="",0,1)</f>
        <v>1</v>
      </c>
      <c r="BV40" s="5">
        <f>IF($C40="",0,1)</f>
        <v>1</v>
      </c>
      <c r="BW40" s="5">
        <f>IF($D40="",0,1)</f>
        <v>1</v>
      </c>
      <c r="BX40" s="5">
        <f>IF($E40="",0,1)</f>
        <v>1</v>
      </c>
      <c r="BY40" s="5">
        <f>IF($L40="",0,1)</f>
        <v>1</v>
      </c>
      <c r="BZ40" s="5">
        <f>IF($M40="",0,1)</f>
        <v>1</v>
      </c>
      <c r="CA40" s="5">
        <f>IF($N40="",0,1)</f>
        <v>1</v>
      </c>
      <c r="CB40" s="5">
        <f>IF($O40="",0,1)</f>
        <v>1</v>
      </c>
      <c r="CC40" s="5">
        <f>IF($P40="",0,1)</f>
        <v>1</v>
      </c>
      <c r="CD40" s="5" t="str">
        <f>IF(AND($BA40=0,$BU40=0),"Hiányos kitöltés! (B-oszlop üres)",IF(AND($BA40=0,$BV40=0),"Hiányos kitöltés! (C-oszlop üres)",IF(AND($BA40=0,$BW40=0),"Hiányos kitöltés! (D-oszlop üres)",IF(AND($BA40=0,$BX40=0),"Hiányos kitöltés! (E-oszlop üres)",IF(AND($BA40=0,$BY40=0),"Hiányos kitöltés! (L-oszlop üres)",IF(AND($BA40=0,$BZ40=0),"Hiányos kitöltés! (M-oszlop üres)",IF(AND($BA40=0,$CA40=0),"Hiányos kitöltés! (N-oszlop üres)",IF(AND($BA40=0,$CB40=0),"Hiányos kitöltés! (O-oszlop üres)",IF(AND($BA40=0,$CC40=0),"Hiányos kitöltés! (P-oszlop üres)",IF(AND($BA40=0,$BG40=0),"Hiányos kitöltés! (I.ütem forrása hiányos!","?"))))))))))</f>
        <v>?</v>
      </c>
      <c r="CE40" s="4" t="str">
        <f>IF($BA40=0,$CD40,IF($BG40=0,"I. ütem forrása nincs kitöltve!",IF($BJ40=0,"II. ütem forrása nincs kitöltve!",IF($BD40=1,"Költségek üteme nem megfelelő (az időtartam és a költség üteme eltér)!",IF(AND(BH40=0,$BA40=1,$BJ40=1,$BD40=1),"Kötelező cellák kitöltve, de az I. ütem forrása hibás!",IF(AND(BJ40=0,$BA40=1,$BJ40=1,$BD40=1),"Kötelező cellák kitöltve, de a II. ütem forrása hibás!",IF(AND($BO40=1,$AZ40&lt;30),"Nullás a rövidtávú feladat és rövid (hiányzik) a hozzá tartozó indoklás!",IF(AND($BP40=1,$AZ40&lt;30),"Nullás a hosszútávú feladat és rövid (hiányzik) a hozzá tartozó indoklás!",IF(AND(BN40=1,C40="2011_RENDKÍVÜLI"),"II. ütemre nem tervezhet Rendkívüli feladatot!",IF(BH40=0,AD40,IF(BK40=0,AS40,IF(AND(BC40=1,$P40&gt;$N40),"EM rendelet 2. melléklet terhére elszámolt költség nem lehet nagyobb az I. ütemre tervezett tényleges költségnél!",IF($AC40&gt;$N40,"Többlet forrást jelölt meg az I. ütemnél! A forrás ne legyen több a költségnél.",IF($AQ40&gt;$O40,"Többlet forrást jelölt meg a II. ütemnél! A forrás ne legyen több a költségnél.","Kitöltés rendben!"))))))))))))))</f>
        <v>Kitöltés rendben!</v>
      </c>
      <c r="CF40" s="5">
        <f>IF(A40="Kitöltés rendben!",1,0)</f>
        <v>1</v>
      </c>
      <c r="CG40" s="5">
        <f>IF(AND($BB40="R",$CF40=1),1,IF(AND($BB40="RH",$CF40=1),1,0))</f>
        <v>1</v>
      </c>
      <c r="CH40" s="5">
        <f>IF(AND($BB40="H",$CF40=1),1,IF(AND($BB40="RH",$CF40=1),1,0))</f>
        <v>0</v>
      </c>
    </row>
    <row r="41" spans="1:86" s="2" customFormat="1" ht="180">
      <c r="A41" s="1" t="str">
        <f t="shared" ref="A41:A46" si="295">IF($G41="","Nincs VKR kiválasztva!",CE41)</f>
        <v>Kitöltés rendben!</v>
      </c>
      <c r="B41" s="195">
        <v>1</v>
      </c>
      <c r="C41" s="191" t="s">
        <v>50</v>
      </c>
      <c r="D41" s="198" t="s">
        <v>368</v>
      </c>
      <c r="E41" s="199" t="s">
        <v>318</v>
      </c>
      <c r="F41" s="200" t="str">
        <f>VLOOKUP($G41,Összesítő!$B:$F,2,FALSE)</f>
        <v>21-05795-1-001-00-14</v>
      </c>
      <c r="G41" s="201">
        <v>2303</v>
      </c>
      <c r="H41" s="200" t="str">
        <f>AY41&amp;"_"&amp;AW41&amp;"_FIV_"&amp;LEFT(Előlap!$B$6,4)</f>
        <v>1784_39_FIV_2026</v>
      </c>
      <c r="I41" s="200" t="str">
        <f>VLOOKUP($G41,Összesítő!$B:$F,5,FALSE)</f>
        <v>Cserkeszőlő</v>
      </c>
      <c r="J41" s="200" t="str">
        <f>VLOOKUP($G41,Összesítő!$B:$F,4,FALSE)</f>
        <v>Cserkeszőlő Községi Önkormányzat</v>
      </c>
      <c r="K41" s="202">
        <f t="shared" ref="K41:K46" si="296">N41+O41</f>
        <v>3000</v>
      </c>
      <c r="L41" s="193">
        <v>2027</v>
      </c>
      <c r="M41" s="193">
        <v>2027</v>
      </c>
      <c r="N41" s="203">
        <v>3000</v>
      </c>
      <c r="O41" s="203">
        <v>0</v>
      </c>
      <c r="P41" s="203">
        <v>3000</v>
      </c>
      <c r="Q41" s="205"/>
      <c r="R41" s="204">
        <v>0</v>
      </c>
      <c r="S41" s="204">
        <v>0</v>
      </c>
      <c r="T41" s="204">
        <v>0</v>
      </c>
      <c r="U41" s="204">
        <v>0</v>
      </c>
      <c r="V41" s="204">
        <v>0</v>
      </c>
      <c r="W41" s="204">
        <v>3000</v>
      </c>
      <c r="X41" s="204">
        <v>0</v>
      </c>
      <c r="Y41" s="204">
        <v>0</v>
      </c>
      <c r="Z41" s="204">
        <v>0</v>
      </c>
      <c r="AA41" s="204">
        <v>0</v>
      </c>
      <c r="AB41" s="204">
        <v>0</v>
      </c>
      <c r="AC41" s="202">
        <f t="shared" ref="AC41:AC46" si="297">SUM(R41:AB41)</f>
        <v>3000</v>
      </c>
      <c r="AD41" s="3" t="str">
        <f t="shared" ref="AD41:AD46" si="298">IF($G41="","Nincs VKR kiválasztva!",IF(BA41=0,"Hiányos kitöltés!",BF41))</f>
        <v>A forrás egyenlő a költséggel (I.ütem).</v>
      </c>
      <c r="AE41" s="205"/>
      <c r="AF41" s="204">
        <v>0</v>
      </c>
      <c r="AG41" s="204">
        <v>0</v>
      </c>
      <c r="AH41" s="204">
        <v>0</v>
      </c>
      <c r="AI41" s="204">
        <v>0</v>
      </c>
      <c r="AJ41" s="204">
        <v>0</v>
      </c>
      <c r="AK41" s="204">
        <v>0</v>
      </c>
      <c r="AL41" s="204">
        <v>0</v>
      </c>
      <c r="AM41" s="204">
        <v>0</v>
      </c>
      <c r="AN41" s="204">
        <v>0</v>
      </c>
      <c r="AO41" s="204">
        <v>0</v>
      </c>
      <c r="AP41" s="204">
        <v>0</v>
      </c>
      <c r="AQ41" s="202">
        <f t="shared" ref="AQ41:AQ46" si="299">SUM(AF41:AP41)</f>
        <v>0</v>
      </c>
      <c r="AR41" s="191"/>
      <c r="AS41" s="3" t="str">
        <f t="shared" ref="AS41:AS46" si="300">IF($G41="","Nincs VKR kiválasztva!",IF($BA41=0,"Hiányos kitöltés!",IF($BN41=0,"Nem hosszútávú a feladat.",$BL41)))</f>
        <v>Nem hosszútávú a feladat.</v>
      </c>
      <c r="AT41" s="205"/>
      <c r="AU41" s="198" t="s">
        <v>374</v>
      </c>
      <c r="AV41" s="198" t="s">
        <v>135</v>
      </c>
      <c r="AW41" s="197">
        <f>COUNTA($G$3:G41)</f>
        <v>39</v>
      </c>
      <c r="AY41" s="6">
        <f>VLOOKUP($G41,Összesítő!$B:$F,3,FALSE)</f>
        <v>1784</v>
      </c>
      <c r="AZ41" s="6">
        <f t="shared" ref="AZ41:AZ46" si="301">LEN($AU41)</f>
        <v>467</v>
      </c>
      <c r="BA41" s="5">
        <f t="shared" ref="BA41:BA46" si="302">IF(OR($B41="",$C41="",$D41="",$E41="",$F41="",$L41="",$M41="",$N41="",$O41="",$P41=""),0,1)</f>
        <v>1</v>
      </c>
      <c r="BB41" s="5" t="str">
        <f t="shared" ref="BB41:BB46" si="303">IF($F41="",0,IF(AND($L41=2027,$M41=2027),"R",IF(AND($L41=2027,$M41&gt;2027),"RH",IF(AND($L41&gt;2027,$M41&gt;2027),"H","x"))))</f>
        <v>R</v>
      </c>
      <c r="BC41" s="5">
        <f t="shared" ref="BC41:BC46" si="304">IF(OR(BB41="R",BB41="RH"),1,0)</f>
        <v>1</v>
      </c>
      <c r="BD41" s="5">
        <f t="shared" ref="BD41:BD46" si="305">IF(AND($BB41="R",$O41&gt;0),1,IF(AND($BB41="H",$N41&gt;0),1,0))</f>
        <v>0</v>
      </c>
      <c r="BE41" s="5">
        <f t="shared" ref="BE41:BE46" si="306">IF($AC41&lt;$N41,1,IF($AC41=$N41,0))</f>
        <v>0</v>
      </c>
      <c r="BF41" s="6" t="str">
        <f t="shared" ref="BF41:BF46" si="307">IF($L41&gt;2027,"Nem rövidtávú a feladat.",IF($BE41=1,"Az I. ütem nem lehet forráshiányos!",IF($AC41&gt;$N41,"Többlet forrást jelölt meg az I. ütemnél! A forrás ne legyen több a költségnél.",IF($AC41=$N41,"A forrás egyenlő a költséggel (I.ütem).",0))))</f>
        <v>A forrás egyenlő a költséggel (I.ütem).</v>
      </c>
      <c r="BG41" s="5">
        <f t="shared" ref="BG41:BG46" si="308">IF(AND($R41&lt;&gt;"",$S41&lt;&gt;"",$T41&lt;&gt;"",$U41&lt;&gt;"",$V41&lt;&gt;"",$W41&lt;&gt;"",$X41&lt;&gt;"",$Y41&lt;&gt;"",$Z41&lt;&gt;"",$AA41&lt;&gt;"",$AB41&lt;&gt;""),1,0)</f>
        <v>1</v>
      </c>
      <c r="BH41" s="5">
        <f t="shared" ref="BH41:BH46" si="309">IF(AND($BG41=1,$N41=$AC41),1,0)</f>
        <v>1</v>
      </c>
      <c r="BI41" s="5">
        <f t="shared" ref="BI41:BI46" si="310">IF($AQ41&lt;$O41,1,0)</f>
        <v>0</v>
      </c>
      <c r="BJ41" s="5">
        <f t="shared" ref="BJ41:BJ46" si="311">IF(AND($AF41&lt;&gt;"",$AG41&lt;&gt;"",$AH41&lt;&gt;"",$AI41&lt;&gt;"",$AJ41&lt;&gt;"",$AK41&lt;&gt;"",$AL41&lt;&gt;"",$AM41&lt;&gt;"",$AN41&lt;&gt;"",$AO41&lt;&gt;"",$AP41&lt;&gt;""),1,0)</f>
        <v>1</v>
      </c>
      <c r="BK41" s="5">
        <f t="shared" ref="BK41:BK46" si="312">IF(AND($BJ41=1,$O41=$AQ41),1,IF(AND($BJ41=1,$O41&gt;$AQ41,AR41="igen"),1,0))</f>
        <v>1</v>
      </c>
      <c r="BL41" s="4" t="str">
        <f t="shared" ref="BL41:BL46" si="313">IF($M41&lt;2028,"Nem hosszútávú a feladat.",IF(AND($BI41=1,$AR41="nem"),"Forráshiányos a feladat? Jelölje az AR-oszlopban!",IF(AND($BI41=0,$AR41="igen"),"Forráshiányosnak jelölte a feladat az AR-oszlopban, de a forrás költség adatok alapnján nem az!",IF(AND($BI41=1,$AR41="igen"),"Forráshiányos a feladat!",IF($AQ41&gt;$O41,"Többlet forrást jelölt meg a II. ütemnél! A forrás ne legyen több a költségnél.",IF($AQ41=$O41,"A forrás egyenlő a költséggel (II.ütem).",0))))))</f>
        <v>Nem hosszútávú a feladat.</v>
      </c>
      <c r="BM41" s="5">
        <f t="shared" ref="BM41:BM46" si="314">IF($M41&lt;2028,1,0)</f>
        <v>1</v>
      </c>
      <c r="BN41" s="5">
        <f t="shared" ref="BN41:BN46" si="315">IF($M41&gt;2027,1,0)</f>
        <v>0</v>
      </c>
      <c r="BO41" s="5">
        <f t="shared" ref="BO41:BO46" si="316">IF(AND($BM41=1,$N41=0),1,0)</f>
        <v>0</v>
      </c>
      <c r="BP41" s="5">
        <f t="shared" ref="BP41:BP46" si="317">IF(AND($BN41=1,$O41=0),1,0)</f>
        <v>0</v>
      </c>
      <c r="BQ41" s="5">
        <f t="shared" ref="BQ41:BQ46" si="318">IF(AND($BB41="R",$N41=0,$AZ41&gt;29),1,IF(AND($BB41="RH",$N41=0,$AZ41&gt;29),1,0))</f>
        <v>0</v>
      </c>
      <c r="BR41" s="6" t="str">
        <f t="shared" ref="BR41:BR46" si="319">IF($BN41=0,"Nincs hosszútávú terv!",IF(AND($BB41="H",$O41=0,$AZ41=0),"Nullás a hosszútávú feladat és nincs hozzá indoklás!",IF(AND($BB41="RH",$O41=0,$AZ41=0),"Nullás a hosszútávú feladat és nincs hozzá indoklás!",IF(AND($BB41="R",$O41=0,$AZ41&lt;300),"Nullás a hosszútávú feladat és rövid hozzá az indoklás!",IF(AND($BB41="RH",$O41=0,$AZ41&lt;300),"Nullás a hosszútávú feladat és rövid hozzá az indoklás!",0)))))</f>
        <v>Nincs hosszútávú terv!</v>
      </c>
      <c r="BS41" s="5">
        <f t="shared" ref="BS41:BS46" si="320">IF(AND($BB41="R",$N41=0,$AZ41&gt;29),1,IF(AND($BB41="RH",$N41=0,$AZ41&gt;29),1,0))</f>
        <v>0</v>
      </c>
      <c r="BT41" s="5">
        <f t="shared" ref="BT41:BT46" si="321">IF(AND($BB41="H",$O41=0,$AZ41&gt;29),1,IF(AND($BB41="RH",$O41=0,$AZ41&gt;29),1,0))</f>
        <v>0</v>
      </c>
      <c r="BU41" s="5">
        <f t="shared" ref="BU41:BU46" si="322">IF($B41="",0,1)</f>
        <v>1</v>
      </c>
      <c r="BV41" s="5">
        <f t="shared" ref="BV41:BV46" si="323">IF($C41="",0,1)</f>
        <v>1</v>
      </c>
      <c r="BW41" s="5">
        <f t="shared" ref="BW41:BW46" si="324">IF($D41="",0,1)</f>
        <v>1</v>
      </c>
      <c r="BX41" s="5">
        <f t="shared" ref="BX41:BX46" si="325">IF($E41="",0,1)</f>
        <v>1</v>
      </c>
      <c r="BY41" s="5">
        <f t="shared" ref="BY41:BY46" si="326">IF($L41="",0,1)</f>
        <v>1</v>
      </c>
      <c r="BZ41" s="5">
        <f t="shared" ref="BZ41:BZ46" si="327">IF($M41="",0,1)</f>
        <v>1</v>
      </c>
      <c r="CA41" s="5">
        <f t="shared" ref="CA41:CA46" si="328">IF($N41="",0,1)</f>
        <v>1</v>
      </c>
      <c r="CB41" s="5">
        <f t="shared" ref="CB41:CB46" si="329">IF($O41="",0,1)</f>
        <v>1</v>
      </c>
      <c r="CC41" s="5">
        <f t="shared" ref="CC41:CC46" si="330">IF($P41="",0,1)</f>
        <v>1</v>
      </c>
      <c r="CD41" s="5" t="str">
        <f t="shared" ref="CD41:CD46" si="331">IF(AND($BA41=0,$BU41=0),"Hiányos kitöltés! (B-oszlop üres)",IF(AND($BA41=0,$BV41=0),"Hiányos kitöltés! (C-oszlop üres)",IF(AND($BA41=0,$BW41=0),"Hiányos kitöltés! (D-oszlop üres)",IF(AND($BA41=0,$BX41=0),"Hiányos kitöltés! (E-oszlop üres)",IF(AND($BA41=0,$BY41=0),"Hiányos kitöltés! (L-oszlop üres)",IF(AND($BA41=0,$BZ41=0),"Hiányos kitöltés! (M-oszlop üres)",IF(AND($BA41=0,$CA41=0),"Hiányos kitöltés! (N-oszlop üres)",IF(AND($BA41=0,$CB41=0),"Hiányos kitöltés! (O-oszlop üres)",IF(AND($BA41=0,$CC41=0),"Hiányos kitöltés! (P-oszlop üres)",IF(AND($BA41=0,$BG41=0),"Hiányos kitöltés! (I.ütem forrása hiányos!","?"))))))))))</f>
        <v>?</v>
      </c>
      <c r="CE41" s="4" t="str">
        <f t="shared" ref="CE41:CE46" si="332">IF($BA41=0,$CD41,IF($BG41=0,"I. ütem forrása nincs kitöltve!",IF($BJ41=0,"II. ütem forrása nincs kitöltve!",IF($BD41=1,"Költségek üteme nem megfelelő (az időtartam és a költség üteme eltér)!",IF(AND(BH41=0,$BA41=1,$BJ41=1,$BD41=1),"Kötelező cellák kitöltve, de az I. ütem forrása hibás!",IF(AND(BJ41=0,$BA41=1,$BJ41=1,$BD41=1),"Kötelező cellák kitöltve, de a II. ütem forrása hibás!",IF(AND($BO41=1,$AZ41&lt;30),"Nullás a rövidtávú feladat és rövid (hiányzik) a hozzá tartozó indoklás!",IF(AND($BP41=1,$AZ41&lt;30),"Nullás a hosszútávú feladat és rövid (hiányzik) a hozzá tartozó indoklás!",IF(AND(BN41=1,C41="2011_RENDKÍVÜLI"),"II. ütemre nem tervezhet Rendkívüli feladatot!",IF(BH41=0,AD41,IF(BK41=0,AS41,IF(AND(BC41=1,$P41&gt;$N41),"EM rendelet 2. melléklet terhére elszámolt költség nem lehet nagyobb az I. ütemre tervezett tényleges költségnél!",IF($AC41&gt;$N41,"Többlet forrást jelölt meg az I. ütemnél! A forrás ne legyen több a költségnél.",IF($AQ41&gt;$O41,"Többlet forrást jelölt meg a II. ütemnél! A forrás ne legyen több a költségnél.","Kitöltés rendben!"))))))))))))))</f>
        <v>Kitöltés rendben!</v>
      </c>
      <c r="CF41" s="5">
        <f t="shared" ref="CF41:CF46" si="333">IF(A41="Kitöltés rendben!",1,0)</f>
        <v>1</v>
      </c>
      <c r="CG41" s="5">
        <f t="shared" ref="CG41:CG46" si="334">IF(AND($BB41="R",$CF41=1),1,IF(AND($BB41="RH",$CF41=1),1,0))</f>
        <v>1</v>
      </c>
      <c r="CH41" s="5">
        <f t="shared" ref="CH41:CH46" si="335">IF(AND($BB41="H",$CF41=1),1,IF(AND($BB41="RH",$CF41=1),1,0))</f>
        <v>0</v>
      </c>
    </row>
    <row r="42" spans="1:86" s="2" customFormat="1" ht="150">
      <c r="A42" s="1" t="str">
        <f t="shared" si="295"/>
        <v>Kitöltés rendben!</v>
      </c>
      <c r="B42" s="195">
        <v>1</v>
      </c>
      <c r="C42" s="191" t="s">
        <v>103</v>
      </c>
      <c r="D42" s="198" t="s">
        <v>369</v>
      </c>
      <c r="E42" s="199" t="s">
        <v>318</v>
      </c>
      <c r="F42" s="200" t="str">
        <f>VLOOKUP($G42,Összesítő!$B:$F,2,FALSE)</f>
        <v>21-05795-1-001-00-14</v>
      </c>
      <c r="G42" s="201">
        <v>2303</v>
      </c>
      <c r="H42" s="200" t="str">
        <f>AY42&amp;"_"&amp;AW42&amp;"_FIV_"&amp;LEFT(Előlap!$B$6,4)</f>
        <v>1784_40_FIV_2026</v>
      </c>
      <c r="I42" s="200" t="str">
        <f>VLOOKUP($G42,Összesítő!$B:$F,5,FALSE)</f>
        <v>Cserkeszőlő</v>
      </c>
      <c r="J42" s="200" t="str">
        <f>VLOOKUP($G42,Összesítő!$B:$F,4,FALSE)</f>
        <v>Cserkeszőlő Községi Önkormányzat</v>
      </c>
      <c r="K42" s="202">
        <f t="shared" si="296"/>
        <v>10000</v>
      </c>
      <c r="L42" s="193">
        <v>2027</v>
      </c>
      <c r="M42" s="193">
        <v>2027</v>
      </c>
      <c r="N42" s="203">
        <v>10000</v>
      </c>
      <c r="O42" s="203">
        <v>0</v>
      </c>
      <c r="P42" s="203">
        <v>10000</v>
      </c>
      <c r="Q42" s="205"/>
      <c r="R42" s="204">
        <v>0</v>
      </c>
      <c r="S42" s="204">
        <v>0</v>
      </c>
      <c r="T42" s="204">
        <v>0</v>
      </c>
      <c r="U42" s="204">
        <v>0</v>
      </c>
      <c r="V42" s="204">
        <v>0</v>
      </c>
      <c r="W42" s="204">
        <v>10000</v>
      </c>
      <c r="X42" s="204">
        <v>0</v>
      </c>
      <c r="Y42" s="204">
        <v>0</v>
      </c>
      <c r="Z42" s="204">
        <v>0</v>
      </c>
      <c r="AA42" s="204">
        <v>0</v>
      </c>
      <c r="AB42" s="204">
        <v>0</v>
      </c>
      <c r="AC42" s="202">
        <f t="shared" si="297"/>
        <v>10000</v>
      </c>
      <c r="AD42" s="3" t="str">
        <f t="shared" si="298"/>
        <v>A forrás egyenlő a költséggel (I.ütem).</v>
      </c>
      <c r="AE42" s="205"/>
      <c r="AF42" s="204">
        <v>0</v>
      </c>
      <c r="AG42" s="204">
        <v>0</v>
      </c>
      <c r="AH42" s="204">
        <v>0</v>
      </c>
      <c r="AI42" s="204">
        <v>0</v>
      </c>
      <c r="AJ42" s="204">
        <v>0</v>
      </c>
      <c r="AK42" s="204">
        <v>0</v>
      </c>
      <c r="AL42" s="204">
        <v>0</v>
      </c>
      <c r="AM42" s="204">
        <v>0</v>
      </c>
      <c r="AN42" s="204">
        <v>0</v>
      </c>
      <c r="AO42" s="204">
        <v>0</v>
      </c>
      <c r="AP42" s="204">
        <v>0</v>
      </c>
      <c r="AQ42" s="202">
        <f t="shared" si="299"/>
        <v>0</v>
      </c>
      <c r="AR42" s="191"/>
      <c r="AS42" s="3" t="str">
        <f t="shared" si="300"/>
        <v>Nem hosszútávú a feladat.</v>
      </c>
      <c r="AT42" s="205"/>
      <c r="AU42" s="198" t="s">
        <v>375</v>
      </c>
      <c r="AV42" s="198" t="s">
        <v>135</v>
      </c>
      <c r="AW42" s="197">
        <f>COUNTA($G$3:G42)</f>
        <v>40</v>
      </c>
      <c r="AY42" s="6">
        <f>VLOOKUP($G42,Összesítő!$B:$F,3,FALSE)</f>
        <v>1784</v>
      </c>
      <c r="AZ42" s="6">
        <f t="shared" si="301"/>
        <v>408</v>
      </c>
      <c r="BA42" s="5">
        <f t="shared" si="302"/>
        <v>1</v>
      </c>
      <c r="BB42" s="5" t="str">
        <f t="shared" si="303"/>
        <v>R</v>
      </c>
      <c r="BC42" s="5">
        <f t="shared" si="304"/>
        <v>1</v>
      </c>
      <c r="BD42" s="5">
        <f t="shared" si="305"/>
        <v>0</v>
      </c>
      <c r="BE42" s="5">
        <f t="shared" si="306"/>
        <v>0</v>
      </c>
      <c r="BF42" s="6" t="str">
        <f t="shared" si="307"/>
        <v>A forrás egyenlő a költséggel (I.ütem).</v>
      </c>
      <c r="BG42" s="5">
        <f t="shared" si="308"/>
        <v>1</v>
      </c>
      <c r="BH42" s="5">
        <f t="shared" si="309"/>
        <v>1</v>
      </c>
      <c r="BI42" s="5">
        <f t="shared" si="310"/>
        <v>0</v>
      </c>
      <c r="BJ42" s="5">
        <f t="shared" si="311"/>
        <v>1</v>
      </c>
      <c r="BK42" s="5">
        <f t="shared" si="312"/>
        <v>1</v>
      </c>
      <c r="BL42" s="4" t="str">
        <f t="shared" si="313"/>
        <v>Nem hosszútávú a feladat.</v>
      </c>
      <c r="BM42" s="5">
        <f t="shared" si="314"/>
        <v>1</v>
      </c>
      <c r="BN42" s="5">
        <f t="shared" si="315"/>
        <v>0</v>
      </c>
      <c r="BO42" s="5">
        <f t="shared" si="316"/>
        <v>0</v>
      </c>
      <c r="BP42" s="5">
        <f t="shared" si="317"/>
        <v>0</v>
      </c>
      <c r="BQ42" s="5">
        <f t="shared" si="318"/>
        <v>0</v>
      </c>
      <c r="BR42" s="6" t="str">
        <f t="shared" si="319"/>
        <v>Nincs hosszútávú terv!</v>
      </c>
      <c r="BS42" s="5">
        <f t="shared" si="320"/>
        <v>0</v>
      </c>
      <c r="BT42" s="5">
        <f t="shared" si="321"/>
        <v>0</v>
      </c>
      <c r="BU42" s="5">
        <f t="shared" si="322"/>
        <v>1</v>
      </c>
      <c r="BV42" s="5">
        <f t="shared" si="323"/>
        <v>1</v>
      </c>
      <c r="BW42" s="5">
        <f t="shared" si="324"/>
        <v>1</v>
      </c>
      <c r="BX42" s="5">
        <f t="shared" si="325"/>
        <v>1</v>
      </c>
      <c r="BY42" s="5">
        <f t="shared" si="326"/>
        <v>1</v>
      </c>
      <c r="BZ42" s="5">
        <f t="shared" si="327"/>
        <v>1</v>
      </c>
      <c r="CA42" s="5">
        <f t="shared" si="328"/>
        <v>1</v>
      </c>
      <c r="CB42" s="5">
        <f t="shared" si="329"/>
        <v>1</v>
      </c>
      <c r="CC42" s="5">
        <f t="shared" si="330"/>
        <v>1</v>
      </c>
      <c r="CD42" s="5" t="str">
        <f t="shared" si="331"/>
        <v>?</v>
      </c>
      <c r="CE42" s="4" t="str">
        <f t="shared" si="332"/>
        <v>Kitöltés rendben!</v>
      </c>
      <c r="CF42" s="5">
        <f t="shared" si="333"/>
        <v>1</v>
      </c>
      <c r="CG42" s="5">
        <f t="shared" si="334"/>
        <v>1</v>
      </c>
      <c r="CH42" s="5">
        <f t="shared" si="335"/>
        <v>0</v>
      </c>
    </row>
    <row r="43" spans="1:86" s="2" customFormat="1" ht="150">
      <c r="A43" s="1" t="str">
        <f t="shared" si="295"/>
        <v>Kitöltés rendben!</v>
      </c>
      <c r="B43" s="195">
        <v>2</v>
      </c>
      <c r="C43" s="191" t="s">
        <v>103</v>
      </c>
      <c r="D43" s="198" t="s">
        <v>370</v>
      </c>
      <c r="E43" s="199" t="s">
        <v>318</v>
      </c>
      <c r="F43" s="200" t="str">
        <f>VLOOKUP($G43,Összesítő!$B:$F,2,FALSE)</f>
        <v>21-05795-1-001-00-14</v>
      </c>
      <c r="G43" s="201">
        <v>2303</v>
      </c>
      <c r="H43" s="200" t="str">
        <f>AY43&amp;"_"&amp;AW43&amp;"_FIV_"&amp;LEFT(Előlap!$B$6,4)</f>
        <v>1784_41_FIV_2026</v>
      </c>
      <c r="I43" s="200" t="str">
        <f>VLOOKUP($G43,Összesítő!$B:$F,5,FALSE)</f>
        <v>Cserkeszőlő</v>
      </c>
      <c r="J43" s="200" t="str">
        <f>VLOOKUP($G43,Összesítő!$B:$F,4,FALSE)</f>
        <v>Cserkeszőlő Községi Önkormányzat</v>
      </c>
      <c r="K43" s="202">
        <f t="shared" si="296"/>
        <v>7000</v>
      </c>
      <c r="L43" s="193">
        <v>2028</v>
      </c>
      <c r="M43" s="193">
        <v>2028</v>
      </c>
      <c r="N43" s="203">
        <v>0</v>
      </c>
      <c r="O43" s="203">
        <v>7000</v>
      </c>
      <c r="P43" s="203">
        <v>0</v>
      </c>
      <c r="Q43" s="205"/>
      <c r="R43" s="204">
        <v>0</v>
      </c>
      <c r="S43" s="204">
        <v>0</v>
      </c>
      <c r="T43" s="204">
        <v>0</v>
      </c>
      <c r="U43" s="204">
        <v>0</v>
      </c>
      <c r="V43" s="204">
        <v>0</v>
      </c>
      <c r="W43" s="204">
        <v>0</v>
      </c>
      <c r="X43" s="204">
        <v>0</v>
      </c>
      <c r="Y43" s="204">
        <v>0</v>
      </c>
      <c r="Z43" s="204">
        <v>0</v>
      </c>
      <c r="AA43" s="204">
        <v>0</v>
      </c>
      <c r="AB43" s="204">
        <v>0</v>
      </c>
      <c r="AC43" s="202">
        <f t="shared" si="297"/>
        <v>0</v>
      </c>
      <c r="AD43" s="3" t="str">
        <f t="shared" si="298"/>
        <v>Nem rövidtávú a feladat.</v>
      </c>
      <c r="AE43" s="205"/>
      <c r="AF43" s="204">
        <v>0</v>
      </c>
      <c r="AG43" s="204">
        <v>0</v>
      </c>
      <c r="AH43" s="204">
        <v>0</v>
      </c>
      <c r="AI43" s="204">
        <v>0</v>
      </c>
      <c r="AJ43" s="204">
        <v>7000</v>
      </c>
      <c r="AK43" s="204">
        <v>0</v>
      </c>
      <c r="AL43" s="204">
        <v>0</v>
      </c>
      <c r="AM43" s="204">
        <v>0</v>
      </c>
      <c r="AN43" s="204">
        <v>0</v>
      </c>
      <c r="AO43" s="204">
        <v>0</v>
      </c>
      <c r="AP43" s="204">
        <v>0</v>
      </c>
      <c r="AQ43" s="202">
        <f t="shared" si="299"/>
        <v>7000</v>
      </c>
      <c r="AR43" s="191"/>
      <c r="AS43" s="3" t="str">
        <f t="shared" si="300"/>
        <v>A forrás egyenlő a költséggel (II.ütem).</v>
      </c>
      <c r="AT43" s="205"/>
      <c r="AU43" s="198" t="s">
        <v>375</v>
      </c>
      <c r="AV43" s="198" t="s">
        <v>135</v>
      </c>
      <c r="AW43" s="197">
        <f>COUNTA($G$3:G43)</f>
        <v>41</v>
      </c>
      <c r="AY43" s="6">
        <f>VLOOKUP($G43,Összesítő!$B:$F,3,FALSE)</f>
        <v>1784</v>
      </c>
      <c r="AZ43" s="6">
        <f t="shared" si="301"/>
        <v>408</v>
      </c>
      <c r="BA43" s="5">
        <f t="shared" si="302"/>
        <v>1</v>
      </c>
      <c r="BB43" s="5" t="str">
        <f t="shared" si="303"/>
        <v>H</v>
      </c>
      <c r="BC43" s="5">
        <f t="shared" si="304"/>
        <v>0</v>
      </c>
      <c r="BD43" s="5">
        <f t="shared" si="305"/>
        <v>0</v>
      </c>
      <c r="BE43" s="5">
        <f t="shared" si="306"/>
        <v>0</v>
      </c>
      <c r="BF43" s="6" t="str">
        <f t="shared" si="307"/>
        <v>Nem rövidtávú a feladat.</v>
      </c>
      <c r="BG43" s="5">
        <f t="shared" si="308"/>
        <v>1</v>
      </c>
      <c r="BH43" s="5">
        <f t="shared" si="309"/>
        <v>1</v>
      </c>
      <c r="BI43" s="5">
        <f t="shared" si="310"/>
        <v>0</v>
      </c>
      <c r="BJ43" s="5">
        <f t="shared" si="311"/>
        <v>1</v>
      </c>
      <c r="BK43" s="5">
        <f t="shared" si="312"/>
        <v>1</v>
      </c>
      <c r="BL43" s="4" t="str">
        <f t="shared" si="313"/>
        <v>A forrás egyenlő a költséggel (II.ütem).</v>
      </c>
      <c r="BM43" s="5">
        <f t="shared" si="314"/>
        <v>0</v>
      </c>
      <c r="BN43" s="5">
        <f t="shared" si="315"/>
        <v>1</v>
      </c>
      <c r="BO43" s="5">
        <f t="shared" si="316"/>
        <v>0</v>
      </c>
      <c r="BP43" s="5">
        <f t="shared" si="317"/>
        <v>0</v>
      </c>
      <c r="BQ43" s="5">
        <f t="shared" si="318"/>
        <v>0</v>
      </c>
      <c r="BR43" s="6">
        <f t="shared" si="319"/>
        <v>0</v>
      </c>
      <c r="BS43" s="5">
        <f t="shared" si="320"/>
        <v>0</v>
      </c>
      <c r="BT43" s="5">
        <f t="shared" si="321"/>
        <v>0</v>
      </c>
      <c r="BU43" s="5">
        <f t="shared" si="322"/>
        <v>1</v>
      </c>
      <c r="BV43" s="5">
        <f t="shared" si="323"/>
        <v>1</v>
      </c>
      <c r="BW43" s="5">
        <f t="shared" si="324"/>
        <v>1</v>
      </c>
      <c r="BX43" s="5">
        <f t="shared" si="325"/>
        <v>1</v>
      </c>
      <c r="BY43" s="5">
        <f t="shared" si="326"/>
        <v>1</v>
      </c>
      <c r="BZ43" s="5">
        <f t="shared" si="327"/>
        <v>1</v>
      </c>
      <c r="CA43" s="5">
        <f t="shared" si="328"/>
        <v>1</v>
      </c>
      <c r="CB43" s="5">
        <f t="shared" si="329"/>
        <v>1</v>
      </c>
      <c r="CC43" s="5">
        <f t="shared" si="330"/>
        <v>1</v>
      </c>
      <c r="CD43" s="5" t="str">
        <f t="shared" si="331"/>
        <v>?</v>
      </c>
      <c r="CE43" s="4" t="str">
        <f t="shared" si="332"/>
        <v>Kitöltés rendben!</v>
      </c>
      <c r="CF43" s="5">
        <f t="shared" si="333"/>
        <v>1</v>
      </c>
      <c r="CG43" s="5">
        <f t="shared" si="334"/>
        <v>0</v>
      </c>
      <c r="CH43" s="5">
        <f t="shared" si="335"/>
        <v>1</v>
      </c>
    </row>
    <row r="44" spans="1:86" s="2" customFormat="1" ht="150">
      <c r="A44" s="1" t="str">
        <f t="shared" si="295"/>
        <v>Kitöltés rendben!</v>
      </c>
      <c r="B44" s="195">
        <v>2</v>
      </c>
      <c r="C44" s="191" t="s">
        <v>88</v>
      </c>
      <c r="D44" s="198" t="s">
        <v>371</v>
      </c>
      <c r="E44" s="199" t="s">
        <v>318</v>
      </c>
      <c r="F44" s="200" t="str">
        <f>VLOOKUP($G44,Összesítő!$B:$F,2,FALSE)</f>
        <v>21-05795-1-001-00-14</v>
      </c>
      <c r="G44" s="201">
        <v>2303</v>
      </c>
      <c r="H44" s="200" t="str">
        <f>AY44&amp;"_"&amp;AW44&amp;"_FIV_"&amp;LEFT(Előlap!$B$6,4)</f>
        <v>1784_42_FIV_2026</v>
      </c>
      <c r="I44" s="200" t="str">
        <f>VLOOKUP($G44,Összesítő!$B:$F,5,FALSE)</f>
        <v>Cserkeszőlő</v>
      </c>
      <c r="J44" s="200" t="str">
        <f>VLOOKUP($G44,Összesítő!$B:$F,4,FALSE)</f>
        <v>Cserkeszőlő Községi Önkormányzat</v>
      </c>
      <c r="K44" s="202">
        <f t="shared" si="296"/>
        <v>4000</v>
      </c>
      <c r="L44" s="193">
        <v>2028</v>
      </c>
      <c r="M44" s="193">
        <v>2028</v>
      </c>
      <c r="N44" s="203">
        <v>0</v>
      </c>
      <c r="O44" s="203">
        <v>4000</v>
      </c>
      <c r="P44" s="203">
        <v>0</v>
      </c>
      <c r="Q44" s="205"/>
      <c r="R44" s="204">
        <v>0</v>
      </c>
      <c r="S44" s="204">
        <v>0</v>
      </c>
      <c r="T44" s="204">
        <v>0</v>
      </c>
      <c r="U44" s="204">
        <v>0</v>
      </c>
      <c r="V44" s="204">
        <v>0</v>
      </c>
      <c r="W44" s="204">
        <v>0</v>
      </c>
      <c r="X44" s="204">
        <v>0</v>
      </c>
      <c r="Y44" s="204">
        <v>0</v>
      </c>
      <c r="Z44" s="204">
        <v>0</v>
      </c>
      <c r="AA44" s="204">
        <v>0</v>
      </c>
      <c r="AB44" s="204">
        <v>0</v>
      </c>
      <c r="AC44" s="202">
        <f t="shared" si="297"/>
        <v>0</v>
      </c>
      <c r="AD44" s="3" t="str">
        <f t="shared" si="298"/>
        <v>Nem rövidtávú a feladat.</v>
      </c>
      <c r="AE44" s="205"/>
      <c r="AF44" s="204">
        <v>0</v>
      </c>
      <c r="AG44" s="204">
        <v>0</v>
      </c>
      <c r="AH44" s="204">
        <v>0</v>
      </c>
      <c r="AI44" s="204">
        <v>0</v>
      </c>
      <c r="AJ44" s="204">
        <v>4000</v>
      </c>
      <c r="AK44" s="204">
        <v>0</v>
      </c>
      <c r="AL44" s="204">
        <v>0</v>
      </c>
      <c r="AM44" s="204">
        <v>0</v>
      </c>
      <c r="AN44" s="204">
        <v>0</v>
      </c>
      <c r="AO44" s="204">
        <v>0</v>
      </c>
      <c r="AP44" s="204">
        <v>0</v>
      </c>
      <c r="AQ44" s="202">
        <f t="shared" si="299"/>
        <v>4000</v>
      </c>
      <c r="AR44" s="191"/>
      <c r="AS44" s="3" t="str">
        <f t="shared" si="300"/>
        <v>A forrás egyenlő a költséggel (II.ütem).</v>
      </c>
      <c r="AT44" s="205"/>
      <c r="AU44" s="198" t="s">
        <v>367</v>
      </c>
      <c r="AV44" s="198" t="s">
        <v>135</v>
      </c>
      <c r="AW44" s="197">
        <f>COUNTA($G$3:G44)</f>
        <v>42</v>
      </c>
      <c r="AY44" s="6">
        <f>VLOOKUP($G44,Összesítő!$B:$F,3,FALSE)</f>
        <v>1784</v>
      </c>
      <c r="AZ44" s="6">
        <f t="shared" si="301"/>
        <v>409</v>
      </c>
      <c r="BA44" s="5">
        <f t="shared" si="302"/>
        <v>1</v>
      </c>
      <c r="BB44" s="5" t="str">
        <f t="shared" si="303"/>
        <v>H</v>
      </c>
      <c r="BC44" s="5">
        <f t="shared" si="304"/>
        <v>0</v>
      </c>
      <c r="BD44" s="5">
        <f t="shared" si="305"/>
        <v>0</v>
      </c>
      <c r="BE44" s="5">
        <f t="shared" si="306"/>
        <v>0</v>
      </c>
      <c r="BF44" s="6" t="str">
        <f t="shared" si="307"/>
        <v>Nem rövidtávú a feladat.</v>
      </c>
      <c r="BG44" s="5">
        <f t="shared" si="308"/>
        <v>1</v>
      </c>
      <c r="BH44" s="5">
        <f t="shared" si="309"/>
        <v>1</v>
      </c>
      <c r="BI44" s="5">
        <f t="shared" si="310"/>
        <v>0</v>
      </c>
      <c r="BJ44" s="5">
        <f t="shared" si="311"/>
        <v>1</v>
      </c>
      <c r="BK44" s="5">
        <f t="shared" si="312"/>
        <v>1</v>
      </c>
      <c r="BL44" s="4" t="str">
        <f t="shared" si="313"/>
        <v>A forrás egyenlő a költséggel (II.ütem).</v>
      </c>
      <c r="BM44" s="5">
        <f t="shared" si="314"/>
        <v>0</v>
      </c>
      <c r="BN44" s="5">
        <f t="shared" si="315"/>
        <v>1</v>
      </c>
      <c r="BO44" s="5">
        <f t="shared" si="316"/>
        <v>0</v>
      </c>
      <c r="BP44" s="5">
        <f t="shared" si="317"/>
        <v>0</v>
      </c>
      <c r="BQ44" s="5">
        <f t="shared" si="318"/>
        <v>0</v>
      </c>
      <c r="BR44" s="6">
        <f t="shared" si="319"/>
        <v>0</v>
      </c>
      <c r="BS44" s="5">
        <f t="shared" si="320"/>
        <v>0</v>
      </c>
      <c r="BT44" s="5">
        <f t="shared" si="321"/>
        <v>0</v>
      </c>
      <c r="BU44" s="5">
        <f t="shared" si="322"/>
        <v>1</v>
      </c>
      <c r="BV44" s="5">
        <f t="shared" si="323"/>
        <v>1</v>
      </c>
      <c r="BW44" s="5">
        <f t="shared" si="324"/>
        <v>1</v>
      </c>
      <c r="BX44" s="5">
        <f t="shared" si="325"/>
        <v>1</v>
      </c>
      <c r="BY44" s="5">
        <f t="shared" si="326"/>
        <v>1</v>
      </c>
      <c r="BZ44" s="5">
        <f t="shared" si="327"/>
        <v>1</v>
      </c>
      <c r="CA44" s="5">
        <f t="shared" si="328"/>
        <v>1</v>
      </c>
      <c r="CB44" s="5">
        <f t="shared" si="329"/>
        <v>1</v>
      </c>
      <c r="CC44" s="5">
        <f t="shared" si="330"/>
        <v>1</v>
      </c>
      <c r="CD44" s="5" t="str">
        <f t="shared" si="331"/>
        <v>?</v>
      </c>
      <c r="CE44" s="4" t="str">
        <f t="shared" si="332"/>
        <v>Kitöltés rendben!</v>
      </c>
      <c r="CF44" s="5">
        <f t="shared" si="333"/>
        <v>1</v>
      </c>
      <c r="CG44" s="5">
        <f t="shared" si="334"/>
        <v>0</v>
      </c>
      <c r="CH44" s="5">
        <f t="shared" si="335"/>
        <v>1</v>
      </c>
    </row>
    <row r="45" spans="1:86" s="2" customFormat="1" ht="150">
      <c r="A45" s="1" t="str">
        <f t="shared" si="295"/>
        <v>Kitöltés rendben!</v>
      </c>
      <c r="B45" s="195">
        <v>2</v>
      </c>
      <c r="C45" s="191" t="s">
        <v>88</v>
      </c>
      <c r="D45" s="198" t="s">
        <v>372</v>
      </c>
      <c r="E45" s="199" t="s">
        <v>318</v>
      </c>
      <c r="F45" s="200" t="str">
        <f>VLOOKUP($G45,Összesítő!$B:$F,2,FALSE)</f>
        <v>21-05795-1-001-00-14</v>
      </c>
      <c r="G45" s="201">
        <v>2303</v>
      </c>
      <c r="H45" s="200" t="str">
        <f>AY45&amp;"_"&amp;AW45&amp;"_FIV_"&amp;LEFT(Előlap!$B$6,4)</f>
        <v>1784_43_FIV_2026</v>
      </c>
      <c r="I45" s="200" t="str">
        <f>VLOOKUP($G45,Összesítő!$B:$F,5,FALSE)</f>
        <v>Cserkeszőlő</v>
      </c>
      <c r="J45" s="200" t="str">
        <f>VLOOKUP($G45,Összesítő!$B:$F,4,FALSE)</f>
        <v>Cserkeszőlő Községi Önkormányzat</v>
      </c>
      <c r="K45" s="202">
        <f t="shared" si="296"/>
        <v>15000</v>
      </c>
      <c r="L45" s="193">
        <v>2028</v>
      </c>
      <c r="M45" s="193">
        <v>2028</v>
      </c>
      <c r="N45" s="203">
        <v>0</v>
      </c>
      <c r="O45" s="203">
        <v>15000</v>
      </c>
      <c r="P45" s="203">
        <v>0</v>
      </c>
      <c r="Q45" s="205"/>
      <c r="R45" s="204">
        <v>0</v>
      </c>
      <c r="S45" s="204">
        <v>0</v>
      </c>
      <c r="T45" s="204">
        <v>0</v>
      </c>
      <c r="U45" s="204">
        <v>0</v>
      </c>
      <c r="V45" s="204">
        <v>0</v>
      </c>
      <c r="W45" s="204">
        <v>0</v>
      </c>
      <c r="X45" s="204">
        <v>0</v>
      </c>
      <c r="Y45" s="204">
        <v>0</v>
      </c>
      <c r="Z45" s="204">
        <v>0</v>
      </c>
      <c r="AA45" s="204">
        <v>0</v>
      </c>
      <c r="AB45" s="204">
        <v>0</v>
      </c>
      <c r="AC45" s="202">
        <f t="shared" si="297"/>
        <v>0</v>
      </c>
      <c r="AD45" s="3" t="str">
        <f t="shared" si="298"/>
        <v>Nem rövidtávú a feladat.</v>
      </c>
      <c r="AE45" s="205"/>
      <c r="AF45" s="204">
        <v>0</v>
      </c>
      <c r="AG45" s="204">
        <v>0</v>
      </c>
      <c r="AH45" s="204">
        <v>0</v>
      </c>
      <c r="AI45" s="204">
        <v>0</v>
      </c>
      <c r="AJ45" s="204">
        <v>15000</v>
      </c>
      <c r="AK45" s="204">
        <v>0</v>
      </c>
      <c r="AL45" s="204">
        <v>0</v>
      </c>
      <c r="AM45" s="204">
        <v>0</v>
      </c>
      <c r="AN45" s="204">
        <v>0</v>
      </c>
      <c r="AO45" s="204">
        <v>0</v>
      </c>
      <c r="AP45" s="204">
        <v>0</v>
      </c>
      <c r="AQ45" s="202">
        <f t="shared" si="299"/>
        <v>15000</v>
      </c>
      <c r="AR45" s="191"/>
      <c r="AS45" s="3" t="str">
        <f t="shared" si="300"/>
        <v>A forrás egyenlő a költséggel (II.ütem).</v>
      </c>
      <c r="AT45" s="205"/>
      <c r="AU45" s="198" t="s">
        <v>376</v>
      </c>
      <c r="AV45" s="198" t="s">
        <v>135</v>
      </c>
      <c r="AW45" s="197">
        <f>COUNTA($G$3:G45)</f>
        <v>43</v>
      </c>
      <c r="AY45" s="6">
        <f>VLOOKUP($G45,Összesítő!$B:$F,3,FALSE)</f>
        <v>1784</v>
      </c>
      <c r="AZ45" s="6">
        <f t="shared" si="301"/>
        <v>402</v>
      </c>
      <c r="BA45" s="5">
        <f t="shared" si="302"/>
        <v>1</v>
      </c>
      <c r="BB45" s="5" t="str">
        <f t="shared" si="303"/>
        <v>H</v>
      </c>
      <c r="BC45" s="5">
        <f t="shared" si="304"/>
        <v>0</v>
      </c>
      <c r="BD45" s="5">
        <f t="shared" si="305"/>
        <v>0</v>
      </c>
      <c r="BE45" s="5">
        <f t="shared" si="306"/>
        <v>0</v>
      </c>
      <c r="BF45" s="6" t="str">
        <f t="shared" si="307"/>
        <v>Nem rövidtávú a feladat.</v>
      </c>
      <c r="BG45" s="5">
        <f t="shared" si="308"/>
        <v>1</v>
      </c>
      <c r="BH45" s="5">
        <f t="shared" si="309"/>
        <v>1</v>
      </c>
      <c r="BI45" s="5">
        <f t="shared" si="310"/>
        <v>0</v>
      </c>
      <c r="BJ45" s="5">
        <f t="shared" si="311"/>
        <v>1</v>
      </c>
      <c r="BK45" s="5">
        <f t="shared" si="312"/>
        <v>1</v>
      </c>
      <c r="BL45" s="4" t="str">
        <f t="shared" si="313"/>
        <v>A forrás egyenlő a költséggel (II.ütem).</v>
      </c>
      <c r="BM45" s="5">
        <f t="shared" si="314"/>
        <v>0</v>
      </c>
      <c r="BN45" s="5">
        <f t="shared" si="315"/>
        <v>1</v>
      </c>
      <c r="BO45" s="5">
        <f t="shared" si="316"/>
        <v>0</v>
      </c>
      <c r="BP45" s="5">
        <f t="shared" si="317"/>
        <v>0</v>
      </c>
      <c r="BQ45" s="5">
        <f t="shared" si="318"/>
        <v>0</v>
      </c>
      <c r="BR45" s="6">
        <f t="shared" si="319"/>
        <v>0</v>
      </c>
      <c r="BS45" s="5">
        <f t="shared" si="320"/>
        <v>0</v>
      </c>
      <c r="BT45" s="5">
        <f t="shared" si="321"/>
        <v>0</v>
      </c>
      <c r="BU45" s="5">
        <f t="shared" si="322"/>
        <v>1</v>
      </c>
      <c r="BV45" s="5">
        <f t="shared" si="323"/>
        <v>1</v>
      </c>
      <c r="BW45" s="5">
        <f t="shared" si="324"/>
        <v>1</v>
      </c>
      <c r="BX45" s="5">
        <f t="shared" si="325"/>
        <v>1</v>
      </c>
      <c r="BY45" s="5">
        <f t="shared" si="326"/>
        <v>1</v>
      </c>
      <c r="BZ45" s="5">
        <f t="shared" si="327"/>
        <v>1</v>
      </c>
      <c r="CA45" s="5">
        <f t="shared" si="328"/>
        <v>1</v>
      </c>
      <c r="CB45" s="5">
        <f t="shared" si="329"/>
        <v>1</v>
      </c>
      <c r="CC45" s="5">
        <f t="shared" si="330"/>
        <v>1</v>
      </c>
      <c r="CD45" s="5" t="str">
        <f t="shared" si="331"/>
        <v>?</v>
      </c>
      <c r="CE45" s="4" t="str">
        <f t="shared" si="332"/>
        <v>Kitöltés rendben!</v>
      </c>
      <c r="CF45" s="5">
        <f t="shared" si="333"/>
        <v>1</v>
      </c>
      <c r="CG45" s="5">
        <f t="shared" si="334"/>
        <v>0</v>
      </c>
      <c r="CH45" s="5">
        <f t="shared" si="335"/>
        <v>1</v>
      </c>
    </row>
    <row r="46" spans="1:86" s="2" customFormat="1" ht="165">
      <c r="A46" s="1" t="str">
        <f t="shared" si="295"/>
        <v>Kitöltés rendben!</v>
      </c>
      <c r="B46" s="195">
        <v>2</v>
      </c>
      <c r="C46" s="191" t="s">
        <v>24</v>
      </c>
      <c r="D46" s="198" t="s">
        <v>373</v>
      </c>
      <c r="E46" s="199" t="s">
        <v>318</v>
      </c>
      <c r="F46" s="200" t="str">
        <f>VLOOKUP($G46,Összesítő!$B:$F,2,FALSE)</f>
        <v>21-05795-1-001-00-14</v>
      </c>
      <c r="G46" s="201">
        <v>2303</v>
      </c>
      <c r="H46" s="200" t="str">
        <f>AY46&amp;"_"&amp;AW46&amp;"_FIV_"&amp;LEFT(Előlap!$B$6,4)</f>
        <v>1784_44_FIV_2026</v>
      </c>
      <c r="I46" s="200" t="str">
        <f>VLOOKUP($G46,Összesítő!$B:$F,5,FALSE)</f>
        <v>Cserkeszőlő</v>
      </c>
      <c r="J46" s="200" t="str">
        <f>VLOOKUP($G46,Összesítő!$B:$F,4,FALSE)</f>
        <v>Cserkeszőlő Községi Önkormányzat</v>
      </c>
      <c r="K46" s="202">
        <f t="shared" si="296"/>
        <v>100000</v>
      </c>
      <c r="L46" s="193">
        <v>2029</v>
      </c>
      <c r="M46" s="193">
        <v>2032</v>
      </c>
      <c r="N46" s="203">
        <v>0</v>
      </c>
      <c r="O46" s="203">
        <v>100000</v>
      </c>
      <c r="P46" s="203">
        <v>0</v>
      </c>
      <c r="Q46" s="205"/>
      <c r="R46" s="204">
        <v>0</v>
      </c>
      <c r="S46" s="204">
        <v>0</v>
      </c>
      <c r="T46" s="204">
        <v>0</v>
      </c>
      <c r="U46" s="204">
        <v>0</v>
      </c>
      <c r="V46" s="204">
        <v>0</v>
      </c>
      <c r="W46" s="204">
        <v>0</v>
      </c>
      <c r="X46" s="204">
        <v>0</v>
      </c>
      <c r="Y46" s="204">
        <v>0</v>
      </c>
      <c r="Z46" s="204">
        <v>0</v>
      </c>
      <c r="AA46" s="204">
        <v>0</v>
      </c>
      <c r="AB46" s="204">
        <v>0</v>
      </c>
      <c r="AC46" s="202">
        <f t="shared" si="297"/>
        <v>0</v>
      </c>
      <c r="AD46" s="3" t="str">
        <f t="shared" si="298"/>
        <v>Nem rövidtávú a feladat.</v>
      </c>
      <c r="AE46" s="205"/>
      <c r="AF46" s="204">
        <v>0</v>
      </c>
      <c r="AG46" s="204">
        <v>0</v>
      </c>
      <c r="AH46" s="204">
        <v>0</v>
      </c>
      <c r="AI46" s="204">
        <v>0</v>
      </c>
      <c r="AJ46" s="204">
        <v>100000</v>
      </c>
      <c r="AK46" s="204">
        <v>0</v>
      </c>
      <c r="AL46" s="204">
        <v>0</v>
      </c>
      <c r="AM46" s="204">
        <v>0</v>
      </c>
      <c r="AN46" s="204">
        <v>0</v>
      </c>
      <c r="AO46" s="204">
        <v>0</v>
      </c>
      <c r="AP46" s="204">
        <v>0</v>
      </c>
      <c r="AQ46" s="202">
        <f t="shared" si="299"/>
        <v>100000</v>
      </c>
      <c r="AR46" s="191"/>
      <c r="AS46" s="3" t="str">
        <f t="shared" si="300"/>
        <v>A forrás egyenlő a költséggel (II.ütem).</v>
      </c>
      <c r="AT46" s="205"/>
      <c r="AU46" s="198" t="s">
        <v>377</v>
      </c>
      <c r="AV46" s="198" t="s">
        <v>135</v>
      </c>
      <c r="AW46" s="197">
        <f>COUNTA($G$3:G46)</f>
        <v>44</v>
      </c>
      <c r="AY46" s="6">
        <f>VLOOKUP($G46,Összesítő!$B:$F,3,FALSE)</f>
        <v>1784</v>
      </c>
      <c r="AZ46" s="6">
        <f t="shared" si="301"/>
        <v>445</v>
      </c>
      <c r="BA46" s="5">
        <f t="shared" si="302"/>
        <v>1</v>
      </c>
      <c r="BB46" s="5" t="str">
        <f t="shared" si="303"/>
        <v>H</v>
      </c>
      <c r="BC46" s="5">
        <f t="shared" si="304"/>
        <v>0</v>
      </c>
      <c r="BD46" s="5">
        <f t="shared" si="305"/>
        <v>0</v>
      </c>
      <c r="BE46" s="5">
        <f t="shared" si="306"/>
        <v>0</v>
      </c>
      <c r="BF46" s="6" t="str">
        <f t="shared" si="307"/>
        <v>Nem rövidtávú a feladat.</v>
      </c>
      <c r="BG46" s="5">
        <f t="shared" si="308"/>
        <v>1</v>
      </c>
      <c r="BH46" s="5">
        <f t="shared" si="309"/>
        <v>1</v>
      </c>
      <c r="BI46" s="5">
        <f t="shared" si="310"/>
        <v>0</v>
      </c>
      <c r="BJ46" s="5">
        <f t="shared" si="311"/>
        <v>1</v>
      </c>
      <c r="BK46" s="5">
        <f t="shared" si="312"/>
        <v>1</v>
      </c>
      <c r="BL46" s="4" t="str">
        <f t="shared" si="313"/>
        <v>A forrás egyenlő a költséggel (II.ütem).</v>
      </c>
      <c r="BM46" s="5">
        <f t="shared" si="314"/>
        <v>0</v>
      </c>
      <c r="BN46" s="5">
        <f t="shared" si="315"/>
        <v>1</v>
      </c>
      <c r="BO46" s="5">
        <f t="shared" si="316"/>
        <v>0</v>
      </c>
      <c r="BP46" s="5">
        <f t="shared" si="317"/>
        <v>0</v>
      </c>
      <c r="BQ46" s="5">
        <f t="shared" si="318"/>
        <v>0</v>
      </c>
      <c r="BR46" s="6">
        <f t="shared" si="319"/>
        <v>0</v>
      </c>
      <c r="BS46" s="5">
        <f t="shared" si="320"/>
        <v>0</v>
      </c>
      <c r="BT46" s="5">
        <f t="shared" si="321"/>
        <v>0</v>
      </c>
      <c r="BU46" s="5">
        <f t="shared" si="322"/>
        <v>1</v>
      </c>
      <c r="BV46" s="5">
        <f t="shared" si="323"/>
        <v>1</v>
      </c>
      <c r="BW46" s="5">
        <f t="shared" si="324"/>
        <v>1</v>
      </c>
      <c r="BX46" s="5">
        <f t="shared" si="325"/>
        <v>1</v>
      </c>
      <c r="BY46" s="5">
        <f t="shared" si="326"/>
        <v>1</v>
      </c>
      <c r="BZ46" s="5">
        <f t="shared" si="327"/>
        <v>1</v>
      </c>
      <c r="CA46" s="5">
        <f t="shared" si="328"/>
        <v>1</v>
      </c>
      <c r="CB46" s="5">
        <f t="shared" si="329"/>
        <v>1</v>
      </c>
      <c r="CC46" s="5">
        <f t="shared" si="330"/>
        <v>1</v>
      </c>
      <c r="CD46" s="5" t="str">
        <f t="shared" si="331"/>
        <v>?</v>
      </c>
      <c r="CE46" s="4" t="str">
        <f t="shared" si="332"/>
        <v>Kitöltés rendben!</v>
      </c>
      <c r="CF46" s="5">
        <f t="shared" si="333"/>
        <v>1</v>
      </c>
      <c r="CG46" s="5">
        <f t="shared" si="334"/>
        <v>0</v>
      </c>
      <c r="CH46" s="5">
        <f t="shared" si="335"/>
        <v>1</v>
      </c>
    </row>
    <row r="47" spans="1:86" s="2" customFormat="1" ht="45">
      <c r="A47" s="1" t="str">
        <f>IF($G47="","Nincs VKR kiválasztva!",CE47)</f>
        <v>Kitöltés rendben!</v>
      </c>
      <c r="B47" s="195">
        <v>1</v>
      </c>
      <c r="C47" s="191" t="s">
        <v>117</v>
      </c>
      <c r="D47" s="198" t="s">
        <v>317</v>
      </c>
      <c r="E47" s="199" t="s">
        <v>318</v>
      </c>
      <c r="F47" s="200" t="str">
        <f>VLOOKUP($G47,Összesítő!$B:$F,2,FALSE)</f>
        <v>21-32504-1-001-00-00</v>
      </c>
      <c r="G47" s="201">
        <v>2301</v>
      </c>
      <c r="H47" s="200" t="str">
        <f>AY47&amp;"_"&amp;AW47&amp;"_FIV_"&amp;LEFT(Előlap!$B$6,4)</f>
        <v>1807_45_FIV_2026</v>
      </c>
      <c r="I47" s="200" t="str">
        <f>VLOOKUP($G47,Összesítő!$B:$F,5,FALSE)</f>
        <v>Kunszentmárton</v>
      </c>
      <c r="J47" s="200" t="str">
        <f>VLOOKUP($G47,Összesítő!$B:$F,4,FALSE)</f>
        <v>Kunszentmárton Város Önkormányzata</v>
      </c>
      <c r="K47" s="202">
        <f>N47+O47</f>
        <v>3000</v>
      </c>
      <c r="L47" s="193">
        <v>2027</v>
      </c>
      <c r="M47" s="193">
        <v>2027</v>
      </c>
      <c r="N47" s="203">
        <v>3000</v>
      </c>
      <c r="O47" s="204">
        <v>0</v>
      </c>
      <c r="P47" s="203">
        <v>2000</v>
      </c>
      <c r="Q47" s="205"/>
      <c r="R47" s="204">
        <v>1000</v>
      </c>
      <c r="S47" s="204">
        <v>0</v>
      </c>
      <c r="T47" s="204">
        <v>0</v>
      </c>
      <c r="U47" s="204">
        <v>0</v>
      </c>
      <c r="V47" s="204">
        <v>0</v>
      </c>
      <c r="W47" s="204">
        <v>2000</v>
      </c>
      <c r="X47" s="204">
        <v>0</v>
      </c>
      <c r="Y47" s="204">
        <v>0</v>
      </c>
      <c r="Z47" s="204">
        <v>0</v>
      </c>
      <c r="AA47" s="204">
        <v>0</v>
      </c>
      <c r="AB47" s="204">
        <v>0</v>
      </c>
      <c r="AC47" s="202">
        <f>SUM(R47:AB47)</f>
        <v>3000</v>
      </c>
      <c r="AD47" s="3" t="str">
        <f>IF($G47="","Nincs VKR kiválasztva!",IF(BA47=0,"Hiányos kitöltés!",BF47))</f>
        <v>A forrás egyenlő a költséggel (I.ütem).</v>
      </c>
      <c r="AE47" s="205"/>
      <c r="AF47" s="204">
        <v>0</v>
      </c>
      <c r="AG47" s="204">
        <v>0</v>
      </c>
      <c r="AH47" s="204">
        <v>0</v>
      </c>
      <c r="AI47" s="204">
        <v>0</v>
      </c>
      <c r="AJ47" s="204">
        <v>0</v>
      </c>
      <c r="AK47" s="204">
        <v>0</v>
      </c>
      <c r="AL47" s="204">
        <v>0</v>
      </c>
      <c r="AM47" s="204">
        <v>0</v>
      </c>
      <c r="AN47" s="204">
        <v>0</v>
      </c>
      <c r="AO47" s="204">
        <v>0</v>
      </c>
      <c r="AP47" s="204">
        <v>0</v>
      </c>
      <c r="AQ47" s="202">
        <f>SUM(AF47:AP47)</f>
        <v>0</v>
      </c>
      <c r="AR47" s="191"/>
      <c r="AS47" s="3" t="str">
        <f>IF($G47="","Nincs VKR kiválasztva!",IF($BA47=0,"Hiányos kitöltés!",IF($BN47=0,"Nem hosszútávú a feladat.",$BL47)))</f>
        <v>Nem hosszútávú a feladat.</v>
      </c>
      <c r="AT47" s="205"/>
      <c r="AU47" s="198" t="s">
        <v>326</v>
      </c>
      <c r="AV47" s="198" t="s">
        <v>135</v>
      </c>
      <c r="AW47" s="197">
        <f>COUNTA($G$3:G47)</f>
        <v>45</v>
      </c>
      <c r="AY47" s="6">
        <f>VLOOKUP($G47,Összesítő!$B:$F,3,FALSE)</f>
        <v>1807</v>
      </c>
      <c r="AZ47" s="6">
        <f>LEN($AU47)</f>
        <v>107</v>
      </c>
      <c r="BA47" s="5">
        <f>IF(OR($B47="",$C47="",$D47="",$E47="",$F47="",$L47="",$M47="",$N47="",$O47="",$P47=""),0,1)</f>
        <v>1</v>
      </c>
      <c r="BB47" s="5" t="str">
        <f>IF($F47="",0,IF(AND($L47=2027,$M47=2027),"R",IF(AND($L47=2027,$M47&gt;2027),"RH",IF(AND($L47&gt;2027,$M47&gt;2027),"H","x"))))</f>
        <v>R</v>
      </c>
      <c r="BC47" s="5">
        <f>IF(OR(BB47="R",BB47="RH"),1,0)</f>
        <v>1</v>
      </c>
      <c r="BD47" s="5">
        <f>IF(AND($BB47="R",$O47&gt;0),1,IF(AND($BB47="H",$N47&gt;0),1,0))</f>
        <v>0</v>
      </c>
      <c r="BE47" s="5">
        <f>IF($AC47&lt;$N47,1,IF($AC47=$N47,0))</f>
        <v>0</v>
      </c>
      <c r="BF47" s="6" t="str">
        <f>IF($L47&gt;2027,"Nem rövidtávú a feladat.",IF($BE47=1,"Az I. ütem nem lehet forráshiányos!",IF($AC47&gt;$N47,"Többlet forrást jelölt meg az I. ütemnél! A forrás ne legyen több a költségnél.",IF($AC47=$N47,"A forrás egyenlő a költséggel (I.ütem).",0))))</f>
        <v>A forrás egyenlő a költséggel (I.ütem).</v>
      </c>
      <c r="BG47" s="5">
        <f>IF(AND($R47&lt;&gt;"",$S47&lt;&gt;"",$T47&lt;&gt;"",$U47&lt;&gt;"",$V47&lt;&gt;"",$W47&lt;&gt;"",$X47&lt;&gt;"",$Y47&lt;&gt;"",$Z47&lt;&gt;"",$AA47&lt;&gt;"",$AB47&lt;&gt;""),1,0)</f>
        <v>1</v>
      </c>
      <c r="BH47" s="5">
        <f>IF(AND($BG47=1,$N47=$AC47),1,0)</f>
        <v>1</v>
      </c>
      <c r="BI47" s="5">
        <f>IF($AQ47&lt;$O47,1,0)</f>
        <v>0</v>
      </c>
      <c r="BJ47" s="5">
        <f>IF(AND($AF47&lt;&gt;"",$AG47&lt;&gt;"",$AH47&lt;&gt;"",$AI47&lt;&gt;"",$AJ47&lt;&gt;"",$AK47&lt;&gt;"",$AL47&lt;&gt;"",$AM47&lt;&gt;"",$AN47&lt;&gt;"",$AO47&lt;&gt;"",$AP47&lt;&gt;""),1,0)</f>
        <v>1</v>
      </c>
      <c r="BK47" s="5">
        <f>IF(AND($BJ47=1,$O47=$AQ47),1,IF(AND($BJ47=1,$O47&gt;$AQ47,AR47="igen"),1,0))</f>
        <v>1</v>
      </c>
      <c r="BL47" s="4" t="str">
        <f>IF($M47&lt;2028,"Nem hosszútávú a feladat.",IF(AND($BI47=1,$AR47="nem"),"Forráshiányos a feladat? Jelölje az AR-oszlopban!",IF(AND($BI47=0,$AR47="igen"),"Forráshiányosnak jelölte a feladat az AR-oszlopban, de a forrás költség adatok alapnján nem az!",IF(AND($BI47=1,$AR47="igen"),"Forráshiányos a feladat!",IF($AQ47&gt;$O47,"Többlet forrást jelölt meg a II. ütemnél! A forrás ne legyen több a költségnél.",IF($AQ47=$O47,"A forrás egyenlő a költséggel (II.ütem).",0))))))</f>
        <v>Nem hosszútávú a feladat.</v>
      </c>
      <c r="BM47" s="5">
        <f>IF($M47&lt;2028,1,0)</f>
        <v>1</v>
      </c>
      <c r="BN47" s="5">
        <f>IF($M47&gt;2027,1,0)</f>
        <v>0</v>
      </c>
      <c r="BO47" s="5">
        <f>IF(AND($BM47=1,$N47=0),1,0)</f>
        <v>0</v>
      </c>
      <c r="BP47" s="5">
        <f>IF(AND($BN47=1,$O47=0),1,0)</f>
        <v>0</v>
      </c>
      <c r="BQ47" s="5">
        <f>IF(AND($BB47="R",$N47=0,$AZ47&gt;29),1,IF(AND($BB47="RH",$N47=0,$AZ47&gt;29),1,0))</f>
        <v>0</v>
      </c>
      <c r="BR47" s="6" t="str">
        <f>IF($BN47=0,"Nincs hosszútávú terv!",IF(AND($BB47="H",$O47=0,$AZ47=0),"Nullás a hosszútávú feladat és nincs hozzá indoklás!",IF(AND($BB47="RH",$O47=0,$AZ47=0),"Nullás a hosszútávú feladat és nincs hozzá indoklás!",IF(AND($BB47="R",$O47=0,$AZ47&lt;300),"Nullás a hosszútávú feladat és rövid hozzá az indoklás!",IF(AND($BB47="RH",$O47=0,$AZ47&lt;300),"Nullás a hosszútávú feladat és rövid hozzá az indoklás!",0)))))</f>
        <v>Nincs hosszútávú terv!</v>
      </c>
      <c r="BS47" s="5">
        <f>IF(AND($BB47="R",$N47=0,$AZ47&gt;29),1,IF(AND($BB47="RH",$N47=0,$AZ47&gt;29),1,0))</f>
        <v>0</v>
      </c>
      <c r="BT47" s="5">
        <f>IF(AND($BB47="H",$O47=0,$AZ47&gt;29),1,IF(AND($BB47="RH",$O47=0,$AZ47&gt;29),1,0))</f>
        <v>0</v>
      </c>
      <c r="BU47" s="5">
        <f>IF($B47="",0,1)</f>
        <v>1</v>
      </c>
      <c r="BV47" s="5">
        <f>IF($C47="",0,1)</f>
        <v>1</v>
      </c>
      <c r="BW47" s="5">
        <f>IF($D47="",0,1)</f>
        <v>1</v>
      </c>
      <c r="BX47" s="5">
        <f>IF($E47="",0,1)</f>
        <v>1</v>
      </c>
      <c r="BY47" s="5">
        <f>IF($L47="",0,1)</f>
        <v>1</v>
      </c>
      <c r="BZ47" s="5">
        <f>IF($M47="",0,1)</f>
        <v>1</v>
      </c>
      <c r="CA47" s="5">
        <f>IF($N47="",0,1)</f>
        <v>1</v>
      </c>
      <c r="CB47" s="5">
        <f>IF($O47="",0,1)</f>
        <v>1</v>
      </c>
      <c r="CC47" s="5">
        <f>IF($P47="",0,1)</f>
        <v>1</v>
      </c>
      <c r="CD47" s="5" t="str">
        <f>IF(AND($BA47=0,$BU47=0),"Hiányos kitöltés! (B-oszlop üres)",IF(AND($BA47=0,$BV47=0),"Hiányos kitöltés! (C-oszlop üres)",IF(AND($BA47=0,$BW47=0),"Hiányos kitöltés! (D-oszlop üres)",IF(AND($BA47=0,$BX47=0),"Hiányos kitöltés! (E-oszlop üres)",IF(AND($BA47=0,$BY47=0),"Hiányos kitöltés! (L-oszlop üres)",IF(AND($BA47=0,$BZ47=0),"Hiányos kitöltés! (M-oszlop üres)",IF(AND($BA47=0,$CA47=0),"Hiányos kitöltés! (N-oszlop üres)",IF(AND($BA47=0,$CB47=0),"Hiányos kitöltés! (O-oszlop üres)",IF(AND($BA47=0,$CC47=0),"Hiányos kitöltés! (P-oszlop üres)",IF(AND($BA47=0,$BG47=0),"Hiányos kitöltés! (I.ütem forrása hiányos!","?"))))))))))</f>
        <v>?</v>
      </c>
      <c r="CE47" s="4" t="str">
        <f>IF($BA47=0,$CD47,IF($BG47=0,"I. ütem forrása nincs kitöltve!",IF($BJ47=0,"II. ütem forrása nincs kitöltve!",IF($BD47=1,"Költségek üteme nem megfelelő (az időtartam és a költség üteme eltér)!",IF(AND(BH47=0,$BA47=1,$BJ47=1,$BD47=1),"Kötelező cellák kitöltve, de az I. ütem forrása hibás!",IF(AND(BJ47=0,$BA47=1,$BJ47=1,$BD47=1),"Kötelező cellák kitöltve, de a II. ütem forrása hibás!",IF(AND($BO47=1,$AZ47&lt;30),"Nullás a rövidtávú feladat és rövid (hiányzik) a hozzá tartozó indoklás!",IF(AND($BP47=1,$AZ47&lt;30),"Nullás a hosszútávú feladat és rövid (hiányzik) a hozzá tartozó indoklás!",IF(AND(BN47=1,C47="2011_RENDKÍVÜLI"),"II. ütemre nem tervezhet Rendkívüli feladatot!",IF(BH47=0,AD47,IF(BK47=0,AS47,IF(AND(BC47=1,$P47&gt;$N47),"EM rendelet 2. melléklet terhére elszámolt költség nem lehet nagyobb az I. ütemre tervezett tényleges költségnél!",IF($AC47&gt;$N47,"Többlet forrást jelölt meg az I. ütemnél! A forrás ne legyen több a költségnél.",IF($AQ47&gt;$O47,"Többlet forrást jelölt meg a II. ütemnél! A forrás ne legyen több a költségnél.","Kitöltés rendben!"))))))))))))))</f>
        <v>Kitöltés rendben!</v>
      </c>
      <c r="CF47" s="5">
        <f>IF(A47="Kitöltés rendben!",1,0)</f>
        <v>1</v>
      </c>
      <c r="CG47" s="5">
        <f>IF(AND($BB47="R",$CF47=1),1,IF(AND($BB47="RH",$CF47=1),1,0))</f>
        <v>1</v>
      </c>
      <c r="CH47" s="5">
        <f>IF(AND($BB47="H",$CF47=1),1,IF(AND($BB47="RH",$CF47=1),1,0))</f>
        <v>0</v>
      </c>
    </row>
    <row r="48" spans="1:86" s="2" customFormat="1" ht="60">
      <c r="A48" s="1" t="str">
        <f t="shared" ref="A48" si="336">IF($G48="","Nincs VKR kiválasztva!",CE48)</f>
        <v>Kitöltés rendben!</v>
      </c>
      <c r="B48" s="195">
        <v>1</v>
      </c>
      <c r="C48" s="191" t="s">
        <v>31</v>
      </c>
      <c r="D48" s="198" t="s">
        <v>573</v>
      </c>
      <c r="E48" s="199" t="s">
        <v>318</v>
      </c>
      <c r="F48" s="200" t="str">
        <f>VLOOKUP($G48,Összesítő!$B:$F,2,FALSE)</f>
        <v>21-32504-1-001-00-00</v>
      </c>
      <c r="G48" s="201">
        <v>2301</v>
      </c>
      <c r="H48" s="200" t="str">
        <f>AY48&amp;"_"&amp;AW48&amp;"_FIV_"&amp;LEFT(Előlap!$B$6,4)</f>
        <v>1807_46_FIV_2026</v>
      </c>
      <c r="I48" s="200" t="str">
        <f>VLOOKUP($G48,Összesítő!$B:$F,5,FALSE)</f>
        <v>Kunszentmárton</v>
      </c>
      <c r="J48" s="200" t="str">
        <f>VLOOKUP($G48,Összesítő!$B:$F,4,FALSE)</f>
        <v>Kunszentmárton Város Önkormányzata</v>
      </c>
      <c r="K48" s="202">
        <f t="shared" ref="K48" si="337">N48+O48</f>
        <v>5100</v>
      </c>
      <c r="L48" s="193">
        <v>2027</v>
      </c>
      <c r="M48" s="193">
        <v>2027</v>
      </c>
      <c r="N48" s="203">
        <v>5100</v>
      </c>
      <c r="O48" s="203">
        <v>0</v>
      </c>
      <c r="P48" s="203">
        <v>5100</v>
      </c>
      <c r="Q48" s="205"/>
      <c r="R48" s="204">
        <v>0</v>
      </c>
      <c r="S48" s="204">
        <v>0</v>
      </c>
      <c r="T48" s="204">
        <v>0</v>
      </c>
      <c r="U48" s="204">
        <v>0</v>
      </c>
      <c r="V48" s="204">
        <v>5100</v>
      </c>
      <c r="W48" s="204">
        <v>0</v>
      </c>
      <c r="X48" s="204">
        <v>0</v>
      </c>
      <c r="Y48" s="204">
        <v>0</v>
      </c>
      <c r="Z48" s="204">
        <v>0</v>
      </c>
      <c r="AA48" s="204">
        <v>0</v>
      </c>
      <c r="AB48" s="204">
        <v>0</v>
      </c>
      <c r="AC48" s="202">
        <f t="shared" ref="AC48" si="338">SUM(R48:AB48)</f>
        <v>5100</v>
      </c>
      <c r="AD48" s="3" t="str">
        <f t="shared" ref="AD48" si="339">IF($G48="","Nincs VKR kiválasztva!",IF(BA48=0,"Hiányos kitöltés!",BF48))</f>
        <v>A forrás egyenlő a költséggel (I.ütem).</v>
      </c>
      <c r="AE48" s="205"/>
      <c r="AF48" s="204">
        <v>0</v>
      </c>
      <c r="AG48" s="204">
        <v>0</v>
      </c>
      <c r="AH48" s="204">
        <v>0</v>
      </c>
      <c r="AI48" s="204">
        <v>0</v>
      </c>
      <c r="AJ48" s="204">
        <v>0</v>
      </c>
      <c r="AK48" s="204">
        <v>0</v>
      </c>
      <c r="AL48" s="204">
        <v>0</v>
      </c>
      <c r="AM48" s="204">
        <v>0</v>
      </c>
      <c r="AN48" s="204">
        <v>0</v>
      </c>
      <c r="AO48" s="204">
        <v>0</v>
      </c>
      <c r="AP48" s="204">
        <v>0</v>
      </c>
      <c r="AQ48" s="202">
        <f t="shared" ref="AQ48" si="340">SUM(AF48:AP48)</f>
        <v>0</v>
      </c>
      <c r="AR48" s="191"/>
      <c r="AS48" s="3" t="str">
        <f t="shared" ref="AS48:AS55" si="341">IF($G48="","Nincs VKR kiválasztva!",IF($BA48=0,"Hiányos kitöltés!",IF($BN48=0,"Nem hosszútávú a feladat.",$BL48)))</f>
        <v>Nem hosszútávú a feladat.</v>
      </c>
      <c r="AT48" s="205"/>
      <c r="AU48" s="198" t="s">
        <v>574</v>
      </c>
      <c r="AV48" s="198" t="s">
        <v>135</v>
      </c>
      <c r="AW48" s="197">
        <f>COUNTA($G$3:G48)</f>
        <v>46</v>
      </c>
      <c r="AY48" s="6">
        <f>VLOOKUP($G48,Összesítő!$B:$F,3,FALSE)</f>
        <v>1807</v>
      </c>
      <c r="AZ48" s="6">
        <f t="shared" ref="AZ48:AZ55" si="342">LEN($AU48)</f>
        <v>85</v>
      </c>
      <c r="BA48" s="5">
        <f t="shared" ref="BA48:BA55" si="343">IF(OR($B48="",$C48="",$D48="",$E48="",$F48="",$L48="",$M48="",$N48="",$O48="",$P48=""),0,1)</f>
        <v>1</v>
      </c>
      <c r="BB48" s="5" t="str">
        <f t="shared" ref="BB48:BB55" si="344">IF($F48="",0,IF(AND($L48=2027,$M48=2027),"R",IF(AND($L48=2027,$M48&gt;2027),"RH",IF(AND($L48&gt;2027,$M48&gt;2027),"H","x"))))</f>
        <v>R</v>
      </c>
      <c r="BC48" s="5">
        <f t="shared" ref="BC48" si="345">IF(OR(BB48="R",BB48="RH"),1,0)</f>
        <v>1</v>
      </c>
      <c r="BD48" s="5">
        <f t="shared" ref="BD48:BD55" si="346">IF(AND($BB48="R",$O48&gt;0),1,IF(AND($BB48="H",$N48&gt;0),1,0))</f>
        <v>0</v>
      </c>
      <c r="BE48" s="5">
        <f t="shared" ref="BE48:BE55" si="347">IF($AC48&lt;$N48,1,IF($AC48=$N48,0))</f>
        <v>0</v>
      </c>
      <c r="BF48" s="6" t="str">
        <f t="shared" ref="BF48:BF55" si="348">IF($L48&gt;2027,"Nem rövidtávú a feladat.",IF($BE48=1,"Az I. ütem nem lehet forráshiányos!",IF($AC48&gt;$N48,"Többlet forrást jelölt meg az I. ütemnél! A forrás ne legyen több a költségnél.",IF($AC48=$N48,"A forrás egyenlő a költséggel (I.ütem).",0))))</f>
        <v>A forrás egyenlő a költséggel (I.ütem).</v>
      </c>
      <c r="BG48" s="5">
        <f t="shared" ref="BG48:BG55" si="349">IF(AND($R48&lt;&gt;"",$S48&lt;&gt;"",$T48&lt;&gt;"",$U48&lt;&gt;"",$V48&lt;&gt;"",$W48&lt;&gt;"",$X48&lt;&gt;"",$Y48&lt;&gt;"",$Z48&lt;&gt;"",$AA48&lt;&gt;"",$AB48&lt;&gt;""),1,0)</f>
        <v>1</v>
      </c>
      <c r="BH48" s="5">
        <f t="shared" ref="BH48:BH55" si="350">IF(AND($BG48=1,$N48=$AC48),1,0)</f>
        <v>1</v>
      </c>
      <c r="BI48" s="5">
        <f t="shared" ref="BI48:BI55" si="351">IF($AQ48&lt;$O48,1,0)</f>
        <v>0</v>
      </c>
      <c r="BJ48" s="5">
        <f t="shared" ref="BJ48:BJ55" si="352">IF(AND($AF48&lt;&gt;"",$AG48&lt;&gt;"",$AH48&lt;&gt;"",$AI48&lt;&gt;"",$AJ48&lt;&gt;"",$AK48&lt;&gt;"",$AL48&lt;&gt;"",$AM48&lt;&gt;"",$AN48&lt;&gt;"",$AO48&lt;&gt;"",$AP48&lt;&gt;""),1,0)</f>
        <v>1</v>
      </c>
      <c r="BK48" s="5">
        <f t="shared" ref="BK48" si="353">IF(AND($BJ48=1,$O48=$AQ48),1,IF(AND($BJ48=1,$O48&gt;$AQ48,AR48="igen"),1,0))</f>
        <v>1</v>
      </c>
      <c r="BL48" s="4" t="str">
        <f t="shared" ref="BL48:BL55" si="354">IF($M48&lt;2028,"Nem hosszútávú a feladat.",IF(AND($BI48=1,$AR48="nem"),"Forráshiányos a feladat? Jelölje az AR-oszlopban!",IF(AND($BI48=0,$AR48="igen"),"Forráshiányosnak jelölte a feladat az AR-oszlopban, de a forrás költség adatok alapnján nem az!",IF(AND($BI48=1,$AR48="igen"),"Forráshiányos a feladat!",IF($AQ48&gt;$O48,"Többlet forrást jelölt meg a II. ütemnél! A forrás ne legyen több a költségnél.",IF($AQ48=$O48,"A forrás egyenlő a költséggel (II.ütem).",0))))))</f>
        <v>Nem hosszútávú a feladat.</v>
      </c>
      <c r="BM48" s="5">
        <f t="shared" ref="BM48:BM55" si="355">IF($M48&lt;2028,1,0)</f>
        <v>1</v>
      </c>
      <c r="BN48" s="5">
        <f t="shared" ref="BN48:BN55" si="356">IF($M48&gt;2027,1,0)</f>
        <v>0</v>
      </c>
      <c r="BO48" s="5">
        <f t="shared" ref="BO48:BO55" si="357">IF(AND($BM48=1,$N48=0),1,0)</f>
        <v>0</v>
      </c>
      <c r="BP48" s="5">
        <f t="shared" ref="BP48:BP55" si="358">IF(AND($BN48=1,$O48=0),1,0)</f>
        <v>0</v>
      </c>
      <c r="BQ48" s="5">
        <f t="shared" ref="BQ48:BQ55" si="359">IF(AND($BB48="R",$N48=0,$AZ48&gt;29),1,IF(AND($BB48="RH",$N48=0,$AZ48&gt;29),1,0))</f>
        <v>0</v>
      </c>
      <c r="BR48" s="6" t="str">
        <f t="shared" ref="BR48:BR55" si="360">IF($BN48=0,"Nincs hosszútávú terv!",IF(AND($BB48="H",$O48=0,$AZ48=0),"Nullás a hosszútávú feladat és nincs hozzá indoklás!",IF(AND($BB48="RH",$O48=0,$AZ48=0),"Nullás a hosszútávú feladat és nincs hozzá indoklás!",IF(AND($BB48="R",$O48=0,$AZ48&lt;300),"Nullás a hosszútávú feladat és rövid hozzá az indoklás!",IF(AND($BB48="RH",$O48=0,$AZ48&lt;300),"Nullás a hosszútávú feladat és rövid hozzá az indoklás!",0)))))</f>
        <v>Nincs hosszútávú terv!</v>
      </c>
      <c r="BS48" s="5">
        <f t="shared" ref="BS48:BS55" si="361">IF(AND($BB48="R",$N48=0,$AZ48&gt;29),1,IF(AND($BB48="RH",$N48=0,$AZ48&gt;29),1,0))</f>
        <v>0</v>
      </c>
      <c r="BT48" s="5">
        <f t="shared" ref="BT48:BT55" si="362">IF(AND($BB48="H",$O48=0,$AZ48&gt;29),1,IF(AND($BB48="RH",$O48=0,$AZ48&gt;29),1,0))</f>
        <v>0</v>
      </c>
      <c r="BU48" s="5">
        <f t="shared" ref="BU48:BU55" si="363">IF($B48="",0,1)</f>
        <v>1</v>
      </c>
      <c r="BV48" s="5">
        <f t="shared" ref="BV48:BV55" si="364">IF($C48="",0,1)</f>
        <v>1</v>
      </c>
      <c r="BW48" s="5">
        <f t="shared" ref="BW48:BW55" si="365">IF($D48="",0,1)</f>
        <v>1</v>
      </c>
      <c r="BX48" s="5">
        <f t="shared" ref="BX48:BX55" si="366">IF($E48="",0,1)</f>
        <v>1</v>
      </c>
      <c r="BY48" s="5">
        <f t="shared" ref="BY48:BY55" si="367">IF($L48="",0,1)</f>
        <v>1</v>
      </c>
      <c r="BZ48" s="5">
        <f t="shared" ref="BZ48:BZ55" si="368">IF($M48="",0,1)</f>
        <v>1</v>
      </c>
      <c r="CA48" s="5">
        <f t="shared" ref="CA48:CA55" si="369">IF($N48="",0,1)</f>
        <v>1</v>
      </c>
      <c r="CB48" s="5">
        <f t="shared" ref="CB48:CB55" si="370">IF($O48="",0,1)</f>
        <v>1</v>
      </c>
      <c r="CC48" s="5">
        <f t="shared" ref="CC48:CC55" si="371">IF($P48="",0,1)</f>
        <v>1</v>
      </c>
      <c r="CD48" s="5" t="str">
        <f t="shared" ref="CD48:CD55" si="372">IF(AND($BA48=0,$BU48=0),"Hiányos kitöltés! (B-oszlop üres)",IF(AND($BA48=0,$BV48=0),"Hiányos kitöltés! (C-oszlop üres)",IF(AND($BA48=0,$BW48=0),"Hiányos kitöltés! (D-oszlop üres)",IF(AND($BA48=0,$BX48=0),"Hiányos kitöltés! (E-oszlop üres)",IF(AND($BA48=0,$BY48=0),"Hiányos kitöltés! (L-oszlop üres)",IF(AND($BA48=0,$BZ48=0),"Hiányos kitöltés! (M-oszlop üres)",IF(AND($BA48=0,$CA48=0),"Hiányos kitöltés! (N-oszlop üres)",IF(AND($BA48=0,$CB48=0),"Hiányos kitöltés! (O-oszlop üres)",IF(AND($BA48=0,$CC48=0),"Hiányos kitöltés! (P-oszlop üres)",IF(AND($BA48=0,$BG48=0),"Hiányos kitöltés! (I.ütem forrása hiányos!","?"))))))))))</f>
        <v>?</v>
      </c>
      <c r="CE48" s="4" t="str">
        <f t="shared" ref="CE48" si="373">IF($BA48=0,$CD48,IF($BG48=0,"I. ütem forrása nincs kitöltve!",IF($BJ48=0,"II. ütem forrása nincs kitöltve!",IF($BD48=1,"Költségek üteme nem megfelelő (az időtartam és a költség üteme eltér)!",IF(AND(BH48=0,$BA48=1,$BJ48=1,$BD48=1),"Kötelező cellák kitöltve, de az I. ütem forrása hibás!",IF(AND(BJ48=0,$BA48=1,$BJ48=1,$BD48=1),"Kötelező cellák kitöltve, de a II. ütem forrása hibás!",IF(AND($BO48=1,$AZ48&lt;30),"Nullás a rövidtávú feladat és rövid (hiányzik) a hozzá tartozó indoklás!",IF(AND($BP48=1,$AZ48&lt;30),"Nullás a hosszútávú feladat és rövid (hiányzik) a hozzá tartozó indoklás!",IF(AND(BN48=1,C48="2011_RENDKÍVÜLI"),"II. ütemre nem tervezhet Rendkívüli feladatot!",IF(BH48=0,AD48,IF(BK48=0,AS48,IF(AND(BC48=1,$P48&gt;$N48),"EM rendelet 2. melléklet terhére elszámolt költség nem lehet nagyobb az I. ütemre tervezett tényleges költségnél!",IF($AC48&gt;$N48,"Többlet forrást jelölt meg az I. ütemnél! A forrás ne legyen több a költségnél.",IF($AQ48&gt;$O48,"Többlet forrást jelölt meg a II. ütemnél! A forrás ne legyen több a költségnél.","Kitöltés rendben!"))))))))))))))</f>
        <v>Kitöltés rendben!</v>
      </c>
      <c r="CF48" s="5">
        <f t="shared" ref="CF48" si="374">IF(A48="Kitöltés rendben!",1,0)</f>
        <v>1</v>
      </c>
      <c r="CG48" s="5">
        <f t="shared" ref="CG48:CG55" si="375">IF(AND($BB48="R",$CF48=1),1,IF(AND($BB48="RH",$CF48=1),1,0))</f>
        <v>1</v>
      </c>
      <c r="CH48" s="5">
        <f t="shared" ref="CH48:CH55" si="376">IF(AND($BB48="H",$CF48=1),1,IF(AND($BB48="RH",$CF48=1),1,0))</f>
        <v>0</v>
      </c>
    </row>
    <row r="49" spans="1:86" s="2" customFormat="1" ht="105">
      <c r="A49" s="1" t="str">
        <f t="shared" ref="A49:A55" si="377">IF($G49="","Nincs VKR kiválasztva!",CE49)</f>
        <v>Kitöltés rendben!</v>
      </c>
      <c r="B49" s="195">
        <v>1</v>
      </c>
      <c r="C49" s="191" t="s">
        <v>24</v>
      </c>
      <c r="D49" s="198" t="s">
        <v>378</v>
      </c>
      <c r="E49" s="199" t="s">
        <v>318</v>
      </c>
      <c r="F49" s="200" t="str">
        <f>VLOOKUP($G49,Összesítő!$B:$F,2,FALSE)</f>
        <v>21-32504-1-001-00-00</v>
      </c>
      <c r="G49" s="201">
        <v>2301</v>
      </c>
      <c r="H49" s="200" t="str">
        <f>AY49&amp;"_"&amp;AW49&amp;"_FIV_"&amp;LEFT(Előlap!$B$6,4)</f>
        <v>1807_47_FIV_2026</v>
      </c>
      <c r="I49" s="200" t="str">
        <f>VLOOKUP($G49,Összesítő!$B:$F,5,FALSE)</f>
        <v>Kunszentmárton</v>
      </c>
      <c r="J49" s="200" t="str">
        <f>VLOOKUP($G49,Összesítő!$B:$F,4,FALSE)</f>
        <v>Kunszentmárton Város Önkormányzata</v>
      </c>
      <c r="K49" s="202">
        <f t="shared" ref="K49:K55" si="378">N49+O49</f>
        <v>7500</v>
      </c>
      <c r="L49" s="193">
        <v>2027</v>
      </c>
      <c r="M49" s="193">
        <v>2027</v>
      </c>
      <c r="N49" s="203">
        <v>7500</v>
      </c>
      <c r="O49" s="203">
        <v>0</v>
      </c>
      <c r="P49" s="203">
        <v>7500</v>
      </c>
      <c r="Q49" s="205"/>
      <c r="R49" s="204">
        <v>0</v>
      </c>
      <c r="S49" s="204">
        <v>0</v>
      </c>
      <c r="T49" s="204">
        <v>0</v>
      </c>
      <c r="U49" s="204">
        <v>0</v>
      </c>
      <c r="V49" s="204">
        <v>0</v>
      </c>
      <c r="W49" s="204">
        <v>7500</v>
      </c>
      <c r="X49" s="204">
        <v>0</v>
      </c>
      <c r="Y49" s="204">
        <v>0</v>
      </c>
      <c r="Z49" s="204">
        <v>0</v>
      </c>
      <c r="AA49" s="204">
        <v>0</v>
      </c>
      <c r="AB49" s="204">
        <v>0</v>
      </c>
      <c r="AC49" s="202">
        <f t="shared" ref="AC49:AC55" si="379">SUM(R49:AB49)</f>
        <v>7500</v>
      </c>
      <c r="AD49" s="3" t="str">
        <f t="shared" ref="AD49:AD55" si="380">IF($G49="","Nincs VKR kiválasztva!",IF(BA49=0,"Hiányos kitöltés!",BF49))</f>
        <v>A forrás egyenlő a költséggel (I.ütem).</v>
      </c>
      <c r="AE49" s="205"/>
      <c r="AF49" s="204">
        <v>0</v>
      </c>
      <c r="AG49" s="204">
        <v>0</v>
      </c>
      <c r="AH49" s="204">
        <v>0</v>
      </c>
      <c r="AI49" s="204">
        <v>0</v>
      </c>
      <c r="AJ49" s="204">
        <v>0</v>
      </c>
      <c r="AK49" s="204">
        <v>0</v>
      </c>
      <c r="AL49" s="204">
        <v>0</v>
      </c>
      <c r="AM49" s="204">
        <v>0</v>
      </c>
      <c r="AN49" s="204">
        <v>0</v>
      </c>
      <c r="AO49" s="204">
        <v>0</v>
      </c>
      <c r="AP49" s="204">
        <v>0</v>
      </c>
      <c r="AQ49" s="202">
        <f t="shared" ref="AQ49:AQ55" si="381">SUM(AF49:AP49)</f>
        <v>0</v>
      </c>
      <c r="AR49" s="191"/>
      <c r="AS49" s="3" t="str">
        <f t="shared" si="341"/>
        <v>Nem hosszútávú a feladat.</v>
      </c>
      <c r="AT49" s="205"/>
      <c r="AU49" s="198" t="s">
        <v>384</v>
      </c>
      <c r="AV49" s="198" t="s">
        <v>135</v>
      </c>
      <c r="AW49" s="197">
        <f>COUNTA($G$3:G49)</f>
        <v>47</v>
      </c>
      <c r="AY49" s="6">
        <f>VLOOKUP($G49,Összesítő!$B:$F,3,FALSE)</f>
        <v>1807</v>
      </c>
      <c r="AZ49" s="6">
        <f t="shared" si="342"/>
        <v>274</v>
      </c>
      <c r="BA49" s="5">
        <f t="shared" si="343"/>
        <v>1</v>
      </c>
      <c r="BB49" s="5" t="str">
        <f t="shared" si="344"/>
        <v>R</v>
      </c>
      <c r="BC49" s="5">
        <f t="shared" ref="BC49:BC55" si="382">IF(OR(BB49="R",BB49="RH"),1,0)</f>
        <v>1</v>
      </c>
      <c r="BD49" s="5">
        <f t="shared" si="346"/>
        <v>0</v>
      </c>
      <c r="BE49" s="5">
        <f t="shared" si="347"/>
        <v>0</v>
      </c>
      <c r="BF49" s="6" t="str">
        <f t="shared" si="348"/>
        <v>A forrás egyenlő a költséggel (I.ütem).</v>
      </c>
      <c r="BG49" s="5">
        <f t="shared" si="349"/>
        <v>1</v>
      </c>
      <c r="BH49" s="5">
        <f t="shared" si="350"/>
        <v>1</v>
      </c>
      <c r="BI49" s="5">
        <f t="shared" si="351"/>
        <v>0</v>
      </c>
      <c r="BJ49" s="5">
        <f t="shared" si="352"/>
        <v>1</v>
      </c>
      <c r="BK49" s="5">
        <f t="shared" ref="BK49:BK55" si="383">IF(AND($BJ49=1,$O49=$AQ49),1,IF(AND($BJ49=1,$O49&gt;$AQ49,AR49="igen"),1,0))</f>
        <v>1</v>
      </c>
      <c r="BL49" s="4" t="str">
        <f t="shared" si="354"/>
        <v>Nem hosszútávú a feladat.</v>
      </c>
      <c r="BM49" s="5">
        <f t="shared" si="355"/>
        <v>1</v>
      </c>
      <c r="BN49" s="5">
        <f t="shared" si="356"/>
        <v>0</v>
      </c>
      <c r="BO49" s="5">
        <f t="shared" si="357"/>
        <v>0</v>
      </c>
      <c r="BP49" s="5">
        <f t="shared" si="358"/>
        <v>0</v>
      </c>
      <c r="BQ49" s="5">
        <f t="shared" si="359"/>
        <v>0</v>
      </c>
      <c r="BR49" s="6" t="str">
        <f t="shared" si="360"/>
        <v>Nincs hosszútávú terv!</v>
      </c>
      <c r="BS49" s="5">
        <f t="shared" si="361"/>
        <v>0</v>
      </c>
      <c r="BT49" s="5">
        <f t="shared" si="362"/>
        <v>0</v>
      </c>
      <c r="BU49" s="5">
        <f t="shared" si="363"/>
        <v>1</v>
      </c>
      <c r="BV49" s="5">
        <f t="shared" si="364"/>
        <v>1</v>
      </c>
      <c r="BW49" s="5">
        <f t="shared" si="365"/>
        <v>1</v>
      </c>
      <c r="BX49" s="5">
        <f t="shared" si="366"/>
        <v>1</v>
      </c>
      <c r="BY49" s="5">
        <f t="shared" si="367"/>
        <v>1</v>
      </c>
      <c r="BZ49" s="5">
        <f t="shared" si="368"/>
        <v>1</v>
      </c>
      <c r="CA49" s="5">
        <f t="shared" si="369"/>
        <v>1</v>
      </c>
      <c r="CB49" s="5">
        <f t="shared" si="370"/>
        <v>1</v>
      </c>
      <c r="CC49" s="5">
        <f t="shared" si="371"/>
        <v>1</v>
      </c>
      <c r="CD49" s="5" t="str">
        <f t="shared" si="372"/>
        <v>?</v>
      </c>
      <c r="CE49" s="4" t="str">
        <f t="shared" ref="CE49:CE55" si="384">IF($BA49=0,$CD49,IF($BG49=0,"I. ütem forrása nincs kitöltve!",IF($BJ49=0,"II. ütem forrása nincs kitöltve!",IF($BD49=1,"Költségek üteme nem megfelelő (az időtartam és a költség üteme eltér)!",IF(AND(BH49=0,$BA49=1,$BJ49=1,$BD49=1),"Kötelező cellák kitöltve, de az I. ütem forrása hibás!",IF(AND(BJ49=0,$BA49=1,$BJ49=1,$BD49=1),"Kötelező cellák kitöltve, de a II. ütem forrása hibás!",IF(AND($BO49=1,$AZ49&lt;30),"Nullás a rövidtávú feladat és rövid (hiányzik) a hozzá tartozó indoklás!",IF(AND($BP49=1,$AZ49&lt;30),"Nullás a hosszútávú feladat és rövid (hiányzik) a hozzá tartozó indoklás!",IF(AND(BN49=1,C49="2011_RENDKÍVÜLI"),"II. ütemre nem tervezhet Rendkívüli feladatot!",IF(BH49=0,AD49,IF(BK49=0,AS49,IF(AND(BC49=1,$P49&gt;$N49),"EM rendelet 2. melléklet terhére elszámolt költség nem lehet nagyobb az I. ütemre tervezett tényleges költségnél!",IF($AC49&gt;$N49,"Többlet forrást jelölt meg az I. ütemnél! A forrás ne legyen több a költségnél.",IF($AQ49&gt;$O49,"Többlet forrást jelölt meg a II. ütemnél! A forrás ne legyen több a költségnél.","Kitöltés rendben!"))))))))))))))</f>
        <v>Kitöltés rendben!</v>
      </c>
      <c r="CF49" s="5">
        <f t="shared" ref="CF49:CF55" si="385">IF(A49="Kitöltés rendben!",1,0)</f>
        <v>1</v>
      </c>
      <c r="CG49" s="5">
        <f t="shared" si="375"/>
        <v>1</v>
      </c>
      <c r="CH49" s="5">
        <f t="shared" si="376"/>
        <v>0</v>
      </c>
    </row>
    <row r="50" spans="1:86" s="2" customFormat="1" ht="150">
      <c r="A50" s="1" t="str">
        <f t="shared" si="377"/>
        <v>Kitöltés rendben!</v>
      </c>
      <c r="B50" s="195">
        <v>1</v>
      </c>
      <c r="C50" s="191" t="s">
        <v>88</v>
      </c>
      <c r="D50" s="198" t="s">
        <v>371</v>
      </c>
      <c r="E50" s="199" t="s">
        <v>318</v>
      </c>
      <c r="F50" s="200" t="str">
        <f>VLOOKUP($G50,Összesítő!$B:$F,2,FALSE)</f>
        <v>21-32504-1-001-00-00</v>
      </c>
      <c r="G50" s="201">
        <v>2301</v>
      </c>
      <c r="H50" s="200" t="str">
        <f>AY50&amp;"_"&amp;AW50&amp;"_FIV_"&amp;LEFT(Előlap!$B$6,4)</f>
        <v>1807_48_FIV_2026</v>
      </c>
      <c r="I50" s="200" t="str">
        <f>VLOOKUP($G50,Összesítő!$B:$F,5,FALSE)</f>
        <v>Kunszentmárton</v>
      </c>
      <c r="J50" s="200" t="str">
        <f>VLOOKUP($G50,Összesítő!$B:$F,4,FALSE)</f>
        <v>Kunszentmárton Város Önkormányzata</v>
      </c>
      <c r="K50" s="202">
        <f t="shared" si="378"/>
        <v>4500</v>
      </c>
      <c r="L50" s="193">
        <v>2027</v>
      </c>
      <c r="M50" s="193">
        <v>2027</v>
      </c>
      <c r="N50" s="203">
        <v>4500</v>
      </c>
      <c r="O50" s="203">
        <v>0</v>
      </c>
      <c r="P50" s="203">
        <v>4500</v>
      </c>
      <c r="Q50" s="205"/>
      <c r="R50" s="204">
        <v>0</v>
      </c>
      <c r="S50" s="204">
        <v>0</v>
      </c>
      <c r="T50" s="204">
        <v>0</v>
      </c>
      <c r="U50" s="204">
        <v>0</v>
      </c>
      <c r="V50" s="204">
        <v>0</v>
      </c>
      <c r="W50" s="204">
        <v>4500</v>
      </c>
      <c r="X50" s="204">
        <v>0</v>
      </c>
      <c r="Y50" s="204">
        <v>0</v>
      </c>
      <c r="Z50" s="204">
        <v>0</v>
      </c>
      <c r="AA50" s="204">
        <v>0</v>
      </c>
      <c r="AB50" s="204">
        <v>0</v>
      </c>
      <c r="AC50" s="202">
        <f t="shared" si="379"/>
        <v>4500</v>
      </c>
      <c r="AD50" s="3" t="str">
        <f t="shared" si="380"/>
        <v>A forrás egyenlő a költséggel (I.ütem).</v>
      </c>
      <c r="AE50" s="205"/>
      <c r="AF50" s="204">
        <v>0</v>
      </c>
      <c r="AG50" s="204">
        <v>0</v>
      </c>
      <c r="AH50" s="204">
        <v>0</v>
      </c>
      <c r="AI50" s="204">
        <v>0</v>
      </c>
      <c r="AJ50" s="204">
        <v>0</v>
      </c>
      <c r="AK50" s="204">
        <v>0</v>
      </c>
      <c r="AL50" s="204">
        <v>0</v>
      </c>
      <c r="AM50" s="204">
        <v>0</v>
      </c>
      <c r="AN50" s="204">
        <v>0</v>
      </c>
      <c r="AO50" s="204">
        <v>0</v>
      </c>
      <c r="AP50" s="204">
        <v>0</v>
      </c>
      <c r="AQ50" s="202">
        <f t="shared" si="381"/>
        <v>0</v>
      </c>
      <c r="AR50" s="191"/>
      <c r="AS50" s="3" t="str">
        <f t="shared" si="341"/>
        <v>Nem hosszútávú a feladat.</v>
      </c>
      <c r="AT50" s="205"/>
      <c r="AU50" s="198" t="s">
        <v>367</v>
      </c>
      <c r="AV50" s="198" t="s">
        <v>135</v>
      </c>
      <c r="AW50" s="197">
        <f>COUNTA($G$3:G50)</f>
        <v>48</v>
      </c>
      <c r="AY50" s="6">
        <f>VLOOKUP($G50,Összesítő!$B:$F,3,FALSE)</f>
        <v>1807</v>
      </c>
      <c r="AZ50" s="6">
        <f t="shared" si="342"/>
        <v>409</v>
      </c>
      <c r="BA50" s="5">
        <f t="shared" si="343"/>
        <v>1</v>
      </c>
      <c r="BB50" s="5" t="str">
        <f t="shared" si="344"/>
        <v>R</v>
      </c>
      <c r="BC50" s="5">
        <f t="shared" si="382"/>
        <v>1</v>
      </c>
      <c r="BD50" s="5">
        <f t="shared" si="346"/>
        <v>0</v>
      </c>
      <c r="BE50" s="5">
        <f t="shared" si="347"/>
        <v>0</v>
      </c>
      <c r="BF50" s="6" t="str">
        <f t="shared" si="348"/>
        <v>A forrás egyenlő a költséggel (I.ütem).</v>
      </c>
      <c r="BG50" s="5">
        <f t="shared" si="349"/>
        <v>1</v>
      </c>
      <c r="BH50" s="5">
        <f t="shared" si="350"/>
        <v>1</v>
      </c>
      <c r="BI50" s="5">
        <f t="shared" si="351"/>
        <v>0</v>
      </c>
      <c r="BJ50" s="5">
        <f t="shared" si="352"/>
        <v>1</v>
      </c>
      <c r="BK50" s="5">
        <f t="shared" si="383"/>
        <v>1</v>
      </c>
      <c r="BL50" s="4" t="str">
        <f t="shared" si="354"/>
        <v>Nem hosszútávú a feladat.</v>
      </c>
      <c r="BM50" s="5">
        <f t="shared" si="355"/>
        <v>1</v>
      </c>
      <c r="BN50" s="5">
        <f t="shared" si="356"/>
        <v>0</v>
      </c>
      <c r="BO50" s="5">
        <f t="shared" si="357"/>
        <v>0</v>
      </c>
      <c r="BP50" s="5">
        <f t="shared" si="358"/>
        <v>0</v>
      </c>
      <c r="BQ50" s="5">
        <f t="shared" si="359"/>
        <v>0</v>
      </c>
      <c r="BR50" s="6" t="str">
        <f t="shared" si="360"/>
        <v>Nincs hosszútávú terv!</v>
      </c>
      <c r="BS50" s="5">
        <f t="shared" si="361"/>
        <v>0</v>
      </c>
      <c r="BT50" s="5">
        <f t="shared" si="362"/>
        <v>0</v>
      </c>
      <c r="BU50" s="5">
        <f t="shared" si="363"/>
        <v>1</v>
      </c>
      <c r="BV50" s="5">
        <f t="shared" si="364"/>
        <v>1</v>
      </c>
      <c r="BW50" s="5">
        <f t="shared" si="365"/>
        <v>1</v>
      </c>
      <c r="BX50" s="5">
        <f t="shared" si="366"/>
        <v>1</v>
      </c>
      <c r="BY50" s="5">
        <f t="shared" si="367"/>
        <v>1</v>
      </c>
      <c r="BZ50" s="5">
        <f t="shared" si="368"/>
        <v>1</v>
      </c>
      <c r="CA50" s="5">
        <f t="shared" si="369"/>
        <v>1</v>
      </c>
      <c r="CB50" s="5">
        <f t="shared" si="370"/>
        <v>1</v>
      </c>
      <c r="CC50" s="5">
        <f t="shared" si="371"/>
        <v>1</v>
      </c>
      <c r="CD50" s="5" t="str">
        <f t="shared" si="372"/>
        <v>?</v>
      </c>
      <c r="CE50" s="4" t="str">
        <f t="shared" si="384"/>
        <v>Kitöltés rendben!</v>
      </c>
      <c r="CF50" s="5">
        <f t="shared" si="385"/>
        <v>1</v>
      </c>
      <c r="CG50" s="5">
        <f t="shared" si="375"/>
        <v>1</v>
      </c>
      <c r="CH50" s="5">
        <f t="shared" si="376"/>
        <v>0</v>
      </c>
    </row>
    <row r="51" spans="1:86" s="2" customFormat="1" ht="75">
      <c r="A51" s="1" t="str">
        <f t="shared" si="377"/>
        <v>Kitöltés rendben!</v>
      </c>
      <c r="B51" s="195">
        <v>1</v>
      </c>
      <c r="C51" s="191" t="s">
        <v>88</v>
      </c>
      <c r="D51" s="198" t="s">
        <v>379</v>
      </c>
      <c r="E51" s="199" t="s">
        <v>318</v>
      </c>
      <c r="F51" s="200" t="str">
        <f>VLOOKUP($G51,Összesítő!$B:$F,2,FALSE)</f>
        <v>21-32504-1-001-00-00</v>
      </c>
      <c r="G51" s="201">
        <v>2301</v>
      </c>
      <c r="H51" s="200" t="str">
        <f>AY51&amp;"_"&amp;AW51&amp;"_FIV_"&amp;LEFT(Előlap!$B$6,4)</f>
        <v>1807_49_FIV_2026</v>
      </c>
      <c r="I51" s="200" t="str">
        <f>VLOOKUP($G51,Összesítő!$B:$F,5,FALSE)</f>
        <v>Kunszentmárton</v>
      </c>
      <c r="J51" s="200" t="str">
        <f>VLOOKUP($G51,Összesítő!$B:$F,4,FALSE)</f>
        <v>Kunszentmárton Város Önkormányzata</v>
      </c>
      <c r="K51" s="202">
        <f t="shared" si="378"/>
        <v>1000</v>
      </c>
      <c r="L51" s="193">
        <v>2027</v>
      </c>
      <c r="M51" s="193">
        <v>2027</v>
      </c>
      <c r="N51" s="203">
        <v>1000</v>
      </c>
      <c r="O51" s="203">
        <v>0</v>
      </c>
      <c r="P51" s="203">
        <v>1000</v>
      </c>
      <c r="Q51" s="205"/>
      <c r="R51" s="204">
        <v>0</v>
      </c>
      <c r="S51" s="204">
        <v>0</v>
      </c>
      <c r="T51" s="204">
        <v>0</v>
      </c>
      <c r="U51" s="204">
        <v>0</v>
      </c>
      <c r="V51" s="204">
        <v>0</v>
      </c>
      <c r="W51" s="204">
        <v>1000</v>
      </c>
      <c r="X51" s="204">
        <v>0</v>
      </c>
      <c r="Y51" s="204">
        <v>0</v>
      </c>
      <c r="Z51" s="204">
        <v>0</v>
      </c>
      <c r="AA51" s="204">
        <v>0</v>
      </c>
      <c r="AB51" s="204">
        <v>0</v>
      </c>
      <c r="AC51" s="202">
        <f t="shared" si="379"/>
        <v>1000</v>
      </c>
      <c r="AD51" s="3" t="str">
        <f t="shared" si="380"/>
        <v>A forrás egyenlő a költséggel (I.ütem).</v>
      </c>
      <c r="AE51" s="205"/>
      <c r="AF51" s="204">
        <v>0</v>
      </c>
      <c r="AG51" s="204">
        <v>0</v>
      </c>
      <c r="AH51" s="204">
        <v>0</v>
      </c>
      <c r="AI51" s="204">
        <v>0</v>
      </c>
      <c r="AJ51" s="204">
        <v>0</v>
      </c>
      <c r="AK51" s="204">
        <v>0</v>
      </c>
      <c r="AL51" s="204">
        <v>0</v>
      </c>
      <c r="AM51" s="204">
        <v>0</v>
      </c>
      <c r="AN51" s="204">
        <v>0</v>
      </c>
      <c r="AO51" s="204">
        <v>0</v>
      </c>
      <c r="AP51" s="204">
        <v>0</v>
      </c>
      <c r="AQ51" s="202">
        <f t="shared" si="381"/>
        <v>0</v>
      </c>
      <c r="AR51" s="191"/>
      <c r="AS51" s="3" t="str">
        <f t="shared" si="341"/>
        <v>Nem hosszútávú a feladat.</v>
      </c>
      <c r="AT51" s="205"/>
      <c r="AU51" s="198" t="s">
        <v>385</v>
      </c>
      <c r="AV51" s="198" t="s">
        <v>135</v>
      </c>
      <c r="AW51" s="197">
        <f>COUNTA($G$3:G51)</f>
        <v>49</v>
      </c>
      <c r="AY51" s="6">
        <f>VLOOKUP($G51,Összesítő!$B:$F,3,FALSE)</f>
        <v>1807</v>
      </c>
      <c r="AZ51" s="6">
        <f t="shared" si="342"/>
        <v>188</v>
      </c>
      <c r="BA51" s="5">
        <f t="shared" si="343"/>
        <v>1</v>
      </c>
      <c r="BB51" s="5" t="str">
        <f t="shared" si="344"/>
        <v>R</v>
      </c>
      <c r="BC51" s="5">
        <f t="shared" si="382"/>
        <v>1</v>
      </c>
      <c r="BD51" s="5">
        <f t="shared" si="346"/>
        <v>0</v>
      </c>
      <c r="BE51" s="5">
        <f t="shared" si="347"/>
        <v>0</v>
      </c>
      <c r="BF51" s="6" t="str">
        <f t="shared" si="348"/>
        <v>A forrás egyenlő a költséggel (I.ütem).</v>
      </c>
      <c r="BG51" s="5">
        <f t="shared" si="349"/>
        <v>1</v>
      </c>
      <c r="BH51" s="5">
        <f t="shared" si="350"/>
        <v>1</v>
      </c>
      <c r="BI51" s="5">
        <f t="shared" si="351"/>
        <v>0</v>
      </c>
      <c r="BJ51" s="5">
        <f t="shared" si="352"/>
        <v>1</v>
      </c>
      <c r="BK51" s="5">
        <f t="shared" si="383"/>
        <v>1</v>
      </c>
      <c r="BL51" s="4" t="str">
        <f t="shared" si="354"/>
        <v>Nem hosszútávú a feladat.</v>
      </c>
      <c r="BM51" s="5">
        <f t="shared" si="355"/>
        <v>1</v>
      </c>
      <c r="BN51" s="5">
        <f t="shared" si="356"/>
        <v>0</v>
      </c>
      <c r="BO51" s="5">
        <f t="shared" si="357"/>
        <v>0</v>
      </c>
      <c r="BP51" s="5">
        <f t="shared" si="358"/>
        <v>0</v>
      </c>
      <c r="BQ51" s="5">
        <f t="shared" si="359"/>
        <v>0</v>
      </c>
      <c r="BR51" s="6" t="str">
        <f t="shared" si="360"/>
        <v>Nincs hosszútávú terv!</v>
      </c>
      <c r="BS51" s="5">
        <f t="shared" si="361"/>
        <v>0</v>
      </c>
      <c r="BT51" s="5">
        <f t="shared" si="362"/>
        <v>0</v>
      </c>
      <c r="BU51" s="5">
        <f t="shared" si="363"/>
        <v>1</v>
      </c>
      <c r="BV51" s="5">
        <f t="shared" si="364"/>
        <v>1</v>
      </c>
      <c r="BW51" s="5">
        <f t="shared" si="365"/>
        <v>1</v>
      </c>
      <c r="BX51" s="5">
        <f t="shared" si="366"/>
        <v>1</v>
      </c>
      <c r="BY51" s="5">
        <f t="shared" si="367"/>
        <v>1</v>
      </c>
      <c r="BZ51" s="5">
        <f t="shared" si="368"/>
        <v>1</v>
      </c>
      <c r="CA51" s="5">
        <f t="shared" si="369"/>
        <v>1</v>
      </c>
      <c r="CB51" s="5">
        <f t="shared" si="370"/>
        <v>1</v>
      </c>
      <c r="CC51" s="5">
        <f t="shared" si="371"/>
        <v>1</v>
      </c>
      <c r="CD51" s="5" t="str">
        <f t="shared" si="372"/>
        <v>?</v>
      </c>
      <c r="CE51" s="4" t="str">
        <f t="shared" si="384"/>
        <v>Kitöltés rendben!</v>
      </c>
      <c r="CF51" s="5">
        <f t="shared" si="385"/>
        <v>1</v>
      </c>
      <c r="CG51" s="5">
        <f t="shared" si="375"/>
        <v>1</v>
      </c>
      <c r="CH51" s="5">
        <f t="shared" si="376"/>
        <v>0</v>
      </c>
    </row>
    <row r="52" spans="1:86" s="2" customFormat="1" ht="120">
      <c r="A52" s="1" t="str">
        <f t="shared" si="377"/>
        <v>Kitöltés rendben!</v>
      </c>
      <c r="B52" s="195">
        <v>2</v>
      </c>
      <c r="C52" s="191" t="s">
        <v>88</v>
      </c>
      <c r="D52" s="198" t="s">
        <v>380</v>
      </c>
      <c r="E52" s="199" t="s">
        <v>318</v>
      </c>
      <c r="F52" s="200" t="str">
        <f>VLOOKUP($G52,Összesítő!$B:$F,2,FALSE)</f>
        <v>21-32504-1-001-00-00</v>
      </c>
      <c r="G52" s="201">
        <v>2301</v>
      </c>
      <c r="H52" s="200" t="str">
        <f>AY52&amp;"_"&amp;AW52&amp;"_FIV_"&amp;LEFT(Előlap!$B$6,4)</f>
        <v>1807_50_FIV_2026</v>
      </c>
      <c r="I52" s="200" t="str">
        <f>VLOOKUP($G52,Összesítő!$B:$F,5,FALSE)</f>
        <v>Kunszentmárton</v>
      </c>
      <c r="J52" s="200" t="str">
        <f>VLOOKUP($G52,Összesítő!$B:$F,4,FALSE)</f>
        <v>Kunszentmárton Város Önkormányzata</v>
      </c>
      <c r="K52" s="202">
        <f t="shared" si="378"/>
        <v>15000</v>
      </c>
      <c r="L52" s="193">
        <v>2028</v>
      </c>
      <c r="M52" s="193">
        <v>2028</v>
      </c>
      <c r="N52" s="203">
        <v>0</v>
      </c>
      <c r="O52" s="203">
        <v>15000</v>
      </c>
      <c r="P52" s="203">
        <v>0</v>
      </c>
      <c r="Q52" s="205"/>
      <c r="R52" s="204">
        <v>0</v>
      </c>
      <c r="S52" s="204">
        <v>0</v>
      </c>
      <c r="T52" s="204">
        <v>0</v>
      </c>
      <c r="U52" s="204">
        <v>0</v>
      </c>
      <c r="V52" s="204">
        <v>0</v>
      </c>
      <c r="W52" s="204">
        <v>0</v>
      </c>
      <c r="X52" s="204">
        <v>0</v>
      </c>
      <c r="Y52" s="204">
        <v>0</v>
      </c>
      <c r="Z52" s="204">
        <v>0</v>
      </c>
      <c r="AA52" s="204">
        <v>0</v>
      </c>
      <c r="AB52" s="204">
        <v>0</v>
      </c>
      <c r="AC52" s="202">
        <f t="shared" si="379"/>
        <v>0</v>
      </c>
      <c r="AD52" s="3" t="str">
        <f t="shared" si="380"/>
        <v>Nem rövidtávú a feladat.</v>
      </c>
      <c r="AE52" s="205"/>
      <c r="AF52" s="204">
        <v>0</v>
      </c>
      <c r="AG52" s="204">
        <v>0</v>
      </c>
      <c r="AH52" s="204">
        <v>0</v>
      </c>
      <c r="AI52" s="204">
        <v>0</v>
      </c>
      <c r="AJ52" s="204">
        <v>15000</v>
      </c>
      <c r="AK52" s="204">
        <v>0</v>
      </c>
      <c r="AL52" s="204">
        <v>0</v>
      </c>
      <c r="AM52" s="204">
        <v>0</v>
      </c>
      <c r="AN52" s="204">
        <v>0</v>
      </c>
      <c r="AO52" s="204">
        <v>0</v>
      </c>
      <c r="AP52" s="204">
        <v>0</v>
      </c>
      <c r="AQ52" s="202">
        <f t="shared" si="381"/>
        <v>15000</v>
      </c>
      <c r="AR52" s="191"/>
      <c r="AS52" s="3" t="str">
        <f t="shared" si="341"/>
        <v>A forrás egyenlő a költséggel (II.ütem).</v>
      </c>
      <c r="AT52" s="205"/>
      <c r="AU52" s="198" t="s">
        <v>386</v>
      </c>
      <c r="AV52" s="198" t="s">
        <v>135</v>
      </c>
      <c r="AW52" s="197">
        <f>COUNTA($G$3:G52)</f>
        <v>50</v>
      </c>
      <c r="AY52" s="6">
        <f>VLOOKUP($G52,Összesítő!$B:$F,3,FALSE)</f>
        <v>1807</v>
      </c>
      <c r="AZ52" s="6">
        <f t="shared" si="342"/>
        <v>340</v>
      </c>
      <c r="BA52" s="5">
        <f t="shared" si="343"/>
        <v>1</v>
      </c>
      <c r="BB52" s="5" t="str">
        <f t="shared" si="344"/>
        <v>H</v>
      </c>
      <c r="BC52" s="5">
        <f t="shared" si="382"/>
        <v>0</v>
      </c>
      <c r="BD52" s="5">
        <f t="shared" si="346"/>
        <v>0</v>
      </c>
      <c r="BE52" s="5">
        <f t="shared" si="347"/>
        <v>0</v>
      </c>
      <c r="BF52" s="6" t="str">
        <f t="shared" si="348"/>
        <v>Nem rövidtávú a feladat.</v>
      </c>
      <c r="BG52" s="5">
        <f t="shared" si="349"/>
        <v>1</v>
      </c>
      <c r="BH52" s="5">
        <f t="shared" si="350"/>
        <v>1</v>
      </c>
      <c r="BI52" s="5">
        <f t="shared" si="351"/>
        <v>0</v>
      </c>
      <c r="BJ52" s="5">
        <f t="shared" si="352"/>
        <v>1</v>
      </c>
      <c r="BK52" s="5">
        <f t="shared" si="383"/>
        <v>1</v>
      </c>
      <c r="BL52" s="4" t="str">
        <f t="shared" si="354"/>
        <v>A forrás egyenlő a költséggel (II.ütem).</v>
      </c>
      <c r="BM52" s="5">
        <f t="shared" si="355"/>
        <v>0</v>
      </c>
      <c r="BN52" s="5">
        <f t="shared" si="356"/>
        <v>1</v>
      </c>
      <c r="BO52" s="5">
        <f t="shared" si="357"/>
        <v>0</v>
      </c>
      <c r="BP52" s="5">
        <f t="shared" si="358"/>
        <v>0</v>
      </c>
      <c r="BQ52" s="5">
        <f t="shared" si="359"/>
        <v>0</v>
      </c>
      <c r="BR52" s="6">
        <f t="shared" si="360"/>
        <v>0</v>
      </c>
      <c r="BS52" s="5">
        <f t="shared" si="361"/>
        <v>0</v>
      </c>
      <c r="BT52" s="5">
        <f t="shared" si="362"/>
        <v>0</v>
      </c>
      <c r="BU52" s="5">
        <f t="shared" si="363"/>
        <v>1</v>
      </c>
      <c r="BV52" s="5">
        <f t="shared" si="364"/>
        <v>1</v>
      </c>
      <c r="BW52" s="5">
        <f t="shared" si="365"/>
        <v>1</v>
      </c>
      <c r="BX52" s="5">
        <f t="shared" si="366"/>
        <v>1</v>
      </c>
      <c r="BY52" s="5">
        <f t="shared" si="367"/>
        <v>1</v>
      </c>
      <c r="BZ52" s="5">
        <f t="shared" si="368"/>
        <v>1</v>
      </c>
      <c r="CA52" s="5">
        <f t="shared" si="369"/>
        <v>1</v>
      </c>
      <c r="CB52" s="5">
        <f t="shared" si="370"/>
        <v>1</v>
      </c>
      <c r="CC52" s="5">
        <f t="shared" si="371"/>
        <v>1</v>
      </c>
      <c r="CD52" s="5" t="str">
        <f t="shared" si="372"/>
        <v>?</v>
      </c>
      <c r="CE52" s="4" t="str">
        <f t="shared" si="384"/>
        <v>Kitöltés rendben!</v>
      </c>
      <c r="CF52" s="5">
        <f t="shared" si="385"/>
        <v>1</v>
      </c>
      <c r="CG52" s="5">
        <f t="shared" si="375"/>
        <v>0</v>
      </c>
      <c r="CH52" s="5">
        <f t="shared" si="376"/>
        <v>1</v>
      </c>
    </row>
    <row r="53" spans="1:86" s="2" customFormat="1" ht="105">
      <c r="A53" s="1" t="str">
        <f t="shared" si="377"/>
        <v>Kitöltés rendben!</v>
      </c>
      <c r="B53" s="195">
        <v>2</v>
      </c>
      <c r="C53" s="191" t="s">
        <v>103</v>
      </c>
      <c r="D53" s="198" t="s">
        <v>381</v>
      </c>
      <c r="E53" s="199" t="s">
        <v>318</v>
      </c>
      <c r="F53" s="200" t="str">
        <f>VLOOKUP($G53,Összesítő!$B:$F,2,FALSE)</f>
        <v>21-32504-1-001-00-00</v>
      </c>
      <c r="G53" s="201">
        <v>2301</v>
      </c>
      <c r="H53" s="200" t="str">
        <f>AY53&amp;"_"&amp;AW53&amp;"_FIV_"&amp;LEFT(Előlap!$B$6,4)</f>
        <v>1807_51_FIV_2026</v>
      </c>
      <c r="I53" s="200" t="str">
        <f>VLOOKUP($G53,Összesítő!$B:$F,5,FALSE)</f>
        <v>Kunszentmárton</v>
      </c>
      <c r="J53" s="200" t="str">
        <f>VLOOKUP($G53,Összesítő!$B:$F,4,FALSE)</f>
        <v>Kunszentmárton Város Önkormányzata</v>
      </c>
      <c r="K53" s="202">
        <f t="shared" si="378"/>
        <v>40000</v>
      </c>
      <c r="L53" s="193">
        <v>2028</v>
      </c>
      <c r="M53" s="193">
        <v>2028</v>
      </c>
      <c r="N53" s="203">
        <v>0</v>
      </c>
      <c r="O53" s="203">
        <v>40000</v>
      </c>
      <c r="P53" s="203">
        <v>0</v>
      </c>
      <c r="Q53" s="205"/>
      <c r="R53" s="204">
        <v>0</v>
      </c>
      <c r="S53" s="204">
        <v>0</v>
      </c>
      <c r="T53" s="204">
        <v>0</v>
      </c>
      <c r="U53" s="204">
        <v>0</v>
      </c>
      <c r="V53" s="204">
        <v>0</v>
      </c>
      <c r="W53" s="204">
        <v>0</v>
      </c>
      <c r="X53" s="204">
        <v>0</v>
      </c>
      <c r="Y53" s="204">
        <v>0</v>
      </c>
      <c r="Z53" s="204">
        <v>0</v>
      </c>
      <c r="AA53" s="204">
        <v>0</v>
      </c>
      <c r="AB53" s="204">
        <v>0</v>
      </c>
      <c r="AC53" s="202">
        <f t="shared" si="379"/>
        <v>0</v>
      </c>
      <c r="AD53" s="3" t="str">
        <f t="shared" si="380"/>
        <v>Nem rövidtávú a feladat.</v>
      </c>
      <c r="AE53" s="205"/>
      <c r="AF53" s="204">
        <v>0</v>
      </c>
      <c r="AG53" s="204">
        <v>0</v>
      </c>
      <c r="AH53" s="204">
        <v>0</v>
      </c>
      <c r="AI53" s="204">
        <v>0</v>
      </c>
      <c r="AJ53" s="204">
        <v>40000</v>
      </c>
      <c r="AK53" s="204">
        <v>0</v>
      </c>
      <c r="AL53" s="204">
        <v>0</v>
      </c>
      <c r="AM53" s="204">
        <v>0</v>
      </c>
      <c r="AN53" s="204">
        <v>0</v>
      </c>
      <c r="AO53" s="204">
        <v>0</v>
      </c>
      <c r="AP53" s="204">
        <v>0</v>
      </c>
      <c r="AQ53" s="202">
        <f t="shared" si="381"/>
        <v>40000</v>
      </c>
      <c r="AR53" s="191"/>
      <c r="AS53" s="3" t="str">
        <f t="shared" si="341"/>
        <v>A forrás egyenlő a költséggel (II.ütem).</v>
      </c>
      <c r="AT53" s="205"/>
      <c r="AU53" s="198" t="s">
        <v>387</v>
      </c>
      <c r="AV53" s="198" t="s">
        <v>135</v>
      </c>
      <c r="AW53" s="197">
        <f>COUNTA($G$3:G53)</f>
        <v>51</v>
      </c>
      <c r="AY53" s="6">
        <f>VLOOKUP($G53,Összesítő!$B:$F,3,FALSE)</f>
        <v>1807</v>
      </c>
      <c r="AZ53" s="6">
        <f t="shared" si="342"/>
        <v>276</v>
      </c>
      <c r="BA53" s="5">
        <f t="shared" si="343"/>
        <v>1</v>
      </c>
      <c r="BB53" s="5" t="str">
        <f t="shared" si="344"/>
        <v>H</v>
      </c>
      <c r="BC53" s="5">
        <f t="shared" si="382"/>
        <v>0</v>
      </c>
      <c r="BD53" s="5">
        <f t="shared" si="346"/>
        <v>0</v>
      </c>
      <c r="BE53" s="5">
        <f t="shared" si="347"/>
        <v>0</v>
      </c>
      <c r="BF53" s="6" t="str">
        <f t="shared" si="348"/>
        <v>Nem rövidtávú a feladat.</v>
      </c>
      <c r="BG53" s="5">
        <f t="shared" si="349"/>
        <v>1</v>
      </c>
      <c r="BH53" s="5">
        <f t="shared" si="350"/>
        <v>1</v>
      </c>
      <c r="BI53" s="5">
        <f t="shared" si="351"/>
        <v>0</v>
      </c>
      <c r="BJ53" s="5">
        <f t="shared" si="352"/>
        <v>1</v>
      </c>
      <c r="BK53" s="5">
        <f t="shared" si="383"/>
        <v>1</v>
      </c>
      <c r="BL53" s="4" t="str">
        <f t="shared" si="354"/>
        <v>A forrás egyenlő a költséggel (II.ütem).</v>
      </c>
      <c r="BM53" s="5">
        <f t="shared" si="355"/>
        <v>0</v>
      </c>
      <c r="BN53" s="5">
        <f t="shared" si="356"/>
        <v>1</v>
      </c>
      <c r="BO53" s="5">
        <f t="shared" si="357"/>
        <v>0</v>
      </c>
      <c r="BP53" s="5">
        <f t="shared" si="358"/>
        <v>0</v>
      </c>
      <c r="BQ53" s="5">
        <f t="shared" si="359"/>
        <v>0</v>
      </c>
      <c r="BR53" s="6">
        <f t="shared" si="360"/>
        <v>0</v>
      </c>
      <c r="BS53" s="5">
        <f t="shared" si="361"/>
        <v>0</v>
      </c>
      <c r="BT53" s="5">
        <f t="shared" si="362"/>
        <v>0</v>
      </c>
      <c r="BU53" s="5">
        <f t="shared" si="363"/>
        <v>1</v>
      </c>
      <c r="BV53" s="5">
        <f t="shared" si="364"/>
        <v>1</v>
      </c>
      <c r="BW53" s="5">
        <f t="shared" si="365"/>
        <v>1</v>
      </c>
      <c r="BX53" s="5">
        <f t="shared" si="366"/>
        <v>1</v>
      </c>
      <c r="BY53" s="5">
        <f t="shared" si="367"/>
        <v>1</v>
      </c>
      <c r="BZ53" s="5">
        <f t="shared" si="368"/>
        <v>1</v>
      </c>
      <c r="CA53" s="5">
        <f t="shared" si="369"/>
        <v>1</v>
      </c>
      <c r="CB53" s="5">
        <f t="shared" si="370"/>
        <v>1</v>
      </c>
      <c r="CC53" s="5">
        <f t="shared" si="371"/>
        <v>1</v>
      </c>
      <c r="CD53" s="5" t="str">
        <f t="shared" si="372"/>
        <v>?</v>
      </c>
      <c r="CE53" s="4" t="str">
        <f t="shared" si="384"/>
        <v>Kitöltés rendben!</v>
      </c>
      <c r="CF53" s="5">
        <f t="shared" si="385"/>
        <v>1</v>
      </c>
      <c r="CG53" s="5">
        <f t="shared" si="375"/>
        <v>0</v>
      </c>
      <c r="CH53" s="5">
        <f t="shared" si="376"/>
        <v>1</v>
      </c>
    </row>
    <row r="54" spans="1:86" s="2" customFormat="1" ht="165">
      <c r="A54" s="1" t="str">
        <f t="shared" si="377"/>
        <v>Kitöltés rendben!</v>
      </c>
      <c r="B54" s="195">
        <v>2</v>
      </c>
      <c r="C54" s="191" t="s">
        <v>24</v>
      </c>
      <c r="D54" s="198" t="s">
        <v>382</v>
      </c>
      <c r="E54" s="199" t="s">
        <v>318</v>
      </c>
      <c r="F54" s="200" t="str">
        <f>VLOOKUP($G54,Összesítő!$B:$F,2,FALSE)</f>
        <v>21-32504-1-001-00-00</v>
      </c>
      <c r="G54" s="201">
        <v>2301</v>
      </c>
      <c r="H54" s="200" t="str">
        <f>AY54&amp;"_"&amp;AW54&amp;"_FIV_"&amp;LEFT(Előlap!$B$6,4)</f>
        <v>1807_52_FIV_2026</v>
      </c>
      <c r="I54" s="200" t="str">
        <f>VLOOKUP($G54,Összesítő!$B:$F,5,FALSE)</f>
        <v>Kunszentmárton</v>
      </c>
      <c r="J54" s="200" t="str">
        <f>VLOOKUP($G54,Összesítő!$B:$F,4,FALSE)</f>
        <v>Kunszentmárton Város Önkormányzata</v>
      </c>
      <c r="K54" s="202">
        <f t="shared" si="378"/>
        <v>70000</v>
      </c>
      <c r="L54" s="193">
        <v>2028</v>
      </c>
      <c r="M54" s="193">
        <v>2031</v>
      </c>
      <c r="N54" s="203">
        <v>0</v>
      </c>
      <c r="O54" s="203">
        <v>70000</v>
      </c>
      <c r="P54" s="203">
        <v>0</v>
      </c>
      <c r="Q54" s="205"/>
      <c r="R54" s="204">
        <v>0</v>
      </c>
      <c r="S54" s="204">
        <v>0</v>
      </c>
      <c r="T54" s="204">
        <v>0</v>
      </c>
      <c r="U54" s="204">
        <v>0</v>
      </c>
      <c r="V54" s="204">
        <v>0</v>
      </c>
      <c r="W54" s="204">
        <v>0</v>
      </c>
      <c r="X54" s="204">
        <v>0</v>
      </c>
      <c r="Y54" s="204">
        <v>0</v>
      </c>
      <c r="Z54" s="204">
        <v>0</v>
      </c>
      <c r="AA54" s="204">
        <v>0</v>
      </c>
      <c r="AB54" s="204">
        <v>0</v>
      </c>
      <c r="AC54" s="202">
        <f t="shared" si="379"/>
        <v>0</v>
      </c>
      <c r="AD54" s="3" t="str">
        <f t="shared" si="380"/>
        <v>Nem rövidtávú a feladat.</v>
      </c>
      <c r="AE54" s="205"/>
      <c r="AF54" s="204">
        <v>0</v>
      </c>
      <c r="AG54" s="204">
        <v>0</v>
      </c>
      <c r="AH54" s="204">
        <v>0</v>
      </c>
      <c r="AI54" s="204">
        <v>0</v>
      </c>
      <c r="AJ54" s="204">
        <v>70000</v>
      </c>
      <c r="AK54" s="204">
        <v>0</v>
      </c>
      <c r="AL54" s="204">
        <v>0</v>
      </c>
      <c r="AM54" s="204">
        <v>0</v>
      </c>
      <c r="AN54" s="204">
        <v>0</v>
      </c>
      <c r="AO54" s="204">
        <v>0</v>
      </c>
      <c r="AP54" s="204">
        <v>0</v>
      </c>
      <c r="AQ54" s="202">
        <f t="shared" si="381"/>
        <v>70000</v>
      </c>
      <c r="AR54" s="191"/>
      <c r="AS54" s="3" t="str">
        <f t="shared" si="341"/>
        <v>A forrás egyenlő a költséggel (II.ütem).</v>
      </c>
      <c r="AT54" s="205"/>
      <c r="AU54" s="198" t="s">
        <v>377</v>
      </c>
      <c r="AV54" s="198" t="s">
        <v>135</v>
      </c>
      <c r="AW54" s="197">
        <f>COUNTA($G$3:G54)</f>
        <v>52</v>
      </c>
      <c r="AY54" s="6">
        <f>VLOOKUP($G54,Összesítő!$B:$F,3,FALSE)</f>
        <v>1807</v>
      </c>
      <c r="AZ54" s="6">
        <f t="shared" si="342"/>
        <v>445</v>
      </c>
      <c r="BA54" s="5">
        <f t="shared" si="343"/>
        <v>1</v>
      </c>
      <c r="BB54" s="5" t="str">
        <f t="shared" si="344"/>
        <v>H</v>
      </c>
      <c r="BC54" s="5">
        <f t="shared" si="382"/>
        <v>0</v>
      </c>
      <c r="BD54" s="5">
        <f t="shared" si="346"/>
        <v>0</v>
      </c>
      <c r="BE54" s="5">
        <f t="shared" si="347"/>
        <v>0</v>
      </c>
      <c r="BF54" s="6" t="str">
        <f t="shared" si="348"/>
        <v>Nem rövidtávú a feladat.</v>
      </c>
      <c r="BG54" s="5">
        <f t="shared" si="349"/>
        <v>1</v>
      </c>
      <c r="BH54" s="5">
        <f t="shared" si="350"/>
        <v>1</v>
      </c>
      <c r="BI54" s="5">
        <f t="shared" si="351"/>
        <v>0</v>
      </c>
      <c r="BJ54" s="5">
        <f t="shared" si="352"/>
        <v>1</v>
      </c>
      <c r="BK54" s="5">
        <f t="shared" si="383"/>
        <v>1</v>
      </c>
      <c r="BL54" s="4" t="str">
        <f t="shared" si="354"/>
        <v>A forrás egyenlő a költséggel (II.ütem).</v>
      </c>
      <c r="BM54" s="5">
        <f t="shared" si="355"/>
        <v>0</v>
      </c>
      <c r="BN54" s="5">
        <f t="shared" si="356"/>
        <v>1</v>
      </c>
      <c r="BO54" s="5">
        <f t="shared" si="357"/>
        <v>0</v>
      </c>
      <c r="BP54" s="5">
        <f t="shared" si="358"/>
        <v>0</v>
      </c>
      <c r="BQ54" s="5">
        <f t="shared" si="359"/>
        <v>0</v>
      </c>
      <c r="BR54" s="6">
        <f t="shared" si="360"/>
        <v>0</v>
      </c>
      <c r="BS54" s="5">
        <f t="shared" si="361"/>
        <v>0</v>
      </c>
      <c r="BT54" s="5">
        <f t="shared" si="362"/>
        <v>0</v>
      </c>
      <c r="BU54" s="5">
        <f t="shared" si="363"/>
        <v>1</v>
      </c>
      <c r="BV54" s="5">
        <f t="shared" si="364"/>
        <v>1</v>
      </c>
      <c r="BW54" s="5">
        <f t="shared" si="365"/>
        <v>1</v>
      </c>
      <c r="BX54" s="5">
        <f t="shared" si="366"/>
        <v>1</v>
      </c>
      <c r="BY54" s="5">
        <f t="shared" si="367"/>
        <v>1</v>
      </c>
      <c r="BZ54" s="5">
        <f t="shared" si="368"/>
        <v>1</v>
      </c>
      <c r="CA54" s="5">
        <f t="shared" si="369"/>
        <v>1</v>
      </c>
      <c r="CB54" s="5">
        <f t="shared" si="370"/>
        <v>1</v>
      </c>
      <c r="CC54" s="5">
        <f t="shared" si="371"/>
        <v>1</v>
      </c>
      <c r="CD54" s="5" t="str">
        <f t="shared" si="372"/>
        <v>?</v>
      </c>
      <c r="CE54" s="4" t="str">
        <f t="shared" si="384"/>
        <v>Kitöltés rendben!</v>
      </c>
      <c r="CF54" s="5">
        <f t="shared" si="385"/>
        <v>1</v>
      </c>
      <c r="CG54" s="5">
        <f t="shared" si="375"/>
        <v>0</v>
      </c>
      <c r="CH54" s="5">
        <f t="shared" si="376"/>
        <v>1</v>
      </c>
    </row>
    <row r="55" spans="1:86" s="2" customFormat="1" ht="60">
      <c r="A55" s="1" t="str">
        <f t="shared" si="377"/>
        <v>Kitöltés rendben!</v>
      </c>
      <c r="B55" s="195">
        <v>2</v>
      </c>
      <c r="C55" s="191" t="s">
        <v>101</v>
      </c>
      <c r="D55" s="198" t="s">
        <v>383</v>
      </c>
      <c r="E55" s="199" t="s">
        <v>318</v>
      </c>
      <c r="F55" s="200" t="str">
        <f>VLOOKUP($G55,Összesítő!$B:$F,2,FALSE)</f>
        <v>21-32504-1-001-00-00</v>
      </c>
      <c r="G55" s="201">
        <v>2301</v>
      </c>
      <c r="H55" s="200" t="str">
        <f>AY55&amp;"_"&amp;AW55&amp;"_FIV_"&amp;LEFT(Előlap!$B$6,4)</f>
        <v>1807_53_FIV_2026</v>
      </c>
      <c r="I55" s="200" t="str">
        <f>VLOOKUP($G55,Összesítő!$B:$F,5,FALSE)</f>
        <v>Kunszentmárton</v>
      </c>
      <c r="J55" s="200" t="str">
        <f>VLOOKUP($G55,Összesítő!$B:$F,4,FALSE)</f>
        <v>Kunszentmárton Város Önkormányzata</v>
      </c>
      <c r="K55" s="202">
        <f t="shared" si="378"/>
        <v>6000</v>
      </c>
      <c r="L55" s="193">
        <v>2028</v>
      </c>
      <c r="M55" s="193">
        <v>2031</v>
      </c>
      <c r="N55" s="203">
        <v>0</v>
      </c>
      <c r="O55" s="203">
        <v>6000</v>
      </c>
      <c r="P55" s="203">
        <v>0</v>
      </c>
      <c r="Q55" s="205"/>
      <c r="R55" s="204">
        <v>0</v>
      </c>
      <c r="S55" s="204">
        <v>0</v>
      </c>
      <c r="T55" s="204">
        <v>0</v>
      </c>
      <c r="U55" s="204">
        <v>0</v>
      </c>
      <c r="V55" s="204">
        <v>0</v>
      </c>
      <c r="W55" s="204">
        <v>0</v>
      </c>
      <c r="X55" s="204">
        <v>0</v>
      </c>
      <c r="Y55" s="204">
        <v>0</v>
      </c>
      <c r="Z55" s="204">
        <v>0</v>
      </c>
      <c r="AA55" s="204">
        <v>0</v>
      </c>
      <c r="AB55" s="204">
        <v>0</v>
      </c>
      <c r="AC55" s="202">
        <f t="shared" si="379"/>
        <v>0</v>
      </c>
      <c r="AD55" s="3" t="str">
        <f t="shared" si="380"/>
        <v>Nem rövidtávú a feladat.</v>
      </c>
      <c r="AE55" s="205"/>
      <c r="AF55" s="204">
        <v>0</v>
      </c>
      <c r="AG55" s="204">
        <v>0</v>
      </c>
      <c r="AH55" s="204">
        <v>0</v>
      </c>
      <c r="AI55" s="204">
        <v>0</v>
      </c>
      <c r="AJ55" s="204">
        <v>6000</v>
      </c>
      <c r="AK55" s="204">
        <v>0</v>
      </c>
      <c r="AL55" s="204">
        <v>0</v>
      </c>
      <c r="AM55" s="204">
        <v>0</v>
      </c>
      <c r="AN55" s="204">
        <v>0</v>
      </c>
      <c r="AO55" s="204">
        <v>0</v>
      </c>
      <c r="AP55" s="204">
        <v>0</v>
      </c>
      <c r="AQ55" s="202">
        <f t="shared" si="381"/>
        <v>6000</v>
      </c>
      <c r="AR55" s="191"/>
      <c r="AS55" s="3" t="str">
        <f t="shared" si="341"/>
        <v>A forrás egyenlő a költséggel (II.ütem).</v>
      </c>
      <c r="AT55" s="205"/>
      <c r="AU55" s="198" t="s">
        <v>388</v>
      </c>
      <c r="AV55" s="198" t="s">
        <v>135</v>
      </c>
      <c r="AW55" s="197">
        <f>COUNTA($G$3:G55)</f>
        <v>53</v>
      </c>
      <c r="AY55" s="6">
        <f>VLOOKUP($G55,Összesítő!$B:$F,3,FALSE)</f>
        <v>1807</v>
      </c>
      <c r="AZ55" s="6">
        <f t="shared" si="342"/>
        <v>140</v>
      </c>
      <c r="BA55" s="5">
        <f t="shared" si="343"/>
        <v>1</v>
      </c>
      <c r="BB55" s="5" t="str">
        <f t="shared" si="344"/>
        <v>H</v>
      </c>
      <c r="BC55" s="5">
        <f t="shared" si="382"/>
        <v>0</v>
      </c>
      <c r="BD55" s="5">
        <f t="shared" si="346"/>
        <v>0</v>
      </c>
      <c r="BE55" s="5">
        <f t="shared" si="347"/>
        <v>0</v>
      </c>
      <c r="BF55" s="6" t="str">
        <f t="shared" si="348"/>
        <v>Nem rövidtávú a feladat.</v>
      </c>
      <c r="BG55" s="5">
        <f t="shared" si="349"/>
        <v>1</v>
      </c>
      <c r="BH55" s="5">
        <f t="shared" si="350"/>
        <v>1</v>
      </c>
      <c r="BI55" s="5">
        <f t="shared" si="351"/>
        <v>0</v>
      </c>
      <c r="BJ55" s="5">
        <f t="shared" si="352"/>
        <v>1</v>
      </c>
      <c r="BK55" s="5">
        <f t="shared" si="383"/>
        <v>1</v>
      </c>
      <c r="BL55" s="4" t="str">
        <f t="shared" si="354"/>
        <v>A forrás egyenlő a költséggel (II.ütem).</v>
      </c>
      <c r="BM55" s="5">
        <f t="shared" si="355"/>
        <v>0</v>
      </c>
      <c r="BN55" s="5">
        <f t="shared" si="356"/>
        <v>1</v>
      </c>
      <c r="BO55" s="5">
        <f t="shared" si="357"/>
        <v>0</v>
      </c>
      <c r="BP55" s="5">
        <f t="shared" si="358"/>
        <v>0</v>
      </c>
      <c r="BQ55" s="5">
        <f t="shared" si="359"/>
        <v>0</v>
      </c>
      <c r="BR55" s="6">
        <f t="shared" si="360"/>
        <v>0</v>
      </c>
      <c r="BS55" s="5">
        <f t="shared" si="361"/>
        <v>0</v>
      </c>
      <c r="BT55" s="5">
        <f t="shared" si="362"/>
        <v>0</v>
      </c>
      <c r="BU55" s="5">
        <f t="shared" si="363"/>
        <v>1</v>
      </c>
      <c r="BV55" s="5">
        <f t="shared" si="364"/>
        <v>1</v>
      </c>
      <c r="BW55" s="5">
        <f t="shared" si="365"/>
        <v>1</v>
      </c>
      <c r="BX55" s="5">
        <f t="shared" si="366"/>
        <v>1</v>
      </c>
      <c r="BY55" s="5">
        <f t="shared" si="367"/>
        <v>1</v>
      </c>
      <c r="BZ55" s="5">
        <f t="shared" si="368"/>
        <v>1</v>
      </c>
      <c r="CA55" s="5">
        <f t="shared" si="369"/>
        <v>1</v>
      </c>
      <c r="CB55" s="5">
        <f t="shared" si="370"/>
        <v>1</v>
      </c>
      <c r="CC55" s="5">
        <f t="shared" si="371"/>
        <v>1</v>
      </c>
      <c r="CD55" s="5" t="str">
        <f t="shared" si="372"/>
        <v>?</v>
      </c>
      <c r="CE55" s="4" t="str">
        <f t="shared" si="384"/>
        <v>Kitöltés rendben!</v>
      </c>
      <c r="CF55" s="5">
        <f t="shared" si="385"/>
        <v>1</v>
      </c>
      <c r="CG55" s="5">
        <f t="shared" si="375"/>
        <v>0</v>
      </c>
      <c r="CH55" s="5">
        <f t="shared" si="376"/>
        <v>1</v>
      </c>
    </row>
    <row r="56" spans="1:86" s="2" customFormat="1" ht="45">
      <c r="A56" s="1" t="str">
        <f>IF($G56="","Nincs VKR kiválasztva!",CE56)</f>
        <v>Kitöltés rendben!</v>
      </c>
      <c r="B56" s="195">
        <v>1</v>
      </c>
      <c r="C56" s="191" t="s">
        <v>117</v>
      </c>
      <c r="D56" s="198" t="s">
        <v>317</v>
      </c>
      <c r="E56" s="199" t="s">
        <v>318</v>
      </c>
      <c r="F56" s="200" t="str">
        <f>VLOOKUP($G56,Összesítő!$B:$F,2,FALSE)</f>
        <v>21-02626-1-001-00-04</v>
      </c>
      <c r="G56" s="201">
        <v>2304</v>
      </c>
      <c r="H56" s="200" t="str">
        <f>AY56&amp;"_"&amp;AW56&amp;"_FIV_"&amp;LEFT(Előlap!$B$6,4)</f>
        <v>1782_54_FIV_2026</v>
      </c>
      <c r="I56" s="200" t="str">
        <f>VLOOKUP($G56,Összesítő!$B:$F,5,FALSE)</f>
        <v>Martfű</v>
      </c>
      <c r="J56" s="200" t="str">
        <f>VLOOKUP($G56,Összesítő!$B:$F,4,FALSE)</f>
        <v>Martfű Város Önkormányzata</v>
      </c>
      <c r="K56" s="202">
        <f>N56+O56</f>
        <v>3600</v>
      </c>
      <c r="L56" s="193">
        <v>2027</v>
      </c>
      <c r="M56" s="193">
        <v>2027</v>
      </c>
      <c r="N56" s="203">
        <v>3600</v>
      </c>
      <c r="O56" s="204">
        <v>0</v>
      </c>
      <c r="P56" s="203">
        <v>3600</v>
      </c>
      <c r="Q56" s="205"/>
      <c r="R56" s="204">
        <v>0</v>
      </c>
      <c r="S56" s="204">
        <v>0</v>
      </c>
      <c r="T56" s="204">
        <v>0</v>
      </c>
      <c r="U56" s="204">
        <v>0</v>
      </c>
      <c r="V56" s="204">
        <v>0</v>
      </c>
      <c r="W56" s="204">
        <v>3600</v>
      </c>
      <c r="X56" s="204">
        <v>0</v>
      </c>
      <c r="Y56" s="204">
        <v>0</v>
      </c>
      <c r="Z56" s="204">
        <v>0</v>
      </c>
      <c r="AA56" s="204">
        <v>0</v>
      </c>
      <c r="AB56" s="204">
        <v>0</v>
      </c>
      <c r="AC56" s="202">
        <f>SUM(R56:AB56)</f>
        <v>3600</v>
      </c>
      <c r="AD56" s="3" t="str">
        <f>IF($G56="","Nincs VKR kiválasztva!",IF(BA56=0,"Hiányos kitöltés!",BF56))</f>
        <v>A forrás egyenlő a költséggel (I.ütem).</v>
      </c>
      <c r="AE56" s="205"/>
      <c r="AF56" s="204">
        <v>0</v>
      </c>
      <c r="AG56" s="204">
        <v>0</v>
      </c>
      <c r="AH56" s="204">
        <v>0</v>
      </c>
      <c r="AI56" s="204">
        <v>0</v>
      </c>
      <c r="AJ56" s="204">
        <v>0</v>
      </c>
      <c r="AK56" s="204">
        <v>0</v>
      </c>
      <c r="AL56" s="204">
        <v>0</v>
      </c>
      <c r="AM56" s="204">
        <v>0</v>
      </c>
      <c r="AN56" s="204">
        <v>0</v>
      </c>
      <c r="AO56" s="204">
        <v>0</v>
      </c>
      <c r="AP56" s="204">
        <v>0</v>
      </c>
      <c r="AQ56" s="202">
        <f>SUM(AF56:AP56)</f>
        <v>0</v>
      </c>
      <c r="AR56" s="191"/>
      <c r="AS56" s="3" t="str">
        <f>IF($G56="","Nincs VKR kiválasztva!",IF($BA56=0,"Hiányos kitöltés!",IF($BN56=0,"Nem hosszútávú a feladat.",$BL56)))</f>
        <v>Nem hosszútávú a feladat.</v>
      </c>
      <c r="AT56" s="205"/>
      <c r="AU56" s="198" t="s">
        <v>326</v>
      </c>
      <c r="AV56" s="198" t="s">
        <v>135</v>
      </c>
      <c r="AW56" s="197">
        <f>COUNTA($G$3:G56)</f>
        <v>54</v>
      </c>
      <c r="AY56" s="6">
        <f>VLOOKUP($G56,Összesítő!$B:$F,3,FALSE)</f>
        <v>1782</v>
      </c>
      <c r="AZ56" s="6">
        <f>LEN($AU56)</f>
        <v>107</v>
      </c>
      <c r="BA56" s="5">
        <f>IF(OR($B56="",$C56="",$D56="",$E56="",$F56="",$L56="",$M56="",$N56="",$O56="",$P56=""),0,1)</f>
        <v>1</v>
      </c>
      <c r="BB56" s="5" t="str">
        <f>IF($F56="",0,IF(AND($L56=2027,$M56=2027),"R",IF(AND($L56=2027,$M56&gt;2027),"RH",IF(AND($L56&gt;2027,$M56&gt;2027),"H","x"))))</f>
        <v>R</v>
      </c>
      <c r="BC56" s="5">
        <f>IF(OR(BB56="R",BB56="RH"),1,0)</f>
        <v>1</v>
      </c>
      <c r="BD56" s="5">
        <f>IF(AND($BB56="R",$O56&gt;0),1,IF(AND($BB56="H",$N56&gt;0),1,0))</f>
        <v>0</v>
      </c>
      <c r="BE56" s="5">
        <f>IF($AC56&lt;$N56,1,IF($AC56=$N56,0))</f>
        <v>0</v>
      </c>
      <c r="BF56" s="6" t="str">
        <f>IF($L56&gt;2027,"Nem rövidtávú a feladat.",IF($BE56=1,"Az I. ütem nem lehet forráshiányos!",IF($AC56&gt;$N56,"Többlet forrást jelölt meg az I. ütemnél! A forrás ne legyen több a költségnél.",IF($AC56=$N56,"A forrás egyenlő a költséggel (I.ütem).",0))))</f>
        <v>A forrás egyenlő a költséggel (I.ütem).</v>
      </c>
      <c r="BG56" s="5">
        <f>IF(AND($R56&lt;&gt;"",$S56&lt;&gt;"",$T56&lt;&gt;"",$U56&lt;&gt;"",$V56&lt;&gt;"",$W56&lt;&gt;"",$X56&lt;&gt;"",$Y56&lt;&gt;"",$Z56&lt;&gt;"",$AA56&lt;&gt;"",$AB56&lt;&gt;""),1,0)</f>
        <v>1</v>
      </c>
      <c r="BH56" s="5">
        <f>IF(AND($BG56=1,$N56=$AC56),1,0)</f>
        <v>1</v>
      </c>
      <c r="BI56" s="5">
        <f>IF($AQ56&lt;$O56,1,0)</f>
        <v>0</v>
      </c>
      <c r="BJ56" s="5">
        <f>IF(AND($AF56&lt;&gt;"",$AG56&lt;&gt;"",$AH56&lt;&gt;"",$AI56&lt;&gt;"",$AJ56&lt;&gt;"",$AK56&lt;&gt;"",$AL56&lt;&gt;"",$AM56&lt;&gt;"",$AN56&lt;&gt;"",$AO56&lt;&gt;"",$AP56&lt;&gt;""),1,0)</f>
        <v>1</v>
      </c>
      <c r="BK56" s="5">
        <f>IF(AND($BJ56=1,$O56=$AQ56),1,IF(AND($BJ56=1,$O56&gt;$AQ56,AR56="igen"),1,0))</f>
        <v>1</v>
      </c>
      <c r="BL56" s="4" t="str">
        <f>IF($M56&lt;2028,"Nem hosszútávú a feladat.",IF(AND($BI56=1,$AR56="nem"),"Forráshiányos a feladat? Jelölje az AR-oszlopban!",IF(AND($BI56=0,$AR56="igen"),"Forráshiányosnak jelölte a feladat az AR-oszlopban, de a forrás költség adatok alapnján nem az!",IF(AND($BI56=1,$AR56="igen"),"Forráshiányos a feladat!",IF($AQ56&gt;$O56,"Többlet forrást jelölt meg a II. ütemnél! A forrás ne legyen több a költségnél.",IF($AQ56=$O56,"A forrás egyenlő a költséggel (II.ütem).",0))))))</f>
        <v>Nem hosszútávú a feladat.</v>
      </c>
      <c r="BM56" s="5">
        <f>IF($M56&lt;2028,1,0)</f>
        <v>1</v>
      </c>
      <c r="BN56" s="5">
        <f>IF($M56&gt;2027,1,0)</f>
        <v>0</v>
      </c>
      <c r="BO56" s="5">
        <f>IF(AND($BM56=1,$N56=0),1,0)</f>
        <v>0</v>
      </c>
      <c r="BP56" s="5">
        <f>IF(AND($BN56=1,$O56=0),1,0)</f>
        <v>0</v>
      </c>
      <c r="BQ56" s="5">
        <f>IF(AND($BB56="R",$N56=0,$AZ56&gt;29),1,IF(AND($BB56="RH",$N56=0,$AZ56&gt;29),1,0))</f>
        <v>0</v>
      </c>
      <c r="BR56" s="6" t="str">
        <f>IF($BN56=0,"Nincs hosszútávú terv!",IF(AND($BB56="H",$O56=0,$AZ56=0),"Nullás a hosszútávú feladat és nincs hozzá indoklás!",IF(AND($BB56="RH",$O56=0,$AZ56=0),"Nullás a hosszútávú feladat és nincs hozzá indoklás!",IF(AND($BB56="R",$O56=0,$AZ56&lt;300),"Nullás a hosszútávú feladat és rövid hozzá az indoklás!",IF(AND($BB56="RH",$O56=0,$AZ56&lt;300),"Nullás a hosszútávú feladat és rövid hozzá az indoklás!",0)))))</f>
        <v>Nincs hosszútávú terv!</v>
      </c>
      <c r="BS56" s="5">
        <f>IF(AND($BB56="R",$N56=0,$AZ56&gt;29),1,IF(AND($BB56="RH",$N56=0,$AZ56&gt;29),1,0))</f>
        <v>0</v>
      </c>
      <c r="BT56" s="5">
        <f>IF(AND($BB56="H",$O56=0,$AZ56&gt;29),1,IF(AND($BB56="RH",$O56=0,$AZ56&gt;29),1,0))</f>
        <v>0</v>
      </c>
      <c r="BU56" s="5">
        <f>IF($B56="",0,1)</f>
        <v>1</v>
      </c>
      <c r="BV56" s="5">
        <f>IF($C56="",0,1)</f>
        <v>1</v>
      </c>
      <c r="BW56" s="5">
        <f>IF($D56="",0,1)</f>
        <v>1</v>
      </c>
      <c r="BX56" s="5">
        <f>IF($E56="",0,1)</f>
        <v>1</v>
      </c>
      <c r="BY56" s="5">
        <f>IF($L56="",0,1)</f>
        <v>1</v>
      </c>
      <c r="BZ56" s="5">
        <f>IF($M56="",0,1)</f>
        <v>1</v>
      </c>
      <c r="CA56" s="5">
        <f>IF($N56="",0,1)</f>
        <v>1</v>
      </c>
      <c r="CB56" s="5">
        <f>IF($O56="",0,1)</f>
        <v>1</v>
      </c>
      <c r="CC56" s="5">
        <f>IF($P56="",0,1)</f>
        <v>1</v>
      </c>
      <c r="CD56" s="5" t="str">
        <f>IF(AND($BA56=0,$BU56=0),"Hiányos kitöltés! (B-oszlop üres)",IF(AND($BA56=0,$BV56=0),"Hiányos kitöltés! (C-oszlop üres)",IF(AND($BA56=0,$BW56=0),"Hiányos kitöltés! (D-oszlop üres)",IF(AND($BA56=0,$BX56=0),"Hiányos kitöltés! (E-oszlop üres)",IF(AND($BA56=0,$BY56=0),"Hiányos kitöltés! (L-oszlop üres)",IF(AND($BA56=0,$BZ56=0),"Hiányos kitöltés! (M-oszlop üres)",IF(AND($BA56=0,$CA56=0),"Hiányos kitöltés! (N-oszlop üres)",IF(AND($BA56=0,$CB56=0),"Hiányos kitöltés! (O-oszlop üres)",IF(AND($BA56=0,$CC56=0),"Hiányos kitöltés! (P-oszlop üres)",IF(AND($BA56=0,$BG56=0),"Hiányos kitöltés! (I.ütem forrása hiányos!","?"))))))))))</f>
        <v>?</v>
      </c>
      <c r="CE56" s="4" t="str">
        <f>IF($BA56=0,$CD56,IF($BG56=0,"I. ütem forrása nincs kitöltve!",IF($BJ56=0,"II. ütem forrása nincs kitöltve!",IF($BD56=1,"Költségek üteme nem megfelelő (az időtartam és a költség üteme eltér)!",IF(AND(BH56=0,$BA56=1,$BJ56=1,$BD56=1),"Kötelező cellák kitöltve, de az I. ütem forrása hibás!",IF(AND(BJ56=0,$BA56=1,$BJ56=1,$BD56=1),"Kötelező cellák kitöltve, de a II. ütem forrása hibás!",IF(AND($BO56=1,$AZ56&lt;30),"Nullás a rövidtávú feladat és rövid (hiányzik) a hozzá tartozó indoklás!",IF(AND($BP56=1,$AZ56&lt;30),"Nullás a hosszútávú feladat és rövid (hiányzik) a hozzá tartozó indoklás!",IF(AND(BN56=1,C56="2011_RENDKÍVÜLI"),"II. ütemre nem tervezhet Rendkívüli feladatot!",IF(BH56=0,AD56,IF(BK56=0,AS56,IF(AND(BC56=1,$P56&gt;$N56),"EM rendelet 2. melléklet terhére elszámolt költség nem lehet nagyobb az I. ütemre tervezett tényleges költségnél!",IF($AC56&gt;$N56,"Többlet forrást jelölt meg az I. ütemnél! A forrás ne legyen több a költségnél.",IF($AQ56&gt;$O56,"Többlet forrást jelölt meg a II. ütemnél! A forrás ne legyen több a költségnél.","Kitöltés rendben!"))))))))))))))</f>
        <v>Kitöltés rendben!</v>
      </c>
      <c r="CF56" s="5">
        <f>IF(A56="Kitöltés rendben!",1,0)</f>
        <v>1</v>
      </c>
      <c r="CG56" s="5">
        <f>IF(AND($BB56="R",$CF56=1),1,IF(AND($BB56="RH",$CF56=1),1,0))</f>
        <v>1</v>
      </c>
      <c r="CH56" s="5">
        <f>IF(AND($BB56="H",$CF56=1),1,IF(AND($BB56="RH",$CF56=1),1,0))</f>
        <v>0</v>
      </c>
    </row>
    <row r="57" spans="1:86" s="2" customFormat="1" ht="150">
      <c r="A57" s="1" t="str">
        <f t="shared" ref="A57:A62" si="386">IF($G57="","Nincs VKR kiválasztva!",CE57)</f>
        <v>Kitöltés rendben!</v>
      </c>
      <c r="B57" s="195">
        <v>1</v>
      </c>
      <c r="C57" s="191" t="s">
        <v>103</v>
      </c>
      <c r="D57" s="198" t="s">
        <v>389</v>
      </c>
      <c r="E57" s="199" t="s">
        <v>318</v>
      </c>
      <c r="F57" s="200" t="str">
        <f>VLOOKUP($G57,Összesítő!$B:$F,2,FALSE)</f>
        <v>21-02626-1-001-00-04</v>
      </c>
      <c r="G57" s="201">
        <v>2304</v>
      </c>
      <c r="H57" s="200" t="str">
        <f>AY57&amp;"_"&amp;AW57&amp;"_FIV_"&amp;LEFT(Előlap!$B$6,4)</f>
        <v>1782_55_FIV_2026</v>
      </c>
      <c r="I57" s="200" t="str">
        <f>VLOOKUP($G57,Összesítő!$B:$F,5,FALSE)</f>
        <v>Martfű</v>
      </c>
      <c r="J57" s="200" t="str">
        <f>VLOOKUP($G57,Összesítő!$B:$F,4,FALSE)</f>
        <v>Martfű Város Önkormányzata</v>
      </c>
      <c r="K57" s="202">
        <f t="shared" ref="K57:K62" si="387">N57+O57</f>
        <v>10000</v>
      </c>
      <c r="L57" s="193">
        <v>2027</v>
      </c>
      <c r="M57" s="193">
        <v>2027</v>
      </c>
      <c r="N57" s="203">
        <v>10000</v>
      </c>
      <c r="O57" s="203">
        <v>0</v>
      </c>
      <c r="P57" s="203">
        <v>10000</v>
      </c>
      <c r="Q57" s="205"/>
      <c r="R57" s="204">
        <v>0</v>
      </c>
      <c r="S57" s="204">
        <v>0</v>
      </c>
      <c r="T57" s="204">
        <v>0</v>
      </c>
      <c r="U57" s="204">
        <v>0</v>
      </c>
      <c r="V57" s="204">
        <v>0</v>
      </c>
      <c r="W57" s="204">
        <v>10000</v>
      </c>
      <c r="X57" s="204">
        <v>0</v>
      </c>
      <c r="Y57" s="204">
        <v>0</v>
      </c>
      <c r="Z57" s="204">
        <v>0</v>
      </c>
      <c r="AA57" s="204">
        <v>0</v>
      </c>
      <c r="AB57" s="204">
        <v>0</v>
      </c>
      <c r="AC57" s="202">
        <f t="shared" ref="AC57:AC62" si="388">SUM(R57:AB57)</f>
        <v>10000</v>
      </c>
      <c r="AD57" s="3" t="str">
        <f t="shared" ref="AD57:AD62" si="389">IF($G57="","Nincs VKR kiválasztva!",IF(BA57=0,"Hiányos kitöltés!",BF57))</f>
        <v>A forrás egyenlő a költséggel (I.ütem).</v>
      </c>
      <c r="AE57" s="205"/>
      <c r="AF57" s="204">
        <v>0</v>
      </c>
      <c r="AG57" s="204">
        <v>0</v>
      </c>
      <c r="AH57" s="204">
        <v>0</v>
      </c>
      <c r="AI57" s="204">
        <v>0</v>
      </c>
      <c r="AJ57" s="204">
        <v>0</v>
      </c>
      <c r="AK57" s="204">
        <v>0</v>
      </c>
      <c r="AL57" s="204">
        <v>0</v>
      </c>
      <c r="AM57" s="204">
        <v>0</v>
      </c>
      <c r="AN57" s="204">
        <v>0</v>
      </c>
      <c r="AO57" s="204">
        <v>0</v>
      </c>
      <c r="AP57" s="204">
        <v>0</v>
      </c>
      <c r="AQ57" s="202">
        <f t="shared" ref="AQ57:AQ62" si="390">SUM(AF57:AP57)</f>
        <v>0</v>
      </c>
      <c r="AR57" s="191"/>
      <c r="AS57" s="3" t="str">
        <f t="shared" ref="AS57:AS62" si="391">IF($G57="","Nincs VKR kiválasztva!",IF($BA57=0,"Hiányos kitöltés!",IF($BN57=0,"Nem hosszútávú a feladat.",$BL57)))</f>
        <v>Nem hosszútávú a feladat.</v>
      </c>
      <c r="AT57" s="205"/>
      <c r="AU57" s="198" t="s">
        <v>375</v>
      </c>
      <c r="AV57" s="198" t="s">
        <v>135</v>
      </c>
      <c r="AW57" s="197">
        <f>COUNTA($G$3:G57)</f>
        <v>55</v>
      </c>
      <c r="AY57" s="6">
        <f>VLOOKUP($G57,Összesítő!$B:$F,3,FALSE)</f>
        <v>1782</v>
      </c>
      <c r="AZ57" s="6">
        <f t="shared" ref="AZ57:AZ62" si="392">LEN($AU57)</f>
        <v>408</v>
      </c>
      <c r="BA57" s="5">
        <f t="shared" ref="BA57:BA62" si="393">IF(OR($B57="",$C57="",$D57="",$E57="",$F57="",$L57="",$M57="",$N57="",$O57="",$P57=""),0,1)</f>
        <v>1</v>
      </c>
      <c r="BB57" s="5" t="str">
        <f t="shared" ref="BB57:BB62" si="394">IF($F57="",0,IF(AND($L57=2027,$M57=2027),"R",IF(AND($L57=2027,$M57&gt;2027),"RH",IF(AND($L57&gt;2027,$M57&gt;2027),"H","x"))))</f>
        <v>R</v>
      </c>
      <c r="BC57" s="5">
        <f t="shared" ref="BC57:BC62" si="395">IF(OR(BB57="R",BB57="RH"),1,0)</f>
        <v>1</v>
      </c>
      <c r="BD57" s="5">
        <f t="shared" ref="BD57:BD62" si="396">IF(AND($BB57="R",$O57&gt;0),1,IF(AND($BB57="H",$N57&gt;0),1,0))</f>
        <v>0</v>
      </c>
      <c r="BE57" s="5">
        <f t="shared" ref="BE57:BE62" si="397">IF($AC57&lt;$N57,1,IF($AC57=$N57,0))</f>
        <v>0</v>
      </c>
      <c r="BF57" s="6" t="str">
        <f t="shared" ref="BF57:BF62" si="398">IF($L57&gt;2027,"Nem rövidtávú a feladat.",IF($BE57=1,"Az I. ütem nem lehet forráshiányos!",IF($AC57&gt;$N57,"Többlet forrást jelölt meg az I. ütemnél! A forrás ne legyen több a költségnél.",IF($AC57=$N57,"A forrás egyenlő a költséggel (I.ütem).",0))))</f>
        <v>A forrás egyenlő a költséggel (I.ütem).</v>
      </c>
      <c r="BG57" s="5">
        <f t="shared" ref="BG57:BG62" si="399">IF(AND($R57&lt;&gt;"",$S57&lt;&gt;"",$T57&lt;&gt;"",$U57&lt;&gt;"",$V57&lt;&gt;"",$W57&lt;&gt;"",$X57&lt;&gt;"",$Y57&lt;&gt;"",$Z57&lt;&gt;"",$AA57&lt;&gt;"",$AB57&lt;&gt;""),1,0)</f>
        <v>1</v>
      </c>
      <c r="BH57" s="5">
        <f t="shared" ref="BH57:BH62" si="400">IF(AND($BG57=1,$N57=$AC57),1,0)</f>
        <v>1</v>
      </c>
      <c r="BI57" s="5">
        <f t="shared" ref="BI57:BI62" si="401">IF($AQ57&lt;$O57,1,0)</f>
        <v>0</v>
      </c>
      <c r="BJ57" s="5">
        <f t="shared" ref="BJ57:BJ62" si="402">IF(AND($AF57&lt;&gt;"",$AG57&lt;&gt;"",$AH57&lt;&gt;"",$AI57&lt;&gt;"",$AJ57&lt;&gt;"",$AK57&lt;&gt;"",$AL57&lt;&gt;"",$AM57&lt;&gt;"",$AN57&lt;&gt;"",$AO57&lt;&gt;"",$AP57&lt;&gt;""),1,0)</f>
        <v>1</v>
      </c>
      <c r="BK57" s="5">
        <f t="shared" ref="BK57:BK62" si="403">IF(AND($BJ57=1,$O57=$AQ57),1,IF(AND($BJ57=1,$O57&gt;$AQ57,AR57="igen"),1,0))</f>
        <v>1</v>
      </c>
      <c r="BL57" s="4" t="str">
        <f t="shared" ref="BL57:BL62" si="404">IF($M57&lt;2028,"Nem hosszútávú a feladat.",IF(AND($BI57=1,$AR57="nem"),"Forráshiányos a feladat? Jelölje az AR-oszlopban!",IF(AND($BI57=0,$AR57="igen"),"Forráshiányosnak jelölte a feladat az AR-oszlopban, de a forrás költség adatok alapnján nem az!",IF(AND($BI57=1,$AR57="igen"),"Forráshiányos a feladat!",IF($AQ57&gt;$O57,"Többlet forrást jelölt meg a II. ütemnél! A forrás ne legyen több a költségnél.",IF($AQ57=$O57,"A forrás egyenlő a költséggel (II.ütem).",0))))))</f>
        <v>Nem hosszútávú a feladat.</v>
      </c>
      <c r="BM57" s="5">
        <f t="shared" ref="BM57:BM62" si="405">IF($M57&lt;2028,1,0)</f>
        <v>1</v>
      </c>
      <c r="BN57" s="5">
        <f t="shared" ref="BN57:BN62" si="406">IF($M57&gt;2027,1,0)</f>
        <v>0</v>
      </c>
      <c r="BO57" s="5">
        <f t="shared" ref="BO57:BO62" si="407">IF(AND($BM57=1,$N57=0),1,0)</f>
        <v>0</v>
      </c>
      <c r="BP57" s="5">
        <f t="shared" ref="BP57:BP62" si="408">IF(AND($BN57=1,$O57=0),1,0)</f>
        <v>0</v>
      </c>
      <c r="BQ57" s="5">
        <f t="shared" ref="BQ57:BQ62" si="409">IF(AND($BB57="R",$N57=0,$AZ57&gt;29),1,IF(AND($BB57="RH",$N57=0,$AZ57&gt;29),1,0))</f>
        <v>0</v>
      </c>
      <c r="BR57" s="6" t="str">
        <f t="shared" ref="BR57:BR62" si="410">IF($BN57=0,"Nincs hosszútávú terv!",IF(AND($BB57="H",$O57=0,$AZ57=0),"Nullás a hosszútávú feladat és nincs hozzá indoklás!",IF(AND($BB57="RH",$O57=0,$AZ57=0),"Nullás a hosszútávú feladat és nincs hozzá indoklás!",IF(AND($BB57="R",$O57=0,$AZ57&lt;300),"Nullás a hosszútávú feladat és rövid hozzá az indoklás!",IF(AND($BB57="RH",$O57=0,$AZ57&lt;300),"Nullás a hosszútávú feladat és rövid hozzá az indoklás!",0)))))</f>
        <v>Nincs hosszútávú terv!</v>
      </c>
      <c r="BS57" s="5">
        <f t="shared" ref="BS57:BS62" si="411">IF(AND($BB57="R",$N57=0,$AZ57&gt;29),1,IF(AND($BB57="RH",$N57=0,$AZ57&gt;29),1,0))</f>
        <v>0</v>
      </c>
      <c r="BT57" s="5">
        <f t="shared" ref="BT57:BT62" si="412">IF(AND($BB57="H",$O57=0,$AZ57&gt;29),1,IF(AND($BB57="RH",$O57=0,$AZ57&gt;29),1,0))</f>
        <v>0</v>
      </c>
      <c r="BU57" s="5">
        <f t="shared" ref="BU57:BU62" si="413">IF($B57="",0,1)</f>
        <v>1</v>
      </c>
      <c r="BV57" s="5">
        <f t="shared" ref="BV57:BV62" si="414">IF($C57="",0,1)</f>
        <v>1</v>
      </c>
      <c r="BW57" s="5">
        <f t="shared" ref="BW57:BW62" si="415">IF($D57="",0,1)</f>
        <v>1</v>
      </c>
      <c r="BX57" s="5">
        <f t="shared" ref="BX57:BX62" si="416">IF($E57="",0,1)</f>
        <v>1</v>
      </c>
      <c r="BY57" s="5">
        <f t="shared" ref="BY57:BY62" si="417">IF($L57="",0,1)</f>
        <v>1</v>
      </c>
      <c r="BZ57" s="5">
        <f t="shared" ref="BZ57:BZ62" si="418">IF($M57="",0,1)</f>
        <v>1</v>
      </c>
      <c r="CA57" s="5">
        <f t="shared" ref="CA57:CA62" si="419">IF($N57="",0,1)</f>
        <v>1</v>
      </c>
      <c r="CB57" s="5">
        <f t="shared" ref="CB57:CB62" si="420">IF($O57="",0,1)</f>
        <v>1</v>
      </c>
      <c r="CC57" s="5">
        <f t="shared" ref="CC57:CC62" si="421">IF($P57="",0,1)</f>
        <v>1</v>
      </c>
      <c r="CD57" s="5" t="str">
        <f t="shared" ref="CD57:CD62" si="422">IF(AND($BA57=0,$BU57=0),"Hiányos kitöltés! (B-oszlop üres)",IF(AND($BA57=0,$BV57=0),"Hiányos kitöltés! (C-oszlop üres)",IF(AND($BA57=0,$BW57=0),"Hiányos kitöltés! (D-oszlop üres)",IF(AND($BA57=0,$BX57=0),"Hiányos kitöltés! (E-oszlop üres)",IF(AND($BA57=0,$BY57=0),"Hiányos kitöltés! (L-oszlop üres)",IF(AND($BA57=0,$BZ57=0),"Hiányos kitöltés! (M-oszlop üres)",IF(AND($BA57=0,$CA57=0),"Hiányos kitöltés! (N-oszlop üres)",IF(AND($BA57=0,$CB57=0),"Hiányos kitöltés! (O-oszlop üres)",IF(AND($BA57=0,$CC57=0),"Hiányos kitöltés! (P-oszlop üres)",IF(AND($BA57=0,$BG57=0),"Hiányos kitöltés! (I.ütem forrása hiányos!","?"))))))))))</f>
        <v>?</v>
      </c>
      <c r="CE57" s="4" t="str">
        <f t="shared" ref="CE57:CE62" si="423">IF($BA57=0,$CD57,IF($BG57=0,"I. ütem forrása nincs kitöltve!",IF($BJ57=0,"II. ütem forrása nincs kitöltve!",IF($BD57=1,"Költségek üteme nem megfelelő (az időtartam és a költség üteme eltér)!",IF(AND(BH57=0,$BA57=1,$BJ57=1,$BD57=1),"Kötelező cellák kitöltve, de az I. ütem forrása hibás!",IF(AND(BJ57=0,$BA57=1,$BJ57=1,$BD57=1),"Kötelező cellák kitöltve, de a II. ütem forrása hibás!",IF(AND($BO57=1,$AZ57&lt;30),"Nullás a rövidtávú feladat és rövid (hiányzik) a hozzá tartozó indoklás!",IF(AND($BP57=1,$AZ57&lt;30),"Nullás a hosszútávú feladat és rövid (hiányzik) a hozzá tartozó indoklás!",IF(AND(BN57=1,C57="2011_RENDKÍVÜLI"),"II. ütemre nem tervezhet Rendkívüli feladatot!",IF(BH57=0,AD57,IF(BK57=0,AS57,IF(AND(BC57=1,$P57&gt;$N57),"EM rendelet 2. melléklet terhére elszámolt költség nem lehet nagyobb az I. ütemre tervezett tényleges költségnél!",IF($AC57&gt;$N57,"Többlet forrást jelölt meg az I. ütemnél! A forrás ne legyen több a költségnél.",IF($AQ57&gt;$O57,"Többlet forrást jelölt meg a II. ütemnél! A forrás ne legyen több a költségnél.","Kitöltés rendben!"))))))))))))))</f>
        <v>Kitöltés rendben!</v>
      </c>
      <c r="CF57" s="5">
        <f t="shared" ref="CF57:CF62" si="424">IF(A57="Kitöltés rendben!",1,0)</f>
        <v>1</v>
      </c>
      <c r="CG57" s="5">
        <f t="shared" ref="CG57:CG62" si="425">IF(AND($BB57="R",$CF57=1),1,IF(AND($BB57="RH",$CF57=1),1,0))</f>
        <v>1</v>
      </c>
      <c r="CH57" s="5">
        <f t="shared" ref="CH57:CH62" si="426">IF(AND($BB57="H",$CF57=1),1,IF(AND($BB57="RH",$CF57=1),1,0))</f>
        <v>0</v>
      </c>
    </row>
    <row r="58" spans="1:86" s="2" customFormat="1" ht="75">
      <c r="A58" s="1" t="str">
        <f t="shared" si="386"/>
        <v>Kitöltés rendben!</v>
      </c>
      <c r="B58" s="195">
        <v>1</v>
      </c>
      <c r="C58" s="191" t="s">
        <v>97</v>
      </c>
      <c r="D58" s="198" t="s">
        <v>390</v>
      </c>
      <c r="E58" s="199" t="s">
        <v>318</v>
      </c>
      <c r="F58" s="200" t="str">
        <f>VLOOKUP($G58,Összesítő!$B:$F,2,FALSE)</f>
        <v>21-02626-1-001-00-04</v>
      </c>
      <c r="G58" s="201">
        <v>2304</v>
      </c>
      <c r="H58" s="200" t="str">
        <f>AY58&amp;"_"&amp;AW58&amp;"_FIV_"&amp;LEFT(Előlap!$B$6,4)</f>
        <v>1782_56_FIV_2026</v>
      </c>
      <c r="I58" s="200" t="str">
        <f>VLOOKUP($G58,Összesítő!$B:$F,5,FALSE)</f>
        <v>Martfű</v>
      </c>
      <c r="J58" s="200" t="str">
        <f>VLOOKUP($G58,Összesítő!$B:$F,4,FALSE)</f>
        <v>Martfű Város Önkormányzata</v>
      </c>
      <c r="K58" s="202">
        <f t="shared" si="387"/>
        <v>10000</v>
      </c>
      <c r="L58" s="193">
        <v>2027</v>
      </c>
      <c r="M58" s="193">
        <v>2027</v>
      </c>
      <c r="N58" s="203">
        <v>10000</v>
      </c>
      <c r="O58" s="203">
        <v>0</v>
      </c>
      <c r="P58" s="203">
        <v>10000</v>
      </c>
      <c r="Q58" s="205"/>
      <c r="R58" s="204">
        <v>0</v>
      </c>
      <c r="S58" s="204">
        <v>0</v>
      </c>
      <c r="T58" s="204">
        <v>0</v>
      </c>
      <c r="U58" s="204">
        <v>0</v>
      </c>
      <c r="V58" s="204">
        <v>0</v>
      </c>
      <c r="W58" s="204">
        <v>10000</v>
      </c>
      <c r="X58" s="204">
        <v>0</v>
      </c>
      <c r="Y58" s="204">
        <v>0</v>
      </c>
      <c r="Z58" s="204">
        <v>0</v>
      </c>
      <c r="AA58" s="204">
        <v>0</v>
      </c>
      <c r="AB58" s="204">
        <v>0</v>
      </c>
      <c r="AC58" s="202">
        <f t="shared" si="388"/>
        <v>10000</v>
      </c>
      <c r="AD58" s="3" t="str">
        <f t="shared" si="389"/>
        <v>A forrás egyenlő a költséggel (I.ütem).</v>
      </c>
      <c r="AE58" s="205"/>
      <c r="AF58" s="204">
        <v>0</v>
      </c>
      <c r="AG58" s="204">
        <v>0</v>
      </c>
      <c r="AH58" s="204">
        <v>0</v>
      </c>
      <c r="AI58" s="204">
        <v>0</v>
      </c>
      <c r="AJ58" s="204">
        <v>0</v>
      </c>
      <c r="AK58" s="204">
        <v>0</v>
      </c>
      <c r="AL58" s="204">
        <v>0</v>
      </c>
      <c r="AM58" s="204">
        <v>0</v>
      </c>
      <c r="AN58" s="204">
        <v>0</v>
      </c>
      <c r="AO58" s="204">
        <v>0</v>
      </c>
      <c r="AP58" s="204">
        <v>0</v>
      </c>
      <c r="AQ58" s="202">
        <f t="shared" si="390"/>
        <v>0</v>
      </c>
      <c r="AR58" s="191"/>
      <c r="AS58" s="3" t="str">
        <f t="shared" si="391"/>
        <v>Nem hosszútávú a feladat.</v>
      </c>
      <c r="AT58" s="205"/>
      <c r="AU58" s="198" t="s">
        <v>394</v>
      </c>
      <c r="AV58" s="198" t="s">
        <v>135</v>
      </c>
      <c r="AW58" s="197">
        <f>COUNTA($G$3:G58)</f>
        <v>56</v>
      </c>
      <c r="AY58" s="6">
        <f>VLOOKUP($G58,Összesítő!$B:$F,3,FALSE)</f>
        <v>1782</v>
      </c>
      <c r="AZ58" s="6">
        <f t="shared" si="392"/>
        <v>201</v>
      </c>
      <c r="BA58" s="5">
        <f t="shared" si="393"/>
        <v>1</v>
      </c>
      <c r="BB58" s="5" t="str">
        <f t="shared" si="394"/>
        <v>R</v>
      </c>
      <c r="BC58" s="5">
        <f t="shared" si="395"/>
        <v>1</v>
      </c>
      <c r="BD58" s="5">
        <f t="shared" si="396"/>
        <v>0</v>
      </c>
      <c r="BE58" s="5">
        <f t="shared" si="397"/>
        <v>0</v>
      </c>
      <c r="BF58" s="6" t="str">
        <f t="shared" si="398"/>
        <v>A forrás egyenlő a költséggel (I.ütem).</v>
      </c>
      <c r="BG58" s="5">
        <f t="shared" si="399"/>
        <v>1</v>
      </c>
      <c r="BH58" s="5">
        <f t="shared" si="400"/>
        <v>1</v>
      </c>
      <c r="BI58" s="5">
        <f t="shared" si="401"/>
        <v>0</v>
      </c>
      <c r="BJ58" s="5">
        <f t="shared" si="402"/>
        <v>1</v>
      </c>
      <c r="BK58" s="5">
        <f t="shared" si="403"/>
        <v>1</v>
      </c>
      <c r="BL58" s="4" t="str">
        <f t="shared" si="404"/>
        <v>Nem hosszútávú a feladat.</v>
      </c>
      <c r="BM58" s="5">
        <f t="shared" si="405"/>
        <v>1</v>
      </c>
      <c r="BN58" s="5">
        <f t="shared" si="406"/>
        <v>0</v>
      </c>
      <c r="BO58" s="5">
        <f t="shared" si="407"/>
        <v>0</v>
      </c>
      <c r="BP58" s="5">
        <f t="shared" si="408"/>
        <v>0</v>
      </c>
      <c r="BQ58" s="5">
        <f t="shared" si="409"/>
        <v>0</v>
      </c>
      <c r="BR58" s="6" t="str">
        <f t="shared" si="410"/>
        <v>Nincs hosszútávú terv!</v>
      </c>
      <c r="BS58" s="5">
        <f t="shared" si="411"/>
        <v>0</v>
      </c>
      <c r="BT58" s="5">
        <f t="shared" si="412"/>
        <v>0</v>
      </c>
      <c r="BU58" s="5">
        <f t="shared" si="413"/>
        <v>1</v>
      </c>
      <c r="BV58" s="5">
        <f t="shared" si="414"/>
        <v>1</v>
      </c>
      <c r="BW58" s="5">
        <f t="shared" si="415"/>
        <v>1</v>
      </c>
      <c r="BX58" s="5">
        <f t="shared" si="416"/>
        <v>1</v>
      </c>
      <c r="BY58" s="5">
        <f t="shared" si="417"/>
        <v>1</v>
      </c>
      <c r="BZ58" s="5">
        <f t="shared" si="418"/>
        <v>1</v>
      </c>
      <c r="CA58" s="5">
        <f t="shared" si="419"/>
        <v>1</v>
      </c>
      <c r="CB58" s="5">
        <f t="shared" si="420"/>
        <v>1</v>
      </c>
      <c r="CC58" s="5">
        <f t="shared" si="421"/>
        <v>1</v>
      </c>
      <c r="CD58" s="5" t="str">
        <f t="shared" si="422"/>
        <v>?</v>
      </c>
      <c r="CE58" s="4" t="str">
        <f t="shared" si="423"/>
        <v>Kitöltés rendben!</v>
      </c>
      <c r="CF58" s="5">
        <f t="shared" si="424"/>
        <v>1</v>
      </c>
      <c r="CG58" s="5">
        <f t="shared" si="425"/>
        <v>1</v>
      </c>
      <c r="CH58" s="5">
        <f t="shared" si="426"/>
        <v>0</v>
      </c>
    </row>
    <row r="59" spans="1:86" s="2" customFormat="1" ht="105">
      <c r="A59" s="1" t="str">
        <f t="shared" si="386"/>
        <v>Kitöltés rendben!</v>
      </c>
      <c r="B59" s="195">
        <v>2</v>
      </c>
      <c r="C59" s="191" t="s">
        <v>103</v>
      </c>
      <c r="D59" s="198" t="s">
        <v>381</v>
      </c>
      <c r="E59" s="199" t="s">
        <v>318</v>
      </c>
      <c r="F59" s="200" t="str">
        <f>VLOOKUP($G59,Összesítő!$B:$F,2,FALSE)</f>
        <v>21-02626-1-001-00-04</v>
      </c>
      <c r="G59" s="201">
        <v>2304</v>
      </c>
      <c r="H59" s="200" t="str">
        <f>AY59&amp;"_"&amp;AW59&amp;"_FIV_"&amp;LEFT(Előlap!$B$6,4)</f>
        <v>1782_57_FIV_2026</v>
      </c>
      <c r="I59" s="200" t="str">
        <f>VLOOKUP($G59,Összesítő!$B:$F,5,FALSE)</f>
        <v>Martfű</v>
      </c>
      <c r="J59" s="200" t="str">
        <f>VLOOKUP($G59,Összesítő!$B:$F,4,FALSE)</f>
        <v>Martfű Város Önkormányzata</v>
      </c>
      <c r="K59" s="202">
        <f t="shared" si="387"/>
        <v>40000</v>
      </c>
      <c r="L59" s="193">
        <v>2028</v>
      </c>
      <c r="M59" s="193">
        <v>2028</v>
      </c>
      <c r="N59" s="203">
        <v>0</v>
      </c>
      <c r="O59" s="203">
        <v>40000</v>
      </c>
      <c r="P59" s="203">
        <v>0</v>
      </c>
      <c r="Q59" s="205"/>
      <c r="R59" s="204">
        <v>0</v>
      </c>
      <c r="S59" s="204">
        <v>0</v>
      </c>
      <c r="T59" s="204">
        <v>0</v>
      </c>
      <c r="U59" s="204">
        <v>0</v>
      </c>
      <c r="V59" s="204">
        <v>0</v>
      </c>
      <c r="W59" s="204">
        <v>0</v>
      </c>
      <c r="X59" s="204">
        <v>0</v>
      </c>
      <c r="Y59" s="204">
        <v>0</v>
      </c>
      <c r="Z59" s="204">
        <v>0</v>
      </c>
      <c r="AA59" s="204">
        <v>0</v>
      </c>
      <c r="AB59" s="204">
        <v>0</v>
      </c>
      <c r="AC59" s="202">
        <f t="shared" si="388"/>
        <v>0</v>
      </c>
      <c r="AD59" s="3" t="str">
        <f t="shared" si="389"/>
        <v>Nem rövidtávú a feladat.</v>
      </c>
      <c r="AE59" s="205"/>
      <c r="AF59" s="204">
        <v>0</v>
      </c>
      <c r="AG59" s="204">
        <v>0</v>
      </c>
      <c r="AH59" s="204">
        <v>0</v>
      </c>
      <c r="AI59" s="204">
        <v>0</v>
      </c>
      <c r="AJ59" s="204">
        <v>40000</v>
      </c>
      <c r="AK59" s="204">
        <v>0</v>
      </c>
      <c r="AL59" s="204">
        <v>0</v>
      </c>
      <c r="AM59" s="204">
        <v>0</v>
      </c>
      <c r="AN59" s="204">
        <v>0</v>
      </c>
      <c r="AO59" s="204">
        <v>0</v>
      </c>
      <c r="AP59" s="204">
        <v>0</v>
      </c>
      <c r="AQ59" s="202">
        <f t="shared" si="390"/>
        <v>40000</v>
      </c>
      <c r="AR59" s="191"/>
      <c r="AS59" s="3" t="str">
        <f t="shared" si="391"/>
        <v>A forrás egyenlő a költséggel (II.ütem).</v>
      </c>
      <c r="AT59" s="205"/>
      <c r="AU59" s="198" t="s">
        <v>387</v>
      </c>
      <c r="AV59" s="198" t="s">
        <v>135</v>
      </c>
      <c r="AW59" s="197">
        <f>COUNTA($G$3:G59)</f>
        <v>57</v>
      </c>
      <c r="AY59" s="6">
        <f>VLOOKUP($G59,Összesítő!$B:$F,3,FALSE)</f>
        <v>1782</v>
      </c>
      <c r="AZ59" s="6">
        <f t="shared" si="392"/>
        <v>276</v>
      </c>
      <c r="BA59" s="5">
        <f t="shared" si="393"/>
        <v>1</v>
      </c>
      <c r="BB59" s="5" t="str">
        <f t="shared" si="394"/>
        <v>H</v>
      </c>
      <c r="BC59" s="5">
        <f t="shared" si="395"/>
        <v>0</v>
      </c>
      <c r="BD59" s="5">
        <f t="shared" si="396"/>
        <v>0</v>
      </c>
      <c r="BE59" s="5">
        <f t="shared" si="397"/>
        <v>0</v>
      </c>
      <c r="BF59" s="6" t="str">
        <f t="shared" si="398"/>
        <v>Nem rövidtávú a feladat.</v>
      </c>
      <c r="BG59" s="5">
        <f t="shared" si="399"/>
        <v>1</v>
      </c>
      <c r="BH59" s="5">
        <f t="shared" si="400"/>
        <v>1</v>
      </c>
      <c r="BI59" s="5">
        <f t="shared" si="401"/>
        <v>0</v>
      </c>
      <c r="BJ59" s="5">
        <f t="shared" si="402"/>
        <v>1</v>
      </c>
      <c r="BK59" s="5">
        <f t="shared" si="403"/>
        <v>1</v>
      </c>
      <c r="BL59" s="4" t="str">
        <f t="shared" si="404"/>
        <v>A forrás egyenlő a költséggel (II.ütem).</v>
      </c>
      <c r="BM59" s="5">
        <f t="shared" si="405"/>
        <v>0</v>
      </c>
      <c r="BN59" s="5">
        <f t="shared" si="406"/>
        <v>1</v>
      </c>
      <c r="BO59" s="5">
        <f t="shared" si="407"/>
        <v>0</v>
      </c>
      <c r="BP59" s="5">
        <f t="shared" si="408"/>
        <v>0</v>
      </c>
      <c r="BQ59" s="5">
        <f t="shared" si="409"/>
        <v>0</v>
      </c>
      <c r="BR59" s="6">
        <f t="shared" si="410"/>
        <v>0</v>
      </c>
      <c r="BS59" s="5">
        <f t="shared" si="411"/>
        <v>0</v>
      </c>
      <c r="BT59" s="5">
        <f t="shared" si="412"/>
        <v>0</v>
      </c>
      <c r="BU59" s="5">
        <f t="shared" si="413"/>
        <v>1</v>
      </c>
      <c r="BV59" s="5">
        <f t="shared" si="414"/>
        <v>1</v>
      </c>
      <c r="BW59" s="5">
        <f t="shared" si="415"/>
        <v>1</v>
      </c>
      <c r="BX59" s="5">
        <f t="shared" si="416"/>
        <v>1</v>
      </c>
      <c r="BY59" s="5">
        <f t="shared" si="417"/>
        <v>1</v>
      </c>
      <c r="BZ59" s="5">
        <f t="shared" si="418"/>
        <v>1</v>
      </c>
      <c r="CA59" s="5">
        <f t="shared" si="419"/>
        <v>1</v>
      </c>
      <c r="CB59" s="5">
        <f t="shared" si="420"/>
        <v>1</v>
      </c>
      <c r="CC59" s="5">
        <f t="shared" si="421"/>
        <v>1</v>
      </c>
      <c r="CD59" s="5" t="str">
        <f t="shared" si="422"/>
        <v>?</v>
      </c>
      <c r="CE59" s="4" t="str">
        <f t="shared" si="423"/>
        <v>Kitöltés rendben!</v>
      </c>
      <c r="CF59" s="5">
        <f t="shared" si="424"/>
        <v>1</v>
      </c>
      <c r="CG59" s="5">
        <f t="shared" si="425"/>
        <v>0</v>
      </c>
      <c r="CH59" s="5">
        <f t="shared" si="426"/>
        <v>1</v>
      </c>
    </row>
    <row r="60" spans="1:86" s="2" customFormat="1" ht="195">
      <c r="A60" s="1" t="str">
        <f t="shared" si="386"/>
        <v>Kitöltés rendben!</v>
      </c>
      <c r="B60" s="195">
        <v>1</v>
      </c>
      <c r="C60" s="191" t="s">
        <v>24</v>
      </c>
      <c r="D60" s="198" t="s">
        <v>391</v>
      </c>
      <c r="E60" s="199" t="s">
        <v>318</v>
      </c>
      <c r="F60" s="200" t="str">
        <f>VLOOKUP($G60,Összesítő!$B:$F,2,FALSE)</f>
        <v>21-02626-1-001-00-04</v>
      </c>
      <c r="G60" s="201">
        <v>2304</v>
      </c>
      <c r="H60" s="200" t="str">
        <f>AY60&amp;"_"&amp;AW60&amp;"_FIV_"&amp;LEFT(Előlap!$B$6,4)</f>
        <v>1782_58_FIV_2026</v>
      </c>
      <c r="I60" s="200" t="str">
        <f>VLOOKUP($G60,Összesítő!$B:$F,5,FALSE)</f>
        <v>Martfű</v>
      </c>
      <c r="J60" s="200" t="str">
        <f>VLOOKUP($G60,Összesítő!$B:$F,4,FALSE)</f>
        <v>Martfű Város Önkormányzata</v>
      </c>
      <c r="K60" s="202">
        <f t="shared" si="387"/>
        <v>40000</v>
      </c>
      <c r="L60" s="193">
        <v>2027</v>
      </c>
      <c r="M60" s="193">
        <v>2027</v>
      </c>
      <c r="N60" s="203">
        <v>40000</v>
      </c>
      <c r="O60" s="203">
        <v>0</v>
      </c>
      <c r="P60" s="203">
        <v>40000</v>
      </c>
      <c r="Q60" s="205"/>
      <c r="R60" s="204">
        <v>0</v>
      </c>
      <c r="S60" s="204">
        <v>0</v>
      </c>
      <c r="T60" s="204">
        <v>0</v>
      </c>
      <c r="U60" s="204">
        <v>0</v>
      </c>
      <c r="V60" s="204">
        <v>0</v>
      </c>
      <c r="W60" s="204">
        <v>40000</v>
      </c>
      <c r="X60" s="204">
        <v>0</v>
      </c>
      <c r="Y60" s="204">
        <v>0</v>
      </c>
      <c r="Z60" s="204">
        <v>0</v>
      </c>
      <c r="AA60" s="204">
        <v>0</v>
      </c>
      <c r="AB60" s="204">
        <v>0</v>
      </c>
      <c r="AC60" s="202">
        <f t="shared" si="388"/>
        <v>40000</v>
      </c>
      <c r="AD60" s="3" t="str">
        <f t="shared" si="389"/>
        <v>A forrás egyenlő a költséggel (I.ütem).</v>
      </c>
      <c r="AE60" s="205"/>
      <c r="AF60" s="204">
        <v>0</v>
      </c>
      <c r="AG60" s="204">
        <v>0</v>
      </c>
      <c r="AH60" s="204">
        <v>0</v>
      </c>
      <c r="AI60" s="204">
        <v>0</v>
      </c>
      <c r="AJ60" s="204">
        <v>0</v>
      </c>
      <c r="AK60" s="204">
        <v>0</v>
      </c>
      <c r="AL60" s="204">
        <v>0</v>
      </c>
      <c r="AM60" s="204">
        <v>0</v>
      </c>
      <c r="AN60" s="204">
        <v>0</v>
      </c>
      <c r="AO60" s="204">
        <v>0</v>
      </c>
      <c r="AP60" s="204">
        <v>0</v>
      </c>
      <c r="AQ60" s="202">
        <f t="shared" si="390"/>
        <v>0</v>
      </c>
      <c r="AR60" s="191"/>
      <c r="AS60" s="3" t="str">
        <f t="shared" si="391"/>
        <v>Nem hosszútávú a feladat.</v>
      </c>
      <c r="AT60" s="205"/>
      <c r="AU60" s="198" t="s">
        <v>395</v>
      </c>
      <c r="AV60" s="198" t="s">
        <v>135</v>
      </c>
      <c r="AW60" s="197">
        <f>COUNTA($G$3:G60)</f>
        <v>58</v>
      </c>
      <c r="AY60" s="6">
        <f>VLOOKUP($G60,Összesítő!$B:$F,3,FALSE)</f>
        <v>1782</v>
      </c>
      <c r="AZ60" s="6">
        <f t="shared" si="392"/>
        <v>514</v>
      </c>
      <c r="BA60" s="5">
        <f t="shared" si="393"/>
        <v>1</v>
      </c>
      <c r="BB60" s="5" t="str">
        <f t="shared" si="394"/>
        <v>R</v>
      </c>
      <c r="BC60" s="5">
        <f t="shared" si="395"/>
        <v>1</v>
      </c>
      <c r="BD60" s="5">
        <f t="shared" si="396"/>
        <v>0</v>
      </c>
      <c r="BE60" s="5">
        <f t="shared" si="397"/>
        <v>0</v>
      </c>
      <c r="BF60" s="6" t="str">
        <f t="shared" si="398"/>
        <v>A forrás egyenlő a költséggel (I.ütem).</v>
      </c>
      <c r="BG60" s="5">
        <f t="shared" si="399"/>
        <v>1</v>
      </c>
      <c r="BH60" s="5">
        <f t="shared" si="400"/>
        <v>1</v>
      </c>
      <c r="BI60" s="5">
        <f t="shared" si="401"/>
        <v>0</v>
      </c>
      <c r="BJ60" s="5">
        <f t="shared" si="402"/>
        <v>1</v>
      </c>
      <c r="BK60" s="5">
        <f t="shared" si="403"/>
        <v>1</v>
      </c>
      <c r="BL60" s="4" t="str">
        <f t="shared" si="404"/>
        <v>Nem hosszútávú a feladat.</v>
      </c>
      <c r="BM60" s="5">
        <f t="shared" si="405"/>
        <v>1</v>
      </c>
      <c r="BN60" s="5">
        <f t="shared" si="406"/>
        <v>0</v>
      </c>
      <c r="BO60" s="5">
        <f t="shared" si="407"/>
        <v>0</v>
      </c>
      <c r="BP60" s="5">
        <f t="shared" si="408"/>
        <v>0</v>
      </c>
      <c r="BQ60" s="5">
        <f t="shared" si="409"/>
        <v>0</v>
      </c>
      <c r="BR60" s="6" t="str">
        <f t="shared" si="410"/>
        <v>Nincs hosszútávú terv!</v>
      </c>
      <c r="BS60" s="5">
        <f t="shared" si="411"/>
        <v>0</v>
      </c>
      <c r="BT60" s="5">
        <f t="shared" si="412"/>
        <v>0</v>
      </c>
      <c r="BU60" s="5">
        <f t="shared" si="413"/>
        <v>1</v>
      </c>
      <c r="BV60" s="5">
        <f t="shared" si="414"/>
        <v>1</v>
      </c>
      <c r="BW60" s="5">
        <f t="shared" si="415"/>
        <v>1</v>
      </c>
      <c r="BX60" s="5">
        <f t="shared" si="416"/>
        <v>1</v>
      </c>
      <c r="BY60" s="5">
        <f t="shared" si="417"/>
        <v>1</v>
      </c>
      <c r="BZ60" s="5">
        <f t="shared" si="418"/>
        <v>1</v>
      </c>
      <c r="CA60" s="5">
        <f t="shared" si="419"/>
        <v>1</v>
      </c>
      <c r="CB60" s="5">
        <f t="shared" si="420"/>
        <v>1</v>
      </c>
      <c r="CC60" s="5">
        <f t="shared" si="421"/>
        <v>1</v>
      </c>
      <c r="CD60" s="5" t="str">
        <f t="shared" si="422"/>
        <v>?</v>
      </c>
      <c r="CE60" s="4" t="str">
        <f t="shared" si="423"/>
        <v>Kitöltés rendben!</v>
      </c>
      <c r="CF60" s="5">
        <f t="shared" si="424"/>
        <v>1</v>
      </c>
      <c r="CG60" s="5">
        <f t="shared" si="425"/>
        <v>1</v>
      </c>
      <c r="CH60" s="5">
        <f t="shared" si="426"/>
        <v>0</v>
      </c>
    </row>
    <row r="61" spans="1:86" s="2" customFormat="1" ht="90">
      <c r="A61" s="1" t="str">
        <f t="shared" si="386"/>
        <v>Kitöltés rendben!</v>
      </c>
      <c r="B61" s="195">
        <v>1</v>
      </c>
      <c r="C61" s="191" t="s">
        <v>88</v>
      </c>
      <c r="D61" s="198" t="s">
        <v>392</v>
      </c>
      <c r="E61" s="199" t="s">
        <v>318</v>
      </c>
      <c r="F61" s="200" t="str">
        <f>VLOOKUP($G61,Összesítő!$B:$F,2,FALSE)</f>
        <v>21-02626-1-001-00-04</v>
      </c>
      <c r="G61" s="201">
        <v>2304</v>
      </c>
      <c r="H61" s="200" t="str">
        <f>AY61&amp;"_"&amp;AW61&amp;"_FIV_"&amp;LEFT(Előlap!$B$6,4)</f>
        <v>1782_59_FIV_2026</v>
      </c>
      <c r="I61" s="200" t="str">
        <f>VLOOKUP($G61,Összesítő!$B:$F,5,FALSE)</f>
        <v>Martfű</v>
      </c>
      <c r="J61" s="200" t="str">
        <f>VLOOKUP($G61,Összesítő!$B:$F,4,FALSE)</f>
        <v>Martfű Város Önkormányzata</v>
      </c>
      <c r="K61" s="202">
        <f t="shared" si="387"/>
        <v>8500</v>
      </c>
      <c r="L61" s="193">
        <v>2027</v>
      </c>
      <c r="M61" s="193">
        <v>2027</v>
      </c>
      <c r="N61" s="203">
        <v>8500</v>
      </c>
      <c r="O61" s="203">
        <v>0</v>
      </c>
      <c r="P61" s="203">
        <v>8500</v>
      </c>
      <c r="Q61" s="205"/>
      <c r="R61" s="204">
        <v>0</v>
      </c>
      <c r="S61" s="204">
        <v>0</v>
      </c>
      <c r="T61" s="204">
        <v>0</v>
      </c>
      <c r="U61" s="204">
        <v>0</v>
      </c>
      <c r="V61" s="204">
        <v>8500</v>
      </c>
      <c r="W61" s="204">
        <v>0</v>
      </c>
      <c r="X61" s="204">
        <v>0</v>
      </c>
      <c r="Y61" s="204">
        <v>0</v>
      </c>
      <c r="Z61" s="204">
        <v>0</v>
      </c>
      <c r="AA61" s="204">
        <v>0</v>
      </c>
      <c r="AB61" s="204">
        <v>0</v>
      </c>
      <c r="AC61" s="202">
        <f t="shared" si="388"/>
        <v>8500</v>
      </c>
      <c r="AD61" s="3" t="str">
        <f t="shared" si="389"/>
        <v>A forrás egyenlő a költséggel (I.ütem).</v>
      </c>
      <c r="AE61" s="205"/>
      <c r="AF61" s="204">
        <v>0</v>
      </c>
      <c r="AG61" s="204">
        <v>0</v>
      </c>
      <c r="AH61" s="204">
        <v>0</v>
      </c>
      <c r="AI61" s="204">
        <v>0</v>
      </c>
      <c r="AJ61" s="204">
        <v>0</v>
      </c>
      <c r="AK61" s="204">
        <v>0</v>
      </c>
      <c r="AL61" s="204">
        <v>0</v>
      </c>
      <c r="AM61" s="204">
        <v>0</v>
      </c>
      <c r="AN61" s="204">
        <v>0</v>
      </c>
      <c r="AO61" s="204">
        <v>0</v>
      </c>
      <c r="AP61" s="204">
        <v>0</v>
      </c>
      <c r="AQ61" s="202">
        <f t="shared" si="390"/>
        <v>0</v>
      </c>
      <c r="AR61" s="191"/>
      <c r="AS61" s="3" t="str">
        <f t="shared" si="391"/>
        <v>Nem hosszútávú a feladat.</v>
      </c>
      <c r="AT61" s="205"/>
      <c r="AU61" s="198" t="s">
        <v>396</v>
      </c>
      <c r="AV61" s="198" t="s">
        <v>135</v>
      </c>
      <c r="AW61" s="197">
        <f>COUNTA($G$3:G61)</f>
        <v>59</v>
      </c>
      <c r="AY61" s="6">
        <f>VLOOKUP($G61,Összesítő!$B:$F,3,FALSE)</f>
        <v>1782</v>
      </c>
      <c r="AZ61" s="6">
        <f t="shared" si="392"/>
        <v>235</v>
      </c>
      <c r="BA61" s="5">
        <f t="shared" si="393"/>
        <v>1</v>
      </c>
      <c r="BB61" s="5" t="str">
        <f t="shared" si="394"/>
        <v>R</v>
      </c>
      <c r="BC61" s="5">
        <f t="shared" si="395"/>
        <v>1</v>
      </c>
      <c r="BD61" s="5">
        <f t="shared" si="396"/>
        <v>0</v>
      </c>
      <c r="BE61" s="5">
        <f t="shared" si="397"/>
        <v>0</v>
      </c>
      <c r="BF61" s="6" t="str">
        <f t="shared" si="398"/>
        <v>A forrás egyenlő a költséggel (I.ütem).</v>
      </c>
      <c r="BG61" s="5">
        <f t="shared" si="399"/>
        <v>1</v>
      </c>
      <c r="BH61" s="5">
        <f t="shared" si="400"/>
        <v>1</v>
      </c>
      <c r="BI61" s="5">
        <f t="shared" si="401"/>
        <v>0</v>
      </c>
      <c r="BJ61" s="5">
        <f t="shared" si="402"/>
        <v>1</v>
      </c>
      <c r="BK61" s="5">
        <f t="shared" si="403"/>
        <v>1</v>
      </c>
      <c r="BL61" s="4" t="str">
        <f t="shared" si="404"/>
        <v>Nem hosszútávú a feladat.</v>
      </c>
      <c r="BM61" s="5">
        <f t="shared" si="405"/>
        <v>1</v>
      </c>
      <c r="BN61" s="5">
        <f t="shared" si="406"/>
        <v>0</v>
      </c>
      <c r="BO61" s="5">
        <f t="shared" si="407"/>
        <v>0</v>
      </c>
      <c r="BP61" s="5">
        <f t="shared" si="408"/>
        <v>0</v>
      </c>
      <c r="BQ61" s="5">
        <f t="shared" si="409"/>
        <v>0</v>
      </c>
      <c r="BR61" s="6" t="str">
        <f t="shared" si="410"/>
        <v>Nincs hosszútávú terv!</v>
      </c>
      <c r="BS61" s="5">
        <f t="shared" si="411"/>
        <v>0</v>
      </c>
      <c r="BT61" s="5">
        <f t="shared" si="412"/>
        <v>0</v>
      </c>
      <c r="BU61" s="5">
        <f t="shared" si="413"/>
        <v>1</v>
      </c>
      <c r="BV61" s="5">
        <f t="shared" si="414"/>
        <v>1</v>
      </c>
      <c r="BW61" s="5">
        <f t="shared" si="415"/>
        <v>1</v>
      </c>
      <c r="BX61" s="5">
        <f t="shared" si="416"/>
        <v>1</v>
      </c>
      <c r="BY61" s="5">
        <f t="shared" si="417"/>
        <v>1</v>
      </c>
      <c r="BZ61" s="5">
        <f t="shared" si="418"/>
        <v>1</v>
      </c>
      <c r="CA61" s="5">
        <f t="shared" si="419"/>
        <v>1</v>
      </c>
      <c r="CB61" s="5">
        <f t="shared" si="420"/>
        <v>1</v>
      </c>
      <c r="CC61" s="5">
        <f t="shared" si="421"/>
        <v>1</v>
      </c>
      <c r="CD61" s="5" t="str">
        <f t="shared" si="422"/>
        <v>?</v>
      </c>
      <c r="CE61" s="4" t="str">
        <f t="shared" si="423"/>
        <v>Kitöltés rendben!</v>
      </c>
      <c r="CF61" s="5">
        <f t="shared" si="424"/>
        <v>1</v>
      </c>
      <c r="CG61" s="5">
        <f t="shared" si="425"/>
        <v>1</v>
      </c>
      <c r="CH61" s="5">
        <f t="shared" si="426"/>
        <v>0</v>
      </c>
    </row>
    <row r="62" spans="1:86" s="2" customFormat="1" ht="45">
      <c r="A62" s="1" t="str">
        <f t="shared" si="386"/>
        <v>Kitöltés rendben!</v>
      </c>
      <c r="B62" s="195">
        <v>2</v>
      </c>
      <c r="C62" s="191" t="s">
        <v>92</v>
      </c>
      <c r="D62" s="198" t="s">
        <v>393</v>
      </c>
      <c r="E62" s="199" t="s">
        <v>318</v>
      </c>
      <c r="F62" s="200" t="str">
        <f>VLOOKUP($G62,Összesítő!$B:$F,2,FALSE)</f>
        <v>21-02626-1-001-00-04</v>
      </c>
      <c r="G62" s="201">
        <v>2304</v>
      </c>
      <c r="H62" s="200" t="str">
        <f>AY62&amp;"_"&amp;AW62&amp;"_FIV_"&amp;LEFT(Előlap!$B$6,4)</f>
        <v>1782_60_FIV_2026</v>
      </c>
      <c r="I62" s="200" t="str">
        <f>VLOOKUP($G62,Összesítő!$B:$F,5,FALSE)</f>
        <v>Martfű</v>
      </c>
      <c r="J62" s="200" t="str">
        <f>VLOOKUP($G62,Összesítő!$B:$F,4,FALSE)</f>
        <v>Martfű Város Önkormányzata</v>
      </c>
      <c r="K62" s="202">
        <f t="shared" si="387"/>
        <v>20000</v>
      </c>
      <c r="L62" s="193">
        <v>2029</v>
      </c>
      <c r="M62" s="193">
        <v>2031</v>
      </c>
      <c r="N62" s="203">
        <v>0</v>
      </c>
      <c r="O62" s="203">
        <v>20000</v>
      </c>
      <c r="P62" s="203">
        <v>0</v>
      </c>
      <c r="Q62" s="205"/>
      <c r="R62" s="204">
        <v>0</v>
      </c>
      <c r="S62" s="204">
        <v>0</v>
      </c>
      <c r="T62" s="204">
        <v>0</v>
      </c>
      <c r="U62" s="204">
        <v>0</v>
      </c>
      <c r="V62" s="204">
        <v>0</v>
      </c>
      <c r="W62" s="204">
        <v>0</v>
      </c>
      <c r="X62" s="204">
        <v>0</v>
      </c>
      <c r="Y62" s="204">
        <v>0</v>
      </c>
      <c r="Z62" s="204">
        <v>0</v>
      </c>
      <c r="AA62" s="204">
        <v>0</v>
      </c>
      <c r="AB62" s="204">
        <v>0</v>
      </c>
      <c r="AC62" s="202">
        <f t="shared" si="388"/>
        <v>0</v>
      </c>
      <c r="AD62" s="3" t="str">
        <f t="shared" si="389"/>
        <v>Nem rövidtávú a feladat.</v>
      </c>
      <c r="AE62" s="205"/>
      <c r="AF62" s="204">
        <v>0</v>
      </c>
      <c r="AG62" s="204">
        <v>0</v>
      </c>
      <c r="AH62" s="204">
        <v>0</v>
      </c>
      <c r="AI62" s="204">
        <v>0</v>
      </c>
      <c r="AJ62" s="204">
        <v>20000</v>
      </c>
      <c r="AK62" s="204">
        <v>0</v>
      </c>
      <c r="AL62" s="204">
        <v>0</v>
      </c>
      <c r="AM62" s="204">
        <v>0</v>
      </c>
      <c r="AN62" s="204">
        <v>0</v>
      </c>
      <c r="AO62" s="204">
        <v>0</v>
      </c>
      <c r="AP62" s="204">
        <v>0</v>
      </c>
      <c r="AQ62" s="202">
        <f t="shared" si="390"/>
        <v>20000</v>
      </c>
      <c r="AR62" s="191"/>
      <c r="AS62" s="3" t="str">
        <f t="shared" si="391"/>
        <v>A forrás egyenlő a költséggel (II.ütem).</v>
      </c>
      <c r="AT62" s="205"/>
      <c r="AU62" s="198" t="s">
        <v>397</v>
      </c>
      <c r="AV62" s="198" t="s">
        <v>135</v>
      </c>
      <c r="AW62" s="197">
        <f>COUNTA($G$3:G62)</f>
        <v>60</v>
      </c>
      <c r="AY62" s="6">
        <f>VLOOKUP($G62,Összesítő!$B:$F,3,FALSE)</f>
        <v>1782</v>
      </c>
      <c r="AZ62" s="6">
        <f t="shared" si="392"/>
        <v>108</v>
      </c>
      <c r="BA62" s="5">
        <f t="shared" si="393"/>
        <v>1</v>
      </c>
      <c r="BB62" s="5" t="str">
        <f t="shared" si="394"/>
        <v>H</v>
      </c>
      <c r="BC62" s="5">
        <f t="shared" si="395"/>
        <v>0</v>
      </c>
      <c r="BD62" s="5">
        <f t="shared" si="396"/>
        <v>0</v>
      </c>
      <c r="BE62" s="5">
        <f t="shared" si="397"/>
        <v>0</v>
      </c>
      <c r="BF62" s="6" t="str">
        <f t="shared" si="398"/>
        <v>Nem rövidtávú a feladat.</v>
      </c>
      <c r="BG62" s="5">
        <f t="shared" si="399"/>
        <v>1</v>
      </c>
      <c r="BH62" s="5">
        <f t="shared" si="400"/>
        <v>1</v>
      </c>
      <c r="BI62" s="5">
        <f t="shared" si="401"/>
        <v>0</v>
      </c>
      <c r="BJ62" s="5">
        <f t="shared" si="402"/>
        <v>1</v>
      </c>
      <c r="BK62" s="5">
        <f t="shared" si="403"/>
        <v>1</v>
      </c>
      <c r="BL62" s="4" t="str">
        <f t="shared" si="404"/>
        <v>A forrás egyenlő a költséggel (II.ütem).</v>
      </c>
      <c r="BM62" s="5">
        <f t="shared" si="405"/>
        <v>0</v>
      </c>
      <c r="BN62" s="5">
        <f t="shared" si="406"/>
        <v>1</v>
      </c>
      <c r="BO62" s="5">
        <f t="shared" si="407"/>
        <v>0</v>
      </c>
      <c r="BP62" s="5">
        <f t="shared" si="408"/>
        <v>0</v>
      </c>
      <c r="BQ62" s="5">
        <f t="shared" si="409"/>
        <v>0</v>
      </c>
      <c r="BR62" s="6">
        <f t="shared" si="410"/>
        <v>0</v>
      </c>
      <c r="BS62" s="5">
        <f t="shared" si="411"/>
        <v>0</v>
      </c>
      <c r="BT62" s="5">
        <f t="shared" si="412"/>
        <v>0</v>
      </c>
      <c r="BU62" s="5">
        <f t="shared" si="413"/>
        <v>1</v>
      </c>
      <c r="BV62" s="5">
        <f t="shared" si="414"/>
        <v>1</v>
      </c>
      <c r="BW62" s="5">
        <f t="shared" si="415"/>
        <v>1</v>
      </c>
      <c r="BX62" s="5">
        <f t="shared" si="416"/>
        <v>1</v>
      </c>
      <c r="BY62" s="5">
        <f t="shared" si="417"/>
        <v>1</v>
      </c>
      <c r="BZ62" s="5">
        <f t="shared" si="418"/>
        <v>1</v>
      </c>
      <c r="CA62" s="5">
        <f t="shared" si="419"/>
        <v>1</v>
      </c>
      <c r="CB62" s="5">
        <f t="shared" si="420"/>
        <v>1</v>
      </c>
      <c r="CC62" s="5">
        <f t="shared" si="421"/>
        <v>1</v>
      </c>
      <c r="CD62" s="5" t="str">
        <f t="shared" si="422"/>
        <v>?</v>
      </c>
      <c r="CE62" s="4" t="str">
        <f t="shared" si="423"/>
        <v>Kitöltés rendben!</v>
      </c>
      <c r="CF62" s="5">
        <f t="shared" si="424"/>
        <v>1</v>
      </c>
      <c r="CG62" s="5">
        <f t="shared" si="425"/>
        <v>0</v>
      </c>
      <c r="CH62" s="5">
        <f t="shared" si="426"/>
        <v>1</v>
      </c>
    </row>
    <row r="63" spans="1:86" s="2" customFormat="1" ht="45">
      <c r="A63" s="1" t="str">
        <f>IF($G63="","Nincs VKR kiválasztva!",CE63)</f>
        <v>Kitöltés rendben!</v>
      </c>
      <c r="B63" s="195">
        <v>1</v>
      </c>
      <c r="C63" s="191" t="s">
        <v>117</v>
      </c>
      <c r="D63" s="198" t="s">
        <v>317</v>
      </c>
      <c r="E63" s="199" t="s">
        <v>318</v>
      </c>
      <c r="F63" s="200" t="str">
        <f>VLOOKUP($G63,Összesítő!$B:$F,2,FALSE)</f>
        <v>21-28006-1-001-01-03</v>
      </c>
      <c r="G63" s="201">
        <v>2306</v>
      </c>
      <c r="H63" s="200" t="str">
        <f>AY63&amp;"_"&amp;AW63&amp;"_FIV_"&amp;LEFT(Előlap!$B$6,4)</f>
        <v>1803_61_FIV_2026</v>
      </c>
      <c r="I63" s="200" t="str">
        <f>VLOOKUP($G63,Összesítő!$B:$F,5,FALSE)</f>
        <v>Öcsöd</v>
      </c>
      <c r="J63" s="200" t="str">
        <f>VLOOKUP($G63,Összesítő!$B:$F,4,FALSE)</f>
        <v>Öcsöd Nagyközségi Önkormányzat</v>
      </c>
      <c r="K63" s="202">
        <f>N63+O63</f>
        <v>5000</v>
      </c>
      <c r="L63" s="193">
        <v>2027</v>
      </c>
      <c r="M63" s="193">
        <v>2027</v>
      </c>
      <c r="N63" s="203">
        <v>5000</v>
      </c>
      <c r="O63" s="204">
        <v>0</v>
      </c>
      <c r="P63" s="203">
        <v>4000</v>
      </c>
      <c r="Q63" s="205"/>
      <c r="R63" s="204">
        <v>1000</v>
      </c>
      <c r="S63" s="204">
        <v>0</v>
      </c>
      <c r="T63" s="204">
        <v>0</v>
      </c>
      <c r="U63" s="204">
        <v>0</v>
      </c>
      <c r="V63" s="204">
        <v>0</v>
      </c>
      <c r="W63" s="204">
        <v>4000</v>
      </c>
      <c r="X63" s="204">
        <v>0</v>
      </c>
      <c r="Y63" s="204">
        <v>0</v>
      </c>
      <c r="Z63" s="204">
        <v>0</v>
      </c>
      <c r="AA63" s="204">
        <v>0</v>
      </c>
      <c r="AB63" s="204">
        <v>0</v>
      </c>
      <c r="AC63" s="202">
        <f>SUM(R63:AB63)</f>
        <v>5000</v>
      </c>
      <c r="AD63" s="3" t="str">
        <f>IF($G63="","Nincs VKR kiválasztva!",IF(BA63=0,"Hiányos kitöltés!",BF63))</f>
        <v>A forrás egyenlő a költséggel (I.ütem).</v>
      </c>
      <c r="AE63" s="205"/>
      <c r="AF63" s="204">
        <v>0</v>
      </c>
      <c r="AG63" s="204">
        <v>0</v>
      </c>
      <c r="AH63" s="204">
        <v>0</v>
      </c>
      <c r="AI63" s="204">
        <v>0</v>
      </c>
      <c r="AJ63" s="204">
        <v>0</v>
      </c>
      <c r="AK63" s="204">
        <v>0</v>
      </c>
      <c r="AL63" s="204">
        <v>0</v>
      </c>
      <c r="AM63" s="204">
        <v>0</v>
      </c>
      <c r="AN63" s="204">
        <v>0</v>
      </c>
      <c r="AO63" s="204">
        <v>0</v>
      </c>
      <c r="AP63" s="204">
        <v>0</v>
      </c>
      <c r="AQ63" s="202">
        <f>SUM(AF63:AP63)</f>
        <v>0</v>
      </c>
      <c r="AR63" s="191"/>
      <c r="AS63" s="3" t="str">
        <f>IF($G63="","Nincs VKR kiválasztva!",IF($BA63=0,"Hiányos kitöltés!",IF($BN63=0,"Nem hosszútávú a feladat.",$BL63)))</f>
        <v>Nem hosszútávú a feladat.</v>
      </c>
      <c r="AT63" s="205"/>
      <c r="AU63" s="198" t="s">
        <v>326</v>
      </c>
      <c r="AV63" s="198" t="s">
        <v>135</v>
      </c>
      <c r="AW63" s="197">
        <f>COUNTA($G$3:G63)</f>
        <v>61</v>
      </c>
      <c r="AY63" s="6">
        <f>VLOOKUP($G63,Összesítő!$B:$F,3,FALSE)</f>
        <v>1803</v>
      </c>
      <c r="AZ63" s="6">
        <f>LEN($AU63)</f>
        <v>107</v>
      </c>
      <c r="BA63" s="5">
        <f>IF(OR($B63="",$C63="",$D63="",$E63="",$F63="",$L63="",$M63="",$N63="",$O63="",$P63=""),0,1)</f>
        <v>1</v>
      </c>
      <c r="BB63" s="5" t="str">
        <f>IF($F63="",0,IF(AND($L63=2027,$M63=2027),"R",IF(AND($L63=2027,$M63&gt;2027),"RH",IF(AND($L63&gt;2027,$M63&gt;2027),"H","x"))))</f>
        <v>R</v>
      </c>
      <c r="BC63" s="5">
        <f>IF(OR(BB63="R",BB63="RH"),1,0)</f>
        <v>1</v>
      </c>
      <c r="BD63" s="5">
        <f>IF(AND($BB63="R",$O63&gt;0),1,IF(AND($BB63="H",$N63&gt;0),1,0))</f>
        <v>0</v>
      </c>
      <c r="BE63" s="5">
        <f>IF($AC63&lt;$N63,1,IF($AC63=$N63,0))</f>
        <v>0</v>
      </c>
      <c r="BF63" s="6" t="str">
        <f>IF($L63&gt;2027,"Nem rövidtávú a feladat.",IF($BE63=1,"Az I. ütem nem lehet forráshiányos!",IF($AC63&gt;$N63,"Többlet forrást jelölt meg az I. ütemnél! A forrás ne legyen több a költségnél.",IF($AC63=$N63,"A forrás egyenlő a költséggel (I.ütem).",0))))</f>
        <v>A forrás egyenlő a költséggel (I.ütem).</v>
      </c>
      <c r="BG63" s="5">
        <f>IF(AND($R63&lt;&gt;"",$S63&lt;&gt;"",$T63&lt;&gt;"",$U63&lt;&gt;"",$V63&lt;&gt;"",$W63&lt;&gt;"",$X63&lt;&gt;"",$Y63&lt;&gt;"",$Z63&lt;&gt;"",$AA63&lt;&gt;"",$AB63&lt;&gt;""),1,0)</f>
        <v>1</v>
      </c>
      <c r="BH63" s="5">
        <f>IF(AND($BG63=1,$N63=$AC63),1,0)</f>
        <v>1</v>
      </c>
      <c r="BI63" s="5">
        <f>IF($AQ63&lt;$O63,1,0)</f>
        <v>0</v>
      </c>
      <c r="BJ63" s="5">
        <f>IF(AND($AF63&lt;&gt;"",$AG63&lt;&gt;"",$AH63&lt;&gt;"",$AI63&lt;&gt;"",$AJ63&lt;&gt;"",$AK63&lt;&gt;"",$AL63&lt;&gt;"",$AM63&lt;&gt;"",$AN63&lt;&gt;"",$AO63&lt;&gt;"",$AP63&lt;&gt;""),1,0)</f>
        <v>1</v>
      </c>
      <c r="BK63" s="5">
        <f>IF(AND($BJ63=1,$O63=$AQ63),1,IF(AND($BJ63=1,$O63&gt;$AQ63,AR63="igen"),1,0))</f>
        <v>1</v>
      </c>
      <c r="BL63" s="4" t="str">
        <f>IF($M63&lt;2028,"Nem hosszútávú a feladat.",IF(AND($BI63=1,$AR63="nem"),"Forráshiányos a feladat? Jelölje az AR-oszlopban!",IF(AND($BI63=0,$AR63="igen"),"Forráshiányosnak jelölte a feladat az AR-oszlopban, de a forrás költség adatok alapnján nem az!",IF(AND($BI63=1,$AR63="igen"),"Forráshiányos a feladat!",IF($AQ63&gt;$O63,"Többlet forrást jelölt meg a II. ütemnél! A forrás ne legyen több a költségnél.",IF($AQ63=$O63,"A forrás egyenlő a költséggel (II.ütem).",0))))))</f>
        <v>Nem hosszútávú a feladat.</v>
      </c>
      <c r="BM63" s="5">
        <f>IF($M63&lt;2028,1,0)</f>
        <v>1</v>
      </c>
      <c r="BN63" s="5">
        <f>IF($M63&gt;2027,1,0)</f>
        <v>0</v>
      </c>
      <c r="BO63" s="5">
        <f>IF(AND($BM63=1,$N63=0),1,0)</f>
        <v>0</v>
      </c>
      <c r="BP63" s="5">
        <f>IF(AND($BN63=1,$O63=0),1,0)</f>
        <v>0</v>
      </c>
      <c r="BQ63" s="5">
        <f>IF(AND($BB63="R",$N63=0,$AZ63&gt;29),1,IF(AND($BB63="RH",$N63=0,$AZ63&gt;29),1,0))</f>
        <v>0</v>
      </c>
      <c r="BR63" s="6" t="str">
        <f>IF($BN63=0,"Nincs hosszútávú terv!",IF(AND($BB63="H",$O63=0,$AZ63=0),"Nullás a hosszútávú feladat és nincs hozzá indoklás!",IF(AND($BB63="RH",$O63=0,$AZ63=0),"Nullás a hosszútávú feladat és nincs hozzá indoklás!",IF(AND($BB63="R",$O63=0,$AZ63&lt;300),"Nullás a hosszútávú feladat és rövid hozzá az indoklás!",IF(AND($BB63="RH",$O63=0,$AZ63&lt;300),"Nullás a hosszútávú feladat és rövid hozzá az indoklás!",0)))))</f>
        <v>Nincs hosszútávú terv!</v>
      </c>
      <c r="BS63" s="5">
        <f>IF(AND($BB63="R",$N63=0,$AZ63&gt;29),1,IF(AND($BB63="RH",$N63=0,$AZ63&gt;29),1,0))</f>
        <v>0</v>
      </c>
      <c r="BT63" s="5">
        <f>IF(AND($BB63="H",$O63=0,$AZ63&gt;29),1,IF(AND($BB63="RH",$O63=0,$AZ63&gt;29),1,0))</f>
        <v>0</v>
      </c>
      <c r="BU63" s="5">
        <f>IF($B63="",0,1)</f>
        <v>1</v>
      </c>
      <c r="BV63" s="5">
        <f>IF($C63="",0,1)</f>
        <v>1</v>
      </c>
      <c r="BW63" s="5">
        <f>IF($D63="",0,1)</f>
        <v>1</v>
      </c>
      <c r="BX63" s="5">
        <f>IF($E63="",0,1)</f>
        <v>1</v>
      </c>
      <c r="BY63" s="5">
        <f>IF($L63="",0,1)</f>
        <v>1</v>
      </c>
      <c r="BZ63" s="5">
        <f>IF($M63="",0,1)</f>
        <v>1</v>
      </c>
      <c r="CA63" s="5">
        <f>IF($N63="",0,1)</f>
        <v>1</v>
      </c>
      <c r="CB63" s="5">
        <f>IF($O63="",0,1)</f>
        <v>1</v>
      </c>
      <c r="CC63" s="5">
        <f>IF($P63="",0,1)</f>
        <v>1</v>
      </c>
      <c r="CD63" s="5" t="str">
        <f>IF(AND($BA63=0,$BU63=0),"Hiányos kitöltés! (B-oszlop üres)",IF(AND($BA63=0,$BV63=0),"Hiányos kitöltés! (C-oszlop üres)",IF(AND($BA63=0,$BW63=0),"Hiányos kitöltés! (D-oszlop üres)",IF(AND($BA63=0,$BX63=0),"Hiányos kitöltés! (E-oszlop üres)",IF(AND($BA63=0,$BY63=0),"Hiányos kitöltés! (L-oszlop üres)",IF(AND($BA63=0,$BZ63=0),"Hiányos kitöltés! (M-oszlop üres)",IF(AND($BA63=0,$CA63=0),"Hiányos kitöltés! (N-oszlop üres)",IF(AND($BA63=0,$CB63=0),"Hiányos kitöltés! (O-oszlop üres)",IF(AND($BA63=0,$CC63=0),"Hiányos kitöltés! (P-oszlop üres)",IF(AND($BA63=0,$BG63=0),"Hiányos kitöltés! (I.ütem forrása hiányos!","?"))))))))))</f>
        <v>?</v>
      </c>
      <c r="CE63" s="4" t="str">
        <f>IF($BA63=0,$CD63,IF($BG63=0,"I. ütem forrása nincs kitöltve!",IF($BJ63=0,"II. ütem forrása nincs kitöltve!",IF($BD63=1,"Költségek üteme nem megfelelő (az időtartam és a költség üteme eltér)!",IF(AND(BH63=0,$BA63=1,$BJ63=1,$BD63=1),"Kötelező cellák kitöltve, de az I. ütem forrása hibás!",IF(AND(BJ63=0,$BA63=1,$BJ63=1,$BD63=1),"Kötelező cellák kitöltve, de a II. ütem forrása hibás!",IF(AND($BO63=1,$AZ63&lt;30),"Nullás a rövidtávú feladat és rövid (hiányzik) a hozzá tartozó indoklás!",IF(AND($BP63=1,$AZ63&lt;30),"Nullás a hosszútávú feladat és rövid (hiányzik) a hozzá tartozó indoklás!",IF(AND(BN63=1,C63="2011_RENDKÍVÜLI"),"II. ütemre nem tervezhet Rendkívüli feladatot!",IF(BH63=0,AD63,IF(BK63=0,AS63,IF(AND(BC63=1,$P63&gt;$N63),"EM rendelet 2. melléklet terhére elszámolt költség nem lehet nagyobb az I. ütemre tervezett tényleges költségnél!",IF($AC63&gt;$N63,"Többlet forrást jelölt meg az I. ütemnél! A forrás ne legyen több a költségnél.",IF($AQ63&gt;$O63,"Többlet forrást jelölt meg a II. ütemnél! A forrás ne legyen több a költségnél.","Kitöltés rendben!"))))))))))))))</f>
        <v>Kitöltés rendben!</v>
      </c>
      <c r="CF63" s="5">
        <f>IF(A63="Kitöltés rendben!",1,0)</f>
        <v>1</v>
      </c>
      <c r="CG63" s="5">
        <f>IF(AND($BB63="R",$CF63=1),1,IF(AND($BB63="RH",$CF63=1),1,0))</f>
        <v>1</v>
      </c>
      <c r="CH63" s="5">
        <f>IF(AND($BB63="H",$CF63=1),1,IF(AND($BB63="RH",$CF63=1),1,0))</f>
        <v>0</v>
      </c>
    </row>
    <row r="64" spans="1:86" s="2" customFormat="1" ht="180">
      <c r="A64" s="1" t="str">
        <f t="shared" ref="A64:A71" si="427">IF($G64="","Nincs VKR kiválasztva!",CE64)</f>
        <v>Kitöltés rendben!</v>
      </c>
      <c r="B64" s="195">
        <v>1</v>
      </c>
      <c r="C64" s="191" t="s">
        <v>50</v>
      </c>
      <c r="D64" s="198" t="s">
        <v>368</v>
      </c>
      <c r="E64" s="199" t="s">
        <v>318</v>
      </c>
      <c r="F64" s="200" t="str">
        <f>VLOOKUP($G64,Összesítő!$B:$F,2,FALSE)</f>
        <v>21-28006-1-001-01-03</v>
      </c>
      <c r="G64" s="201">
        <v>2306</v>
      </c>
      <c r="H64" s="200" t="str">
        <f>AY64&amp;"_"&amp;AW64&amp;"_FIV_"&amp;LEFT(Előlap!$B$6,4)</f>
        <v>1803_62_FIV_2026</v>
      </c>
      <c r="I64" s="200" t="str">
        <f>VLOOKUP($G64,Összesítő!$B:$F,5,FALSE)</f>
        <v>Öcsöd</v>
      </c>
      <c r="J64" s="200" t="str">
        <f>VLOOKUP($G64,Összesítő!$B:$F,4,FALSE)</f>
        <v>Öcsöd Nagyközségi Önkormányzat</v>
      </c>
      <c r="K64" s="202">
        <f t="shared" ref="K64:K71" si="428">N64+O64</f>
        <v>4000</v>
      </c>
      <c r="L64" s="193">
        <v>2027</v>
      </c>
      <c r="M64" s="193">
        <v>2027</v>
      </c>
      <c r="N64" s="203">
        <v>4000</v>
      </c>
      <c r="O64" s="203">
        <v>0</v>
      </c>
      <c r="P64" s="203">
        <v>4000</v>
      </c>
      <c r="Q64" s="205"/>
      <c r="R64" s="204">
        <v>0</v>
      </c>
      <c r="S64" s="204">
        <v>0</v>
      </c>
      <c r="T64" s="204">
        <v>0</v>
      </c>
      <c r="U64" s="204">
        <v>0</v>
      </c>
      <c r="V64" s="204">
        <v>0</v>
      </c>
      <c r="W64" s="203">
        <v>4000</v>
      </c>
      <c r="X64" s="204">
        <v>0</v>
      </c>
      <c r="Y64" s="204">
        <v>0</v>
      </c>
      <c r="Z64" s="204">
        <v>0</v>
      </c>
      <c r="AA64" s="204">
        <v>0</v>
      </c>
      <c r="AB64" s="204">
        <v>0</v>
      </c>
      <c r="AC64" s="202">
        <f t="shared" ref="AC64:AC71" si="429">SUM(R64:AB64)</f>
        <v>4000</v>
      </c>
      <c r="AD64" s="3" t="str">
        <f t="shared" ref="AD64:AD71" si="430">IF($G64="","Nincs VKR kiválasztva!",IF(BA64=0,"Hiányos kitöltés!",BF64))</f>
        <v>A forrás egyenlő a költséggel (I.ütem).</v>
      </c>
      <c r="AE64" s="205"/>
      <c r="AF64" s="204">
        <v>0</v>
      </c>
      <c r="AG64" s="204">
        <v>0</v>
      </c>
      <c r="AH64" s="204">
        <v>0</v>
      </c>
      <c r="AI64" s="204">
        <v>0</v>
      </c>
      <c r="AJ64" s="204">
        <v>0</v>
      </c>
      <c r="AK64" s="204">
        <v>0</v>
      </c>
      <c r="AL64" s="204">
        <v>0</v>
      </c>
      <c r="AM64" s="204">
        <v>0</v>
      </c>
      <c r="AN64" s="204">
        <v>0</v>
      </c>
      <c r="AO64" s="204">
        <v>0</v>
      </c>
      <c r="AP64" s="204">
        <v>0</v>
      </c>
      <c r="AQ64" s="202">
        <f t="shared" ref="AQ64:AQ71" si="431">SUM(AF64:AP64)</f>
        <v>0</v>
      </c>
      <c r="AR64" s="191"/>
      <c r="AS64" s="3" t="str">
        <f t="shared" ref="AS64:AS71" si="432">IF($G64="","Nincs VKR kiválasztva!",IF($BA64=0,"Hiányos kitöltés!",IF($BN64=0,"Nem hosszútávú a feladat.",$BL64)))</f>
        <v>Nem hosszútávú a feladat.</v>
      </c>
      <c r="AT64" s="205"/>
      <c r="AU64" s="198" t="s">
        <v>374</v>
      </c>
      <c r="AV64" s="198" t="s">
        <v>135</v>
      </c>
      <c r="AW64" s="197">
        <f>COUNTA($G$3:G64)</f>
        <v>62</v>
      </c>
      <c r="AY64" s="6">
        <f>VLOOKUP($G64,Összesítő!$B:$F,3,FALSE)</f>
        <v>1803</v>
      </c>
      <c r="AZ64" s="6">
        <f t="shared" ref="AZ64:AZ71" si="433">LEN($AU64)</f>
        <v>467</v>
      </c>
      <c r="BA64" s="5">
        <f t="shared" ref="BA64:BA71" si="434">IF(OR($B64="",$C64="",$D64="",$E64="",$F64="",$L64="",$M64="",$N64="",$O64="",$P64=""),0,1)</f>
        <v>1</v>
      </c>
      <c r="BB64" s="5" t="str">
        <f t="shared" ref="BB64:BB71" si="435">IF($F64="",0,IF(AND($L64=2027,$M64=2027),"R",IF(AND($L64=2027,$M64&gt;2027),"RH",IF(AND($L64&gt;2027,$M64&gt;2027),"H","x"))))</f>
        <v>R</v>
      </c>
      <c r="BC64" s="5">
        <f t="shared" ref="BC64:BC71" si="436">IF(OR(BB64="R",BB64="RH"),1,0)</f>
        <v>1</v>
      </c>
      <c r="BD64" s="5">
        <f t="shared" ref="BD64:BD71" si="437">IF(AND($BB64="R",$O64&gt;0),1,IF(AND($BB64="H",$N64&gt;0),1,0))</f>
        <v>0</v>
      </c>
      <c r="BE64" s="5">
        <f t="shared" ref="BE64:BE71" si="438">IF($AC64&lt;$N64,1,IF($AC64=$N64,0))</f>
        <v>0</v>
      </c>
      <c r="BF64" s="6" t="str">
        <f t="shared" ref="BF64:BF71" si="439">IF($L64&gt;2027,"Nem rövidtávú a feladat.",IF($BE64=1,"Az I. ütem nem lehet forráshiányos!",IF($AC64&gt;$N64,"Többlet forrást jelölt meg az I. ütemnél! A forrás ne legyen több a költségnél.",IF($AC64=$N64,"A forrás egyenlő a költséggel (I.ütem).",0))))</f>
        <v>A forrás egyenlő a költséggel (I.ütem).</v>
      </c>
      <c r="BG64" s="5">
        <f t="shared" ref="BG64:BG71" si="440">IF(AND($R64&lt;&gt;"",$S64&lt;&gt;"",$T64&lt;&gt;"",$U64&lt;&gt;"",$V64&lt;&gt;"",$W64&lt;&gt;"",$X64&lt;&gt;"",$Y64&lt;&gt;"",$Z64&lt;&gt;"",$AA64&lt;&gt;"",$AB64&lt;&gt;""),1,0)</f>
        <v>1</v>
      </c>
      <c r="BH64" s="5">
        <f t="shared" ref="BH64:BH71" si="441">IF(AND($BG64=1,$N64=$AC64),1,0)</f>
        <v>1</v>
      </c>
      <c r="BI64" s="5">
        <f t="shared" ref="BI64:BI71" si="442">IF($AQ64&lt;$O64,1,0)</f>
        <v>0</v>
      </c>
      <c r="BJ64" s="5">
        <f t="shared" ref="BJ64:BJ71" si="443">IF(AND($AF64&lt;&gt;"",$AG64&lt;&gt;"",$AH64&lt;&gt;"",$AI64&lt;&gt;"",$AJ64&lt;&gt;"",$AK64&lt;&gt;"",$AL64&lt;&gt;"",$AM64&lt;&gt;"",$AN64&lt;&gt;"",$AO64&lt;&gt;"",$AP64&lt;&gt;""),1,0)</f>
        <v>1</v>
      </c>
      <c r="BK64" s="5">
        <f t="shared" ref="BK64:BK71" si="444">IF(AND($BJ64=1,$O64=$AQ64),1,IF(AND($BJ64=1,$O64&gt;$AQ64,AR64="igen"),1,0))</f>
        <v>1</v>
      </c>
      <c r="BL64" s="4" t="str">
        <f t="shared" ref="BL64:BL71" si="445">IF($M64&lt;2028,"Nem hosszútávú a feladat.",IF(AND($BI64=1,$AR64="nem"),"Forráshiányos a feladat? Jelölje az AR-oszlopban!",IF(AND($BI64=0,$AR64="igen"),"Forráshiányosnak jelölte a feladat az AR-oszlopban, de a forrás költség adatok alapnján nem az!",IF(AND($BI64=1,$AR64="igen"),"Forráshiányos a feladat!",IF($AQ64&gt;$O64,"Többlet forrást jelölt meg a II. ütemnél! A forrás ne legyen több a költségnél.",IF($AQ64=$O64,"A forrás egyenlő a költséggel (II.ütem).",0))))))</f>
        <v>Nem hosszútávú a feladat.</v>
      </c>
      <c r="BM64" s="5">
        <f t="shared" ref="BM64:BM71" si="446">IF($M64&lt;2028,1,0)</f>
        <v>1</v>
      </c>
      <c r="BN64" s="5">
        <f t="shared" ref="BN64:BN71" si="447">IF($M64&gt;2027,1,0)</f>
        <v>0</v>
      </c>
      <c r="BO64" s="5">
        <f t="shared" ref="BO64:BO71" si="448">IF(AND($BM64=1,$N64=0),1,0)</f>
        <v>0</v>
      </c>
      <c r="BP64" s="5">
        <f t="shared" ref="BP64:BP71" si="449">IF(AND($BN64=1,$O64=0),1,0)</f>
        <v>0</v>
      </c>
      <c r="BQ64" s="5">
        <f t="shared" ref="BQ64:BQ71" si="450">IF(AND($BB64="R",$N64=0,$AZ64&gt;29),1,IF(AND($BB64="RH",$N64=0,$AZ64&gt;29),1,0))</f>
        <v>0</v>
      </c>
      <c r="BR64" s="6" t="str">
        <f t="shared" ref="BR64:BR71" si="451">IF($BN64=0,"Nincs hosszútávú terv!",IF(AND($BB64="H",$O64=0,$AZ64=0),"Nullás a hosszútávú feladat és nincs hozzá indoklás!",IF(AND($BB64="RH",$O64=0,$AZ64=0),"Nullás a hosszútávú feladat és nincs hozzá indoklás!",IF(AND($BB64="R",$O64=0,$AZ64&lt;300),"Nullás a hosszútávú feladat és rövid hozzá az indoklás!",IF(AND($BB64="RH",$O64=0,$AZ64&lt;300),"Nullás a hosszútávú feladat és rövid hozzá az indoklás!",0)))))</f>
        <v>Nincs hosszútávú terv!</v>
      </c>
      <c r="BS64" s="5">
        <f t="shared" ref="BS64:BS71" si="452">IF(AND($BB64="R",$N64=0,$AZ64&gt;29),1,IF(AND($BB64="RH",$N64=0,$AZ64&gt;29),1,0))</f>
        <v>0</v>
      </c>
      <c r="BT64" s="5">
        <f t="shared" ref="BT64:BT71" si="453">IF(AND($BB64="H",$O64=0,$AZ64&gt;29),1,IF(AND($BB64="RH",$O64=0,$AZ64&gt;29),1,0))</f>
        <v>0</v>
      </c>
      <c r="BU64" s="5">
        <f t="shared" ref="BU64:BU71" si="454">IF($B64="",0,1)</f>
        <v>1</v>
      </c>
      <c r="BV64" s="5">
        <f t="shared" ref="BV64:BV71" si="455">IF($C64="",0,1)</f>
        <v>1</v>
      </c>
      <c r="BW64" s="5">
        <f t="shared" ref="BW64:BW71" si="456">IF($D64="",0,1)</f>
        <v>1</v>
      </c>
      <c r="BX64" s="5">
        <f t="shared" ref="BX64:BX71" si="457">IF($E64="",0,1)</f>
        <v>1</v>
      </c>
      <c r="BY64" s="5">
        <f t="shared" ref="BY64:BY71" si="458">IF($L64="",0,1)</f>
        <v>1</v>
      </c>
      <c r="BZ64" s="5">
        <f t="shared" ref="BZ64:BZ71" si="459">IF($M64="",0,1)</f>
        <v>1</v>
      </c>
      <c r="CA64" s="5">
        <f t="shared" ref="CA64:CA71" si="460">IF($N64="",0,1)</f>
        <v>1</v>
      </c>
      <c r="CB64" s="5">
        <f t="shared" ref="CB64:CB71" si="461">IF($O64="",0,1)</f>
        <v>1</v>
      </c>
      <c r="CC64" s="5">
        <f t="shared" ref="CC64:CC71" si="462">IF($P64="",0,1)</f>
        <v>1</v>
      </c>
      <c r="CD64" s="5" t="str">
        <f t="shared" ref="CD64:CD71" si="463">IF(AND($BA64=0,$BU64=0),"Hiányos kitöltés! (B-oszlop üres)",IF(AND($BA64=0,$BV64=0),"Hiányos kitöltés! (C-oszlop üres)",IF(AND($BA64=0,$BW64=0),"Hiányos kitöltés! (D-oszlop üres)",IF(AND($BA64=0,$BX64=0),"Hiányos kitöltés! (E-oszlop üres)",IF(AND($BA64=0,$BY64=0),"Hiányos kitöltés! (L-oszlop üres)",IF(AND($BA64=0,$BZ64=0),"Hiányos kitöltés! (M-oszlop üres)",IF(AND($BA64=0,$CA64=0),"Hiányos kitöltés! (N-oszlop üres)",IF(AND($BA64=0,$CB64=0),"Hiányos kitöltés! (O-oszlop üres)",IF(AND($BA64=0,$CC64=0),"Hiányos kitöltés! (P-oszlop üres)",IF(AND($BA64=0,$BG64=0),"Hiányos kitöltés! (I.ütem forrása hiányos!","?"))))))))))</f>
        <v>?</v>
      </c>
      <c r="CE64" s="4" t="str">
        <f t="shared" ref="CE64:CE71" si="464">IF($BA64=0,$CD64,IF($BG64=0,"I. ütem forrása nincs kitöltve!",IF($BJ64=0,"II. ütem forrása nincs kitöltve!",IF($BD64=1,"Költségek üteme nem megfelelő (az időtartam és a költség üteme eltér)!",IF(AND(BH64=0,$BA64=1,$BJ64=1,$BD64=1),"Kötelező cellák kitöltve, de az I. ütem forrása hibás!",IF(AND(BJ64=0,$BA64=1,$BJ64=1,$BD64=1),"Kötelező cellák kitöltve, de a II. ütem forrása hibás!",IF(AND($BO64=1,$AZ64&lt;30),"Nullás a rövidtávú feladat és rövid (hiányzik) a hozzá tartozó indoklás!",IF(AND($BP64=1,$AZ64&lt;30),"Nullás a hosszútávú feladat és rövid (hiányzik) a hozzá tartozó indoklás!",IF(AND(BN64=1,C64="2011_RENDKÍVÜLI"),"II. ütemre nem tervezhet Rendkívüli feladatot!",IF(BH64=0,AD64,IF(BK64=0,AS64,IF(AND(BC64=1,$P64&gt;$N64),"EM rendelet 2. melléklet terhére elszámolt költség nem lehet nagyobb az I. ütemre tervezett tényleges költségnél!",IF($AC64&gt;$N64,"Többlet forrást jelölt meg az I. ütemnél! A forrás ne legyen több a költségnél.",IF($AQ64&gt;$O64,"Többlet forrást jelölt meg a II. ütemnél! A forrás ne legyen több a költségnél.","Kitöltés rendben!"))))))))))))))</f>
        <v>Kitöltés rendben!</v>
      </c>
      <c r="CF64" s="5">
        <f t="shared" ref="CF64:CF71" si="465">IF(A64="Kitöltés rendben!",1,0)</f>
        <v>1</v>
      </c>
      <c r="CG64" s="5">
        <f t="shared" ref="CG64:CG71" si="466">IF(AND($BB64="R",$CF64=1),1,IF(AND($BB64="RH",$CF64=1),1,0))</f>
        <v>1</v>
      </c>
      <c r="CH64" s="5">
        <f t="shared" ref="CH64:CH71" si="467">IF(AND($BB64="H",$CF64=1),1,IF(AND($BB64="RH",$CF64=1),1,0))</f>
        <v>0</v>
      </c>
    </row>
    <row r="65" spans="1:86" s="2" customFormat="1" ht="150">
      <c r="A65" s="1" t="str">
        <f t="shared" si="427"/>
        <v>Kitöltés rendben!</v>
      </c>
      <c r="B65" s="195">
        <v>1</v>
      </c>
      <c r="C65" s="191" t="s">
        <v>88</v>
      </c>
      <c r="D65" s="198" t="s">
        <v>371</v>
      </c>
      <c r="E65" s="199" t="s">
        <v>318</v>
      </c>
      <c r="F65" s="200" t="str">
        <f>VLOOKUP($G65,Összesítő!$B:$F,2,FALSE)</f>
        <v>21-28006-1-001-01-03</v>
      </c>
      <c r="G65" s="201">
        <v>2306</v>
      </c>
      <c r="H65" s="200" t="str">
        <f>AY65&amp;"_"&amp;AW65&amp;"_FIV_"&amp;LEFT(Előlap!$B$6,4)</f>
        <v>1803_63_FIV_2026</v>
      </c>
      <c r="I65" s="200" t="str">
        <f>VLOOKUP($G65,Összesítő!$B:$F,5,FALSE)</f>
        <v>Öcsöd</v>
      </c>
      <c r="J65" s="200" t="str">
        <f>VLOOKUP($G65,Összesítő!$B:$F,4,FALSE)</f>
        <v>Öcsöd Nagyközségi Önkormányzat</v>
      </c>
      <c r="K65" s="202">
        <f t="shared" si="428"/>
        <v>3000</v>
      </c>
      <c r="L65" s="193">
        <v>2027</v>
      </c>
      <c r="M65" s="193">
        <v>2027</v>
      </c>
      <c r="N65" s="203">
        <v>3000</v>
      </c>
      <c r="O65" s="203">
        <v>0</v>
      </c>
      <c r="P65" s="203">
        <v>3000</v>
      </c>
      <c r="Q65" s="205"/>
      <c r="R65" s="204">
        <v>0</v>
      </c>
      <c r="S65" s="204">
        <v>0</v>
      </c>
      <c r="T65" s="204">
        <v>0</v>
      </c>
      <c r="U65" s="204">
        <v>0</v>
      </c>
      <c r="V65" s="204">
        <v>0</v>
      </c>
      <c r="W65" s="203">
        <v>3000</v>
      </c>
      <c r="X65" s="204">
        <v>0</v>
      </c>
      <c r="Y65" s="204">
        <v>0</v>
      </c>
      <c r="Z65" s="204">
        <v>0</v>
      </c>
      <c r="AA65" s="204">
        <v>0</v>
      </c>
      <c r="AB65" s="204">
        <v>0</v>
      </c>
      <c r="AC65" s="202">
        <f t="shared" si="429"/>
        <v>3000</v>
      </c>
      <c r="AD65" s="3" t="str">
        <f t="shared" si="430"/>
        <v>A forrás egyenlő a költséggel (I.ütem).</v>
      </c>
      <c r="AE65" s="205"/>
      <c r="AF65" s="204">
        <v>0</v>
      </c>
      <c r="AG65" s="204">
        <v>0</v>
      </c>
      <c r="AH65" s="204">
        <v>0</v>
      </c>
      <c r="AI65" s="204">
        <v>0</v>
      </c>
      <c r="AJ65" s="204">
        <v>0</v>
      </c>
      <c r="AK65" s="204">
        <v>0</v>
      </c>
      <c r="AL65" s="204">
        <v>0</v>
      </c>
      <c r="AM65" s="204">
        <v>0</v>
      </c>
      <c r="AN65" s="204">
        <v>0</v>
      </c>
      <c r="AO65" s="204">
        <v>0</v>
      </c>
      <c r="AP65" s="204">
        <v>0</v>
      </c>
      <c r="AQ65" s="202">
        <f t="shared" si="431"/>
        <v>0</v>
      </c>
      <c r="AR65" s="191"/>
      <c r="AS65" s="3" t="str">
        <f t="shared" si="432"/>
        <v>Nem hosszútávú a feladat.</v>
      </c>
      <c r="AT65" s="205"/>
      <c r="AU65" s="198" t="s">
        <v>367</v>
      </c>
      <c r="AV65" s="198" t="s">
        <v>135</v>
      </c>
      <c r="AW65" s="197">
        <f>COUNTA($G$3:G65)</f>
        <v>63</v>
      </c>
      <c r="AY65" s="6">
        <f>VLOOKUP($G65,Összesítő!$B:$F,3,FALSE)</f>
        <v>1803</v>
      </c>
      <c r="AZ65" s="6">
        <f t="shared" si="433"/>
        <v>409</v>
      </c>
      <c r="BA65" s="5">
        <f t="shared" si="434"/>
        <v>1</v>
      </c>
      <c r="BB65" s="5" t="str">
        <f t="shared" si="435"/>
        <v>R</v>
      </c>
      <c r="BC65" s="5">
        <f t="shared" si="436"/>
        <v>1</v>
      </c>
      <c r="BD65" s="5">
        <f t="shared" si="437"/>
        <v>0</v>
      </c>
      <c r="BE65" s="5">
        <f t="shared" si="438"/>
        <v>0</v>
      </c>
      <c r="BF65" s="6" t="str">
        <f t="shared" si="439"/>
        <v>A forrás egyenlő a költséggel (I.ütem).</v>
      </c>
      <c r="BG65" s="5">
        <f t="shared" si="440"/>
        <v>1</v>
      </c>
      <c r="BH65" s="5">
        <f t="shared" si="441"/>
        <v>1</v>
      </c>
      <c r="BI65" s="5">
        <f t="shared" si="442"/>
        <v>0</v>
      </c>
      <c r="BJ65" s="5">
        <f t="shared" si="443"/>
        <v>1</v>
      </c>
      <c r="BK65" s="5">
        <f t="shared" si="444"/>
        <v>1</v>
      </c>
      <c r="BL65" s="4" t="str">
        <f t="shared" si="445"/>
        <v>Nem hosszútávú a feladat.</v>
      </c>
      <c r="BM65" s="5">
        <f t="shared" si="446"/>
        <v>1</v>
      </c>
      <c r="BN65" s="5">
        <f t="shared" si="447"/>
        <v>0</v>
      </c>
      <c r="BO65" s="5">
        <f t="shared" si="448"/>
        <v>0</v>
      </c>
      <c r="BP65" s="5">
        <f t="shared" si="449"/>
        <v>0</v>
      </c>
      <c r="BQ65" s="5">
        <f t="shared" si="450"/>
        <v>0</v>
      </c>
      <c r="BR65" s="6" t="str">
        <f t="shared" si="451"/>
        <v>Nincs hosszútávú terv!</v>
      </c>
      <c r="BS65" s="5">
        <f t="shared" si="452"/>
        <v>0</v>
      </c>
      <c r="BT65" s="5">
        <f t="shared" si="453"/>
        <v>0</v>
      </c>
      <c r="BU65" s="5">
        <f t="shared" si="454"/>
        <v>1</v>
      </c>
      <c r="BV65" s="5">
        <f t="shared" si="455"/>
        <v>1</v>
      </c>
      <c r="BW65" s="5">
        <f t="shared" si="456"/>
        <v>1</v>
      </c>
      <c r="BX65" s="5">
        <f t="shared" si="457"/>
        <v>1</v>
      </c>
      <c r="BY65" s="5">
        <f t="shared" si="458"/>
        <v>1</v>
      </c>
      <c r="BZ65" s="5">
        <f t="shared" si="459"/>
        <v>1</v>
      </c>
      <c r="CA65" s="5">
        <f t="shared" si="460"/>
        <v>1</v>
      </c>
      <c r="CB65" s="5">
        <f t="shared" si="461"/>
        <v>1</v>
      </c>
      <c r="CC65" s="5">
        <f t="shared" si="462"/>
        <v>1</v>
      </c>
      <c r="CD65" s="5" t="str">
        <f t="shared" si="463"/>
        <v>?</v>
      </c>
      <c r="CE65" s="4" t="str">
        <f t="shared" si="464"/>
        <v>Kitöltés rendben!</v>
      </c>
      <c r="CF65" s="5">
        <f t="shared" si="465"/>
        <v>1</v>
      </c>
      <c r="CG65" s="5">
        <f t="shared" si="466"/>
        <v>1</v>
      </c>
      <c r="CH65" s="5">
        <f t="shared" si="467"/>
        <v>0</v>
      </c>
    </row>
    <row r="66" spans="1:86" s="2" customFormat="1" ht="60">
      <c r="A66" s="1" t="str">
        <f t="shared" si="427"/>
        <v>Kitöltés rendben!</v>
      </c>
      <c r="B66" s="195">
        <v>1</v>
      </c>
      <c r="C66" s="191" t="s">
        <v>88</v>
      </c>
      <c r="D66" s="198" t="s">
        <v>398</v>
      </c>
      <c r="E66" s="199" t="s">
        <v>318</v>
      </c>
      <c r="F66" s="200" t="str">
        <f>VLOOKUP($G66,Összesítő!$B:$F,2,FALSE)</f>
        <v>21-28006-1-001-01-03</v>
      </c>
      <c r="G66" s="201">
        <v>2306</v>
      </c>
      <c r="H66" s="200" t="str">
        <f>AY66&amp;"_"&amp;AW66&amp;"_FIV_"&amp;LEFT(Előlap!$B$6,4)</f>
        <v>1803_64_FIV_2026</v>
      </c>
      <c r="I66" s="200" t="str">
        <f>VLOOKUP($G66,Összesítő!$B:$F,5,FALSE)</f>
        <v>Öcsöd</v>
      </c>
      <c r="J66" s="200" t="str">
        <f>VLOOKUP($G66,Összesítő!$B:$F,4,FALSE)</f>
        <v>Öcsöd Nagyközségi Önkormányzat</v>
      </c>
      <c r="K66" s="202">
        <f t="shared" si="428"/>
        <v>10000</v>
      </c>
      <c r="L66" s="193">
        <v>2027</v>
      </c>
      <c r="M66" s="193">
        <v>2027</v>
      </c>
      <c r="N66" s="203">
        <v>10000</v>
      </c>
      <c r="O66" s="203">
        <v>0</v>
      </c>
      <c r="P66" s="203">
        <v>10000</v>
      </c>
      <c r="Q66" s="205"/>
      <c r="R66" s="204">
        <v>0</v>
      </c>
      <c r="S66" s="204">
        <v>0</v>
      </c>
      <c r="T66" s="204">
        <v>0</v>
      </c>
      <c r="U66" s="204">
        <v>0</v>
      </c>
      <c r="V66" s="204">
        <v>0</v>
      </c>
      <c r="W66" s="203">
        <v>10000</v>
      </c>
      <c r="X66" s="204">
        <v>0</v>
      </c>
      <c r="Y66" s="204">
        <v>0</v>
      </c>
      <c r="Z66" s="204">
        <v>0</v>
      </c>
      <c r="AA66" s="204">
        <v>0</v>
      </c>
      <c r="AB66" s="204">
        <v>0</v>
      </c>
      <c r="AC66" s="202">
        <f t="shared" si="429"/>
        <v>10000</v>
      </c>
      <c r="AD66" s="3" t="str">
        <f t="shared" si="430"/>
        <v>A forrás egyenlő a költséggel (I.ütem).</v>
      </c>
      <c r="AE66" s="205"/>
      <c r="AF66" s="204">
        <v>0</v>
      </c>
      <c r="AG66" s="204">
        <v>0</v>
      </c>
      <c r="AH66" s="204">
        <v>0</v>
      </c>
      <c r="AI66" s="204">
        <v>0</v>
      </c>
      <c r="AJ66" s="204">
        <v>0</v>
      </c>
      <c r="AK66" s="204">
        <v>0</v>
      </c>
      <c r="AL66" s="204">
        <v>0</v>
      </c>
      <c r="AM66" s="204">
        <v>0</v>
      </c>
      <c r="AN66" s="204">
        <v>0</v>
      </c>
      <c r="AO66" s="204">
        <v>0</v>
      </c>
      <c r="AP66" s="204">
        <v>0</v>
      </c>
      <c r="AQ66" s="202">
        <f t="shared" si="431"/>
        <v>0</v>
      </c>
      <c r="AR66" s="191"/>
      <c r="AS66" s="3" t="str">
        <f t="shared" si="432"/>
        <v>Nem hosszútávú a feladat.</v>
      </c>
      <c r="AT66" s="205"/>
      <c r="AU66" s="198" t="s">
        <v>403</v>
      </c>
      <c r="AV66" s="198" t="s">
        <v>135</v>
      </c>
      <c r="AW66" s="197">
        <f>COUNTA($G$3:G66)</f>
        <v>64</v>
      </c>
      <c r="AY66" s="6">
        <f>VLOOKUP($G66,Összesítő!$B:$F,3,FALSE)</f>
        <v>1803</v>
      </c>
      <c r="AZ66" s="6">
        <f t="shared" si="433"/>
        <v>143</v>
      </c>
      <c r="BA66" s="5">
        <f t="shared" si="434"/>
        <v>1</v>
      </c>
      <c r="BB66" s="5" t="str">
        <f t="shared" si="435"/>
        <v>R</v>
      </c>
      <c r="BC66" s="5">
        <f t="shared" si="436"/>
        <v>1</v>
      </c>
      <c r="BD66" s="5">
        <f t="shared" si="437"/>
        <v>0</v>
      </c>
      <c r="BE66" s="5">
        <f t="shared" si="438"/>
        <v>0</v>
      </c>
      <c r="BF66" s="6" t="str">
        <f t="shared" si="439"/>
        <v>A forrás egyenlő a költséggel (I.ütem).</v>
      </c>
      <c r="BG66" s="5">
        <f t="shared" si="440"/>
        <v>1</v>
      </c>
      <c r="BH66" s="5">
        <f t="shared" si="441"/>
        <v>1</v>
      </c>
      <c r="BI66" s="5">
        <f t="shared" si="442"/>
        <v>0</v>
      </c>
      <c r="BJ66" s="5">
        <f t="shared" si="443"/>
        <v>1</v>
      </c>
      <c r="BK66" s="5">
        <f t="shared" si="444"/>
        <v>1</v>
      </c>
      <c r="BL66" s="4" t="str">
        <f t="shared" si="445"/>
        <v>Nem hosszútávú a feladat.</v>
      </c>
      <c r="BM66" s="5">
        <f t="shared" si="446"/>
        <v>1</v>
      </c>
      <c r="BN66" s="5">
        <f t="shared" si="447"/>
        <v>0</v>
      </c>
      <c r="BO66" s="5">
        <f t="shared" si="448"/>
        <v>0</v>
      </c>
      <c r="BP66" s="5">
        <f t="shared" si="449"/>
        <v>0</v>
      </c>
      <c r="BQ66" s="5">
        <f t="shared" si="450"/>
        <v>0</v>
      </c>
      <c r="BR66" s="6" t="str">
        <f t="shared" si="451"/>
        <v>Nincs hosszútávú terv!</v>
      </c>
      <c r="BS66" s="5">
        <f t="shared" si="452"/>
        <v>0</v>
      </c>
      <c r="BT66" s="5">
        <f t="shared" si="453"/>
        <v>0</v>
      </c>
      <c r="BU66" s="5">
        <f t="shared" si="454"/>
        <v>1</v>
      </c>
      <c r="BV66" s="5">
        <f t="shared" si="455"/>
        <v>1</v>
      </c>
      <c r="BW66" s="5">
        <f t="shared" si="456"/>
        <v>1</v>
      </c>
      <c r="BX66" s="5">
        <f t="shared" si="457"/>
        <v>1</v>
      </c>
      <c r="BY66" s="5">
        <f t="shared" si="458"/>
        <v>1</v>
      </c>
      <c r="BZ66" s="5">
        <f t="shared" si="459"/>
        <v>1</v>
      </c>
      <c r="CA66" s="5">
        <f t="shared" si="460"/>
        <v>1</v>
      </c>
      <c r="CB66" s="5">
        <f t="shared" si="461"/>
        <v>1</v>
      </c>
      <c r="CC66" s="5">
        <f t="shared" si="462"/>
        <v>1</v>
      </c>
      <c r="CD66" s="5" t="str">
        <f t="shared" si="463"/>
        <v>?</v>
      </c>
      <c r="CE66" s="4" t="str">
        <f t="shared" si="464"/>
        <v>Kitöltés rendben!</v>
      </c>
      <c r="CF66" s="5">
        <f t="shared" si="465"/>
        <v>1</v>
      </c>
      <c r="CG66" s="5">
        <f t="shared" si="466"/>
        <v>1</v>
      </c>
      <c r="CH66" s="5">
        <f t="shared" si="467"/>
        <v>0</v>
      </c>
    </row>
    <row r="67" spans="1:86" s="2" customFormat="1" ht="120">
      <c r="A67" s="1" t="str">
        <f t="shared" si="427"/>
        <v>Kitöltés rendben!</v>
      </c>
      <c r="B67" s="195">
        <v>1</v>
      </c>
      <c r="C67" s="191" t="s">
        <v>103</v>
      </c>
      <c r="D67" s="198" t="s">
        <v>399</v>
      </c>
      <c r="E67" s="199" t="s">
        <v>318</v>
      </c>
      <c r="F67" s="200" t="str">
        <f>VLOOKUP($G67,Összesítő!$B:$F,2,FALSE)</f>
        <v>21-28006-1-001-01-03</v>
      </c>
      <c r="G67" s="201">
        <v>2306</v>
      </c>
      <c r="H67" s="200" t="str">
        <f>AY67&amp;"_"&amp;AW67&amp;"_FIV_"&amp;LEFT(Előlap!$B$6,4)</f>
        <v>1803_65_FIV_2026</v>
      </c>
      <c r="I67" s="200" t="str">
        <f>VLOOKUP($G67,Összesítő!$B:$F,5,FALSE)</f>
        <v>Öcsöd</v>
      </c>
      <c r="J67" s="200" t="str">
        <f>VLOOKUP($G67,Összesítő!$B:$F,4,FALSE)</f>
        <v>Öcsöd Nagyközségi Önkormányzat</v>
      </c>
      <c r="K67" s="202">
        <f t="shared" si="428"/>
        <v>10000</v>
      </c>
      <c r="L67" s="193">
        <v>2027</v>
      </c>
      <c r="M67" s="193">
        <v>2028</v>
      </c>
      <c r="N67" s="203">
        <v>1000</v>
      </c>
      <c r="O67" s="203">
        <v>9000</v>
      </c>
      <c r="P67" s="203">
        <v>1000</v>
      </c>
      <c r="Q67" s="205"/>
      <c r="R67" s="204">
        <v>0</v>
      </c>
      <c r="S67" s="204">
        <v>0</v>
      </c>
      <c r="T67" s="204">
        <v>0</v>
      </c>
      <c r="U67" s="204">
        <v>0</v>
      </c>
      <c r="V67" s="204">
        <v>0</v>
      </c>
      <c r="W67" s="203">
        <v>1000</v>
      </c>
      <c r="X67" s="204">
        <v>0</v>
      </c>
      <c r="Y67" s="204">
        <v>0</v>
      </c>
      <c r="Z67" s="204">
        <v>0</v>
      </c>
      <c r="AA67" s="204">
        <v>0</v>
      </c>
      <c r="AB67" s="204">
        <v>0</v>
      </c>
      <c r="AC67" s="202">
        <f t="shared" si="429"/>
        <v>1000</v>
      </c>
      <c r="AD67" s="3" t="str">
        <f t="shared" si="430"/>
        <v>A forrás egyenlő a költséggel (I.ütem).</v>
      </c>
      <c r="AE67" s="205"/>
      <c r="AF67" s="204">
        <v>0</v>
      </c>
      <c r="AG67" s="204">
        <v>0</v>
      </c>
      <c r="AH67" s="204">
        <v>0</v>
      </c>
      <c r="AI67" s="204">
        <v>0</v>
      </c>
      <c r="AJ67" s="204">
        <v>0</v>
      </c>
      <c r="AK67" s="203">
        <v>9000</v>
      </c>
      <c r="AL67" s="204">
        <v>0</v>
      </c>
      <c r="AM67" s="204">
        <v>0</v>
      </c>
      <c r="AN67" s="204">
        <v>0</v>
      </c>
      <c r="AO67" s="204">
        <v>0</v>
      </c>
      <c r="AP67" s="204">
        <v>0</v>
      </c>
      <c r="AQ67" s="202">
        <f t="shared" si="431"/>
        <v>9000</v>
      </c>
      <c r="AR67" s="191"/>
      <c r="AS67" s="3" t="str">
        <f t="shared" si="432"/>
        <v>A forrás egyenlő a költséggel (II.ütem).</v>
      </c>
      <c r="AT67" s="205"/>
      <c r="AU67" s="198" t="s">
        <v>404</v>
      </c>
      <c r="AV67" s="198" t="s">
        <v>135</v>
      </c>
      <c r="AW67" s="197">
        <f>COUNTA($G$3:G67)</f>
        <v>65</v>
      </c>
      <c r="AY67" s="6">
        <f>VLOOKUP($G67,Összesítő!$B:$F,3,FALSE)</f>
        <v>1803</v>
      </c>
      <c r="AZ67" s="6">
        <f t="shared" si="433"/>
        <v>318</v>
      </c>
      <c r="BA67" s="5">
        <f t="shared" si="434"/>
        <v>1</v>
      </c>
      <c r="BB67" s="5" t="str">
        <f t="shared" si="435"/>
        <v>RH</v>
      </c>
      <c r="BC67" s="5">
        <f t="shared" si="436"/>
        <v>1</v>
      </c>
      <c r="BD67" s="5">
        <f t="shared" si="437"/>
        <v>0</v>
      </c>
      <c r="BE67" s="5">
        <f t="shared" si="438"/>
        <v>0</v>
      </c>
      <c r="BF67" s="6" t="str">
        <f t="shared" si="439"/>
        <v>A forrás egyenlő a költséggel (I.ütem).</v>
      </c>
      <c r="BG67" s="5">
        <f t="shared" si="440"/>
        <v>1</v>
      </c>
      <c r="BH67" s="5">
        <f t="shared" si="441"/>
        <v>1</v>
      </c>
      <c r="BI67" s="5">
        <f t="shared" si="442"/>
        <v>0</v>
      </c>
      <c r="BJ67" s="5">
        <f t="shared" si="443"/>
        <v>1</v>
      </c>
      <c r="BK67" s="5">
        <f t="shared" si="444"/>
        <v>1</v>
      </c>
      <c r="BL67" s="4" t="str">
        <f t="shared" si="445"/>
        <v>A forrás egyenlő a költséggel (II.ütem).</v>
      </c>
      <c r="BM67" s="5">
        <f t="shared" si="446"/>
        <v>0</v>
      </c>
      <c r="BN67" s="5">
        <f t="shared" si="447"/>
        <v>1</v>
      </c>
      <c r="BO67" s="5">
        <f t="shared" si="448"/>
        <v>0</v>
      </c>
      <c r="BP67" s="5">
        <f t="shared" si="449"/>
        <v>0</v>
      </c>
      <c r="BQ67" s="5">
        <f t="shared" si="450"/>
        <v>0</v>
      </c>
      <c r="BR67" s="6">
        <f t="shared" si="451"/>
        <v>0</v>
      </c>
      <c r="BS67" s="5">
        <f t="shared" si="452"/>
        <v>0</v>
      </c>
      <c r="BT67" s="5">
        <f t="shared" si="453"/>
        <v>0</v>
      </c>
      <c r="BU67" s="5">
        <f t="shared" si="454"/>
        <v>1</v>
      </c>
      <c r="BV67" s="5">
        <f t="shared" si="455"/>
        <v>1</v>
      </c>
      <c r="BW67" s="5">
        <f t="shared" si="456"/>
        <v>1</v>
      </c>
      <c r="BX67" s="5">
        <f t="shared" si="457"/>
        <v>1</v>
      </c>
      <c r="BY67" s="5">
        <f t="shared" si="458"/>
        <v>1</v>
      </c>
      <c r="BZ67" s="5">
        <f t="shared" si="459"/>
        <v>1</v>
      </c>
      <c r="CA67" s="5">
        <f t="shared" si="460"/>
        <v>1</v>
      </c>
      <c r="CB67" s="5">
        <f t="shared" si="461"/>
        <v>1</v>
      </c>
      <c r="CC67" s="5">
        <f t="shared" si="462"/>
        <v>1</v>
      </c>
      <c r="CD67" s="5" t="str">
        <f t="shared" si="463"/>
        <v>?</v>
      </c>
      <c r="CE67" s="4" t="str">
        <f t="shared" si="464"/>
        <v>Kitöltés rendben!</v>
      </c>
      <c r="CF67" s="5">
        <f t="shared" si="465"/>
        <v>1</v>
      </c>
      <c r="CG67" s="5">
        <f t="shared" si="466"/>
        <v>1</v>
      </c>
      <c r="CH67" s="5">
        <f t="shared" si="467"/>
        <v>1</v>
      </c>
    </row>
    <row r="68" spans="1:86" s="2" customFormat="1" ht="195">
      <c r="A68" s="1" t="str">
        <f t="shared" si="427"/>
        <v>Kitöltés rendben!</v>
      </c>
      <c r="B68" s="195">
        <v>1</v>
      </c>
      <c r="C68" s="191" t="s">
        <v>101</v>
      </c>
      <c r="D68" s="198" t="s">
        <v>400</v>
      </c>
      <c r="E68" s="199" t="s">
        <v>318</v>
      </c>
      <c r="F68" s="200" t="str">
        <f>VLOOKUP($G68,Összesítő!$B:$F,2,FALSE)</f>
        <v>21-28006-1-001-01-03</v>
      </c>
      <c r="G68" s="201">
        <v>2306</v>
      </c>
      <c r="H68" s="200" t="str">
        <f>AY68&amp;"_"&amp;AW68&amp;"_FIV_"&amp;LEFT(Előlap!$B$6,4)</f>
        <v>1803_66_FIV_2026</v>
      </c>
      <c r="I68" s="200" t="str">
        <f>VLOOKUP($G68,Összesítő!$B:$F,5,FALSE)</f>
        <v>Öcsöd</v>
      </c>
      <c r="J68" s="200" t="str">
        <f>VLOOKUP($G68,Összesítő!$B:$F,4,FALSE)</f>
        <v>Öcsöd Nagyközségi Önkormányzat</v>
      </c>
      <c r="K68" s="202">
        <f t="shared" si="428"/>
        <v>4700</v>
      </c>
      <c r="L68" s="193">
        <v>2027</v>
      </c>
      <c r="M68" s="193">
        <v>2027</v>
      </c>
      <c r="N68" s="203">
        <v>4700</v>
      </c>
      <c r="O68" s="203">
        <v>0</v>
      </c>
      <c r="P68" s="203">
        <v>4700</v>
      </c>
      <c r="Q68" s="205"/>
      <c r="R68" s="204">
        <v>0</v>
      </c>
      <c r="S68" s="204">
        <v>0</v>
      </c>
      <c r="T68" s="204">
        <v>0</v>
      </c>
      <c r="U68" s="204">
        <v>0</v>
      </c>
      <c r="V68" s="204">
        <v>4700</v>
      </c>
      <c r="W68" s="203">
        <v>0</v>
      </c>
      <c r="X68" s="204">
        <v>0</v>
      </c>
      <c r="Y68" s="204">
        <v>0</v>
      </c>
      <c r="Z68" s="204">
        <v>0</v>
      </c>
      <c r="AA68" s="204">
        <v>0</v>
      </c>
      <c r="AB68" s="204">
        <v>0</v>
      </c>
      <c r="AC68" s="202">
        <f t="shared" si="429"/>
        <v>4700</v>
      </c>
      <c r="AD68" s="3" t="str">
        <f t="shared" si="430"/>
        <v>A forrás egyenlő a költséggel (I.ütem).</v>
      </c>
      <c r="AE68" s="205"/>
      <c r="AF68" s="204">
        <v>0</v>
      </c>
      <c r="AG68" s="204">
        <v>0</v>
      </c>
      <c r="AH68" s="204">
        <v>0</v>
      </c>
      <c r="AI68" s="204">
        <v>0</v>
      </c>
      <c r="AJ68" s="204">
        <v>0</v>
      </c>
      <c r="AK68" s="203">
        <v>0</v>
      </c>
      <c r="AL68" s="204">
        <v>0</v>
      </c>
      <c r="AM68" s="204">
        <v>0</v>
      </c>
      <c r="AN68" s="204">
        <v>0</v>
      </c>
      <c r="AO68" s="204">
        <v>0</v>
      </c>
      <c r="AP68" s="204">
        <v>0</v>
      </c>
      <c r="AQ68" s="202">
        <f t="shared" si="431"/>
        <v>0</v>
      </c>
      <c r="AR68" s="191"/>
      <c r="AS68" s="3" t="str">
        <f t="shared" si="432"/>
        <v>Nem hosszútávú a feladat.</v>
      </c>
      <c r="AT68" s="205"/>
      <c r="AU68" s="198" t="s">
        <v>405</v>
      </c>
      <c r="AV68" s="198" t="s">
        <v>135</v>
      </c>
      <c r="AW68" s="197">
        <f>COUNTA($G$3:G68)</f>
        <v>66</v>
      </c>
      <c r="AY68" s="6">
        <f>VLOOKUP($G68,Összesítő!$B:$F,3,FALSE)</f>
        <v>1803</v>
      </c>
      <c r="AZ68" s="6">
        <f t="shared" si="433"/>
        <v>515</v>
      </c>
      <c r="BA68" s="5">
        <f t="shared" si="434"/>
        <v>1</v>
      </c>
      <c r="BB68" s="5" t="str">
        <f t="shared" si="435"/>
        <v>R</v>
      </c>
      <c r="BC68" s="5">
        <f t="shared" si="436"/>
        <v>1</v>
      </c>
      <c r="BD68" s="5">
        <f t="shared" si="437"/>
        <v>0</v>
      </c>
      <c r="BE68" s="5">
        <f t="shared" si="438"/>
        <v>0</v>
      </c>
      <c r="BF68" s="6" t="str">
        <f t="shared" si="439"/>
        <v>A forrás egyenlő a költséggel (I.ütem).</v>
      </c>
      <c r="BG68" s="5">
        <f t="shared" si="440"/>
        <v>1</v>
      </c>
      <c r="BH68" s="5">
        <f t="shared" si="441"/>
        <v>1</v>
      </c>
      <c r="BI68" s="5">
        <f t="shared" si="442"/>
        <v>0</v>
      </c>
      <c r="BJ68" s="5">
        <f t="shared" si="443"/>
        <v>1</v>
      </c>
      <c r="BK68" s="5">
        <f t="shared" si="444"/>
        <v>1</v>
      </c>
      <c r="BL68" s="4" t="str">
        <f t="shared" si="445"/>
        <v>Nem hosszútávú a feladat.</v>
      </c>
      <c r="BM68" s="5">
        <f t="shared" si="446"/>
        <v>1</v>
      </c>
      <c r="BN68" s="5">
        <f t="shared" si="447"/>
        <v>0</v>
      </c>
      <c r="BO68" s="5">
        <f t="shared" si="448"/>
        <v>0</v>
      </c>
      <c r="BP68" s="5">
        <f t="shared" si="449"/>
        <v>0</v>
      </c>
      <c r="BQ68" s="5">
        <f t="shared" si="450"/>
        <v>0</v>
      </c>
      <c r="BR68" s="6" t="str">
        <f t="shared" si="451"/>
        <v>Nincs hosszútávú terv!</v>
      </c>
      <c r="BS68" s="5">
        <f t="shared" si="452"/>
        <v>0</v>
      </c>
      <c r="BT68" s="5">
        <f t="shared" si="453"/>
        <v>0</v>
      </c>
      <c r="BU68" s="5">
        <f t="shared" si="454"/>
        <v>1</v>
      </c>
      <c r="BV68" s="5">
        <f t="shared" si="455"/>
        <v>1</v>
      </c>
      <c r="BW68" s="5">
        <f t="shared" si="456"/>
        <v>1</v>
      </c>
      <c r="BX68" s="5">
        <f t="shared" si="457"/>
        <v>1</v>
      </c>
      <c r="BY68" s="5">
        <f t="shared" si="458"/>
        <v>1</v>
      </c>
      <c r="BZ68" s="5">
        <f t="shared" si="459"/>
        <v>1</v>
      </c>
      <c r="CA68" s="5">
        <f t="shared" si="460"/>
        <v>1</v>
      </c>
      <c r="CB68" s="5">
        <f t="shared" si="461"/>
        <v>1</v>
      </c>
      <c r="CC68" s="5">
        <f t="shared" si="462"/>
        <v>1</v>
      </c>
      <c r="CD68" s="5" t="str">
        <f t="shared" si="463"/>
        <v>?</v>
      </c>
      <c r="CE68" s="4" t="str">
        <f t="shared" si="464"/>
        <v>Kitöltés rendben!</v>
      </c>
      <c r="CF68" s="5">
        <f t="shared" si="465"/>
        <v>1</v>
      </c>
      <c r="CG68" s="5">
        <f t="shared" si="466"/>
        <v>1</v>
      </c>
      <c r="CH68" s="5">
        <f t="shared" si="467"/>
        <v>0</v>
      </c>
    </row>
    <row r="69" spans="1:86" s="2" customFormat="1" ht="105">
      <c r="A69" s="1" t="str">
        <f t="shared" si="427"/>
        <v>Kitöltés rendben!</v>
      </c>
      <c r="B69" s="195">
        <v>2</v>
      </c>
      <c r="C69" s="191" t="s">
        <v>103</v>
      </c>
      <c r="D69" s="198" t="s">
        <v>381</v>
      </c>
      <c r="E69" s="199" t="s">
        <v>318</v>
      </c>
      <c r="F69" s="200" t="str">
        <f>VLOOKUP($G69,Összesítő!$B:$F,2,FALSE)</f>
        <v>21-28006-1-001-01-03</v>
      </c>
      <c r="G69" s="201">
        <v>2306</v>
      </c>
      <c r="H69" s="200" t="str">
        <f>AY69&amp;"_"&amp;AW69&amp;"_FIV_"&amp;LEFT(Előlap!$B$6,4)</f>
        <v>1803_67_FIV_2026</v>
      </c>
      <c r="I69" s="200" t="str">
        <f>VLOOKUP($G69,Összesítő!$B:$F,5,FALSE)</f>
        <v>Öcsöd</v>
      </c>
      <c r="J69" s="200" t="str">
        <f>VLOOKUP($G69,Összesítő!$B:$F,4,FALSE)</f>
        <v>Öcsöd Nagyközségi Önkormányzat</v>
      </c>
      <c r="K69" s="202">
        <f t="shared" si="428"/>
        <v>15000</v>
      </c>
      <c r="L69" s="193">
        <v>2028</v>
      </c>
      <c r="M69" s="193">
        <v>2030</v>
      </c>
      <c r="N69" s="203">
        <v>0</v>
      </c>
      <c r="O69" s="203">
        <v>15000</v>
      </c>
      <c r="P69" s="203">
        <v>0</v>
      </c>
      <c r="Q69" s="205"/>
      <c r="R69" s="204">
        <v>0</v>
      </c>
      <c r="S69" s="204">
        <v>0</v>
      </c>
      <c r="T69" s="204">
        <v>0</v>
      </c>
      <c r="U69" s="204">
        <v>0</v>
      </c>
      <c r="V69" s="204">
        <v>0</v>
      </c>
      <c r="W69" s="204">
        <v>0</v>
      </c>
      <c r="X69" s="204">
        <v>0</v>
      </c>
      <c r="Y69" s="204">
        <v>0</v>
      </c>
      <c r="Z69" s="204">
        <v>0</v>
      </c>
      <c r="AA69" s="204">
        <v>0</v>
      </c>
      <c r="AB69" s="204">
        <v>0</v>
      </c>
      <c r="AC69" s="202">
        <f t="shared" si="429"/>
        <v>0</v>
      </c>
      <c r="AD69" s="3" t="str">
        <f t="shared" si="430"/>
        <v>Nem rövidtávú a feladat.</v>
      </c>
      <c r="AE69" s="205"/>
      <c r="AF69" s="204">
        <v>0</v>
      </c>
      <c r="AG69" s="204">
        <v>0</v>
      </c>
      <c r="AH69" s="204">
        <v>0</v>
      </c>
      <c r="AI69" s="204">
        <v>0</v>
      </c>
      <c r="AJ69" s="204">
        <v>0</v>
      </c>
      <c r="AK69" s="203">
        <v>15000</v>
      </c>
      <c r="AL69" s="204">
        <v>0</v>
      </c>
      <c r="AM69" s="204">
        <v>0</v>
      </c>
      <c r="AN69" s="204">
        <v>0</v>
      </c>
      <c r="AO69" s="204">
        <v>0</v>
      </c>
      <c r="AP69" s="204">
        <v>0</v>
      </c>
      <c r="AQ69" s="202">
        <f t="shared" si="431"/>
        <v>15000</v>
      </c>
      <c r="AR69" s="191"/>
      <c r="AS69" s="3" t="str">
        <f t="shared" si="432"/>
        <v>A forrás egyenlő a költséggel (II.ütem).</v>
      </c>
      <c r="AT69" s="205"/>
      <c r="AU69" s="198" t="s">
        <v>387</v>
      </c>
      <c r="AV69" s="198" t="s">
        <v>135</v>
      </c>
      <c r="AW69" s="197">
        <f>COUNTA($G$3:G69)</f>
        <v>67</v>
      </c>
      <c r="AY69" s="6">
        <f>VLOOKUP($G69,Összesítő!$B:$F,3,FALSE)</f>
        <v>1803</v>
      </c>
      <c r="AZ69" s="6">
        <f t="shared" si="433"/>
        <v>276</v>
      </c>
      <c r="BA69" s="5">
        <f t="shared" si="434"/>
        <v>1</v>
      </c>
      <c r="BB69" s="5" t="str">
        <f t="shared" si="435"/>
        <v>H</v>
      </c>
      <c r="BC69" s="5">
        <f t="shared" si="436"/>
        <v>0</v>
      </c>
      <c r="BD69" s="5">
        <f t="shared" si="437"/>
        <v>0</v>
      </c>
      <c r="BE69" s="5">
        <f t="shared" si="438"/>
        <v>0</v>
      </c>
      <c r="BF69" s="6" t="str">
        <f t="shared" si="439"/>
        <v>Nem rövidtávú a feladat.</v>
      </c>
      <c r="BG69" s="5">
        <f t="shared" si="440"/>
        <v>1</v>
      </c>
      <c r="BH69" s="5">
        <f t="shared" si="441"/>
        <v>1</v>
      </c>
      <c r="BI69" s="5">
        <f t="shared" si="442"/>
        <v>0</v>
      </c>
      <c r="BJ69" s="5">
        <f t="shared" si="443"/>
        <v>1</v>
      </c>
      <c r="BK69" s="5">
        <f t="shared" si="444"/>
        <v>1</v>
      </c>
      <c r="BL69" s="4" t="str">
        <f t="shared" si="445"/>
        <v>A forrás egyenlő a költséggel (II.ütem).</v>
      </c>
      <c r="BM69" s="5">
        <f t="shared" si="446"/>
        <v>0</v>
      </c>
      <c r="BN69" s="5">
        <f t="shared" si="447"/>
        <v>1</v>
      </c>
      <c r="BO69" s="5">
        <f t="shared" si="448"/>
        <v>0</v>
      </c>
      <c r="BP69" s="5">
        <f t="shared" si="449"/>
        <v>0</v>
      </c>
      <c r="BQ69" s="5">
        <f t="shared" si="450"/>
        <v>0</v>
      </c>
      <c r="BR69" s="6">
        <f t="shared" si="451"/>
        <v>0</v>
      </c>
      <c r="BS69" s="5">
        <f t="shared" si="452"/>
        <v>0</v>
      </c>
      <c r="BT69" s="5">
        <f t="shared" si="453"/>
        <v>0</v>
      </c>
      <c r="BU69" s="5">
        <f t="shared" si="454"/>
        <v>1</v>
      </c>
      <c r="BV69" s="5">
        <f t="shared" si="455"/>
        <v>1</v>
      </c>
      <c r="BW69" s="5">
        <f t="shared" si="456"/>
        <v>1</v>
      </c>
      <c r="BX69" s="5">
        <f t="shared" si="457"/>
        <v>1</v>
      </c>
      <c r="BY69" s="5">
        <f t="shared" si="458"/>
        <v>1</v>
      </c>
      <c r="BZ69" s="5">
        <f t="shared" si="459"/>
        <v>1</v>
      </c>
      <c r="CA69" s="5">
        <f t="shared" si="460"/>
        <v>1</v>
      </c>
      <c r="CB69" s="5">
        <f t="shared" si="461"/>
        <v>1</v>
      </c>
      <c r="CC69" s="5">
        <f t="shared" si="462"/>
        <v>1</v>
      </c>
      <c r="CD69" s="5" t="str">
        <f t="shared" si="463"/>
        <v>?</v>
      </c>
      <c r="CE69" s="4" t="str">
        <f t="shared" si="464"/>
        <v>Kitöltés rendben!</v>
      </c>
      <c r="CF69" s="5">
        <f t="shared" si="465"/>
        <v>1</v>
      </c>
      <c r="CG69" s="5">
        <f t="shared" si="466"/>
        <v>0</v>
      </c>
      <c r="CH69" s="5">
        <f t="shared" si="467"/>
        <v>1</v>
      </c>
    </row>
    <row r="70" spans="1:86" s="2" customFormat="1" ht="150">
      <c r="A70" s="1" t="str">
        <f t="shared" si="427"/>
        <v>Kitöltés rendben!</v>
      </c>
      <c r="B70" s="195">
        <v>2</v>
      </c>
      <c r="C70" s="191" t="s">
        <v>88</v>
      </c>
      <c r="D70" s="198" t="s">
        <v>401</v>
      </c>
      <c r="E70" s="199" t="s">
        <v>318</v>
      </c>
      <c r="F70" s="200" t="str">
        <f>VLOOKUP($G70,Összesítő!$B:$F,2,FALSE)</f>
        <v>21-28006-1-001-01-03</v>
      </c>
      <c r="G70" s="201">
        <v>2306</v>
      </c>
      <c r="H70" s="200" t="str">
        <f>AY70&amp;"_"&amp;AW70&amp;"_FIV_"&amp;LEFT(Előlap!$B$6,4)</f>
        <v>1803_68_FIV_2026</v>
      </c>
      <c r="I70" s="200" t="str">
        <f>VLOOKUP($G70,Összesítő!$B:$F,5,FALSE)</f>
        <v>Öcsöd</v>
      </c>
      <c r="J70" s="200" t="str">
        <f>VLOOKUP($G70,Összesítő!$B:$F,4,FALSE)</f>
        <v>Öcsöd Nagyközségi Önkormányzat</v>
      </c>
      <c r="K70" s="202">
        <f t="shared" si="428"/>
        <v>30000</v>
      </c>
      <c r="L70" s="193">
        <v>2029</v>
      </c>
      <c r="M70" s="193">
        <v>2029</v>
      </c>
      <c r="N70" s="203">
        <v>0</v>
      </c>
      <c r="O70" s="203">
        <v>30000</v>
      </c>
      <c r="P70" s="203">
        <v>0</v>
      </c>
      <c r="Q70" s="205"/>
      <c r="R70" s="204">
        <v>0</v>
      </c>
      <c r="S70" s="204">
        <v>0</v>
      </c>
      <c r="T70" s="204">
        <v>0</v>
      </c>
      <c r="U70" s="204">
        <v>0</v>
      </c>
      <c r="V70" s="204">
        <v>0</v>
      </c>
      <c r="W70" s="204">
        <v>0</v>
      </c>
      <c r="X70" s="204">
        <v>0</v>
      </c>
      <c r="Y70" s="204">
        <v>0</v>
      </c>
      <c r="Z70" s="204">
        <v>0</v>
      </c>
      <c r="AA70" s="204">
        <v>0</v>
      </c>
      <c r="AB70" s="204">
        <v>0</v>
      </c>
      <c r="AC70" s="202">
        <f t="shared" si="429"/>
        <v>0</v>
      </c>
      <c r="AD70" s="3" t="str">
        <f t="shared" si="430"/>
        <v>Nem rövidtávú a feladat.</v>
      </c>
      <c r="AE70" s="205"/>
      <c r="AF70" s="204">
        <v>0</v>
      </c>
      <c r="AG70" s="204">
        <v>0</v>
      </c>
      <c r="AH70" s="204">
        <v>0</v>
      </c>
      <c r="AI70" s="204">
        <v>0</v>
      </c>
      <c r="AJ70" s="204">
        <v>0</v>
      </c>
      <c r="AK70" s="203">
        <v>30000</v>
      </c>
      <c r="AL70" s="204">
        <v>0</v>
      </c>
      <c r="AM70" s="204">
        <v>0</v>
      </c>
      <c r="AN70" s="204">
        <v>0</v>
      </c>
      <c r="AO70" s="204">
        <v>0</v>
      </c>
      <c r="AP70" s="204">
        <v>0</v>
      </c>
      <c r="AQ70" s="202">
        <f t="shared" si="431"/>
        <v>30000</v>
      </c>
      <c r="AR70" s="191"/>
      <c r="AS70" s="3" t="str">
        <f t="shared" si="432"/>
        <v>A forrás egyenlő a költséggel (II.ütem).</v>
      </c>
      <c r="AT70" s="205"/>
      <c r="AU70" s="198" t="s">
        <v>406</v>
      </c>
      <c r="AV70" s="198" t="s">
        <v>135</v>
      </c>
      <c r="AW70" s="197">
        <f>COUNTA($G$3:G70)</f>
        <v>68</v>
      </c>
      <c r="AY70" s="6">
        <f>VLOOKUP($G70,Összesítő!$B:$F,3,FALSE)</f>
        <v>1803</v>
      </c>
      <c r="AZ70" s="6">
        <f t="shared" si="433"/>
        <v>421</v>
      </c>
      <c r="BA70" s="5">
        <f t="shared" si="434"/>
        <v>1</v>
      </c>
      <c r="BB70" s="5" t="str">
        <f t="shared" si="435"/>
        <v>H</v>
      </c>
      <c r="BC70" s="5">
        <f t="shared" si="436"/>
        <v>0</v>
      </c>
      <c r="BD70" s="5">
        <f t="shared" si="437"/>
        <v>0</v>
      </c>
      <c r="BE70" s="5">
        <f t="shared" si="438"/>
        <v>0</v>
      </c>
      <c r="BF70" s="6" t="str">
        <f t="shared" si="439"/>
        <v>Nem rövidtávú a feladat.</v>
      </c>
      <c r="BG70" s="5">
        <f t="shared" si="440"/>
        <v>1</v>
      </c>
      <c r="BH70" s="5">
        <f t="shared" si="441"/>
        <v>1</v>
      </c>
      <c r="BI70" s="5">
        <f t="shared" si="442"/>
        <v>0</v>
      </c>
      <c r="BJ70" s="5">
        <f t="shared" si="443"/>
        <v>1</v>
      </c>
      <c r="BK70" s="5">
        <f t="shared" si="444"/>
        <v>1</v>
      </c>
      <c r="BL70" s="4" t="str">
        <f t="shared" si="445"/>
        <v>A forrás egyenlő a költséggel (II.ütem).</v>
      </c>
      <c r="BM70" s="5">
        <f t="shared" si="446"/>
        <v>0</v>
      </c>
      <c r="BN70" s="5">
        <f t="shared" si="447"/>
        <v>1</v>
      </c>
      <c r="BO70" s="5">
        <f t="shared" si="448"/>
        <v>0</v>
      </c>
      <c r="BP70" s="5">
        <f t="shared" si="449"/>
        <v>0</v>
      </c>
      <c r="BQ70" s="5">
        <f t="shared" si="450"/>
        <v>0</v>
      </c>
      <c r="BR70" s="6">
        <f t="shared" si="451"/>
        <v>0</v>
      </c>
      <c r="BS70" s="5">
        <f t="shared" si="452"/>
        <v>0</v>
      </c>
      <c r="BT70" s="5">
        <f t="shared" si="453"/>
        <v>0</v>
      </c>
      <c r="BU70" s="5">
        <f t="shared" si="454"/>
        <v>1</v>
      </c>
      <c r="BV70" s="5">
        <f t="shared" si="455"/>
        <v>1</v>
      </c>
      <c r="BW70" s="5">
        <f t="shared" si="456"/>
        <v>1</v>
      </c>
      <c r="BX70" s="5">
        <f t="shared" si="457"/>
        <v>1</v>
      </c>
      <c r="BY70" s="5">
        <f t="shared" si="458"/>
        <v>1</v>
      </c>
      <c r="BZ70" s="5">
        <f t="shared" si="459"/>
        <v>1</v>
      </c>
      <c r="CA70" s="5">
        <f t="shared" si="460"/>
        <v>1</v>
      </c>
      <c r="CB70" s="5">
        <f t="shared" si="461"/>
        <v>1</v>
      </c>
      <c r="CC70" s="5">
        <f t="shared" si="462"/>
        <v>1</v>
      </c>
      <c r="CD70" s="5" t="str">
        <f t="shared" si="463"/>
        <v>?</v>
      </c>
      <c r="CE70" s="4" t="str">
        <f t="shared" si="464"/>
        <v>Kitöltés rendben!</v>
      </c>
      <c r="CF70" s="5">
        <f t="shared" si="465"/>
        <v>1</v>
      </c>
      <c r="CG70" s="5">
        <f t="shared" si="466"/>
        <v>0</v>
      </c>
      <c r="CH70" s="5">
        <f t="shared" si="467"/>
        <v>1</v>
      </c>
    </row>
    <row r="71" spans="1:86" s="2" customFormat="1" ht="60">
      <c r="A71" s="1" t="str">
        <f t="shared" si="427"/>
        <v>Kitöltés rendben!</v>
      </c>
      <c r="B71" s="195">
        <v>2</v>
      </c>
      <c r="C71" s="191" t="s">
        <v>97</v>
      </c>
      <c r="D71" s="198" t="s">
        <v>402</v>
      </c>
      <c r="E71" s="199" t="s">
        <v>318</v>
      </c>
      <c r="F71" s="200" t="str">
        <f>VLOOKUP($G71,Összesítő!$B:$F,2,FALSE)</f>
        <v>21-28006-1-001-01-03</v>
      </c>
      <c r="G71" s="201">
        <v>2306</v>
      </c>
      <c r="H71" s="200" t="str">
        <f>AY71&amp;"_"&amp;AW71&amp;"_FIV_"&amp;LEFT(Előlap!$B$6,4)</f>
        <v>1803_69_FIV_2026</v>
      </c>
      <c r="I71" s="200" t="str">
        <f>VLOOKUP($G71,Összesítő!$B:$F,5,FALSE)</f>
        <v>Öcsöd</v>
      </c>
      <c r="J71" s="200" t="str">
        <f>VLOOKUP($G71,Összesítő!$B:$F,4,FALSE)</f>
        <v>Öcsöd Nagyközségi Önkormányzat</v>
      </c>
      <c r="K71" s="202">
        <f t="shared" si="428"/>
        <v>5000</v>
      </c>
      <c r="L71" s="193">
        <v>2029</v>
      </c>
      <c r="M71" s="193">
        <v>2029</v>
      </c>
      <c r="N71" s="203">
        <v>0</v>
      </c>
      <c r="O71" s="203">
        <v>5000</v>
      </c>
      <c r="P71" s="203">
        <v>0</v>
      </c>
      <c r="Q71" s="205"/>
      <c r="R71" s="204">
        <v>0</v>
      </c>
      <c r="S71" s="204">
        <v>0</v>
      </c>
      <c r="T71" s="204">
        <v>0</v>
      </c>
      <c r="U71" s="204">
        <v>0</v>
      </c>
      <c r="V71" s="204">
        <v>0</v>
      </c>
      <c r="W71" s="204">
        <v>0</v>
      </c>
      <c r="X71" s="204">
        <v>0</v>
      </c>
      <c r="Y71" s="204">
        <v>0</v>
      </c>
      <c r="Z71" s="204">
        <v>0</v>
      </c>
      <c r="AA71" s="204">
        <v>0</v>
      </c>
      <c r="AB71" s="204">
        <v>0</v>
      </c>
      <c r="AC71" s="202">
        <f t="shared" si="429"/>
        <v>0</v>
      </c>
      <c r="AD71" s="3" t="str">
        <f t="shared" si="430"/>
        <v>Nem rövidtávú a feladat.</v>
      </c>
      <c r="AE71" s="205"/>
      <c r="AF71" s="204">
        <v>0</v>
      </c>
      <c r="AG71" s="204">
        <v>0</v>
      </c>
      <c r="AH71" s="204">
        <v>0</v>
      </c>
      <c r="AI71" s="204">
        <v>0</v>
      </c>
      <c r="AJ71" s="204">
        <v>0</v>
      </c>
      <c r="AK71" s="203">
        <v>5000</v>
      </c>
      <c r="AL71" s="204">
        <v>0</v>
      </c>
      <c r="AM71" s="204">
        <v>0</v>
      </c>
      <c r="AN71" s="204">
        <v>0</v>
      </c>
      <c r="AO71" s="204">
        <v>0</v>
      </c>
      <c r="AP71" s="204">
        <v>0</v>
      </c>
      <c r="AQ71" s="202">
        <f t="shared" si="431"/>
        <v>5000</v>
      </c>
      <c r="AR71" s="191"/>
      <c r="AS71" s="3" t="str">
        <f t="shared" si="432"/>
        <v>A forrás egyenlő a költséggel (II.ütem).</v>
      </c>
      <c r="AT71" s="205"/>
      <c r="AU71" s="198" t="s">
        <v>407</v>
      </c>
      <c r="AV71" s="198" t="s">
        <v>135</v>
      </c>
      <c r="AW71" s="197">
        <f>COUNTA($G$3:G71)</f>
        <v>69</v>
      </c>
      <c r="AY71" s="6">
        <f>VLOOKUP($G71,Összesítő!$B:$F,3,FALSE)</f>
        <v>1803</v>
      </c>
      <c r="AZ71" s="6">
        <f t="shared" si="433"/>
        <v>147</v>
      </c>
      <c r="BA71" s="5">
        <f t="shared" si="434"/>
        <v>1</v>
      </c>
      <c r="BB71" s="5" t="str">
        <f t="shared" si="435"/>
        <v>H</v>
      </c>
      <c r="BC71" s="5">
        <f t="shared" si="436"/>
        <v>0</v>
      </c>
      <c r="BD71" s="5">
        <f t="shared" si="437"/>
        <v>0</v>
      </c>
      <c r="BE71" s="5">
        <f t="shared" si="438"/>
        <v>0</v>
      </c>
      <c r="BF71" s="6" t="str">
        <f t="shared" si="439"/>
        <v>Nem rövidtávú a feladat.</v>
      </c>
      <c r="BG71" s="5">
        <f t="shared" si="440"/>
        <v>1</v>
      </c>
      <c r="BH71" s="5">
        <f t="shared" si="441"/>
        <v>1</v>
      </c>
      <c r="BI71" s="5">
        <f t="shared" si="442"/>
        <v>0</v>
      </c>
      <c r="BJ71" s="5">
        <f t="shared" si="443"/>
        <v>1</v>
      </c>
      <c r="BK71" s="5">
        <f t="shared" si="444"/>
        <v>1</v>
      </c>
      <c r="BL71" s="4" t="str">
        <f t="shared" si="445"/>
        <v>A forrás egyenlő a költséggel (II.ütem).</v>
      </c>
      <c r="BM71" s="5">
        <f t="shared" si="446"/>
        <v>0</v>
      </c>
      <c r="BN71" s="5">
        <f t="shared" si="447"/>
        <v>1</v>
      </c>
      <c r="BO71" s="5">
        <f t="shared" si="448"/>
        <v>0</v>
      </c>
      <c r="BP71" s="5">
        <f t="shared" si="449"/>
        <v>0</v>
      </c>
      <c r="BQ71" s="5">
        <f t="shared" si="450"/>
        <v>0</v>
      </c>
      <c r="BR71" s="6">
        <f t="shared" si="451"/>
        <v>0</v>
      </c>
      <c r="BS71" s="5">
        <f t="shared" si="452"/>
        <v>0</v>
      </c>
      <c r="BT71" s="5">
        <f t="shared" si="453"/>
        <v>0</v>
      </c>
      <c r="BU71" s="5">
        <f t="shared" si="454"/>
        <v>1</v>
      </c>
      <c r="BV71" s="5">
        <f t="shared" si="455"/>
        <v>1</v>
      </c>
      <c r="BW71" s="5">
        <f t="shared" si="456"/>
        <v>1</v>
      </c>
      <c r="BX71" s="5">
        <f t="shared" si="457"/>
        <v>1</v>
      </c>
      <c r="BY71" s="5">
        <f t="shared" si="458"/>
        <v>1</v>
      </c>
      <c r="BZ71" s="5">
        <f t="shared" si="459"/>
        <v>1</v>
      </c>
      <c r="CA71" s="5">
        <f t="shared" si="460"/>
        <v>1</v>
      </c>
      <c r="CB71" s="5">
        <f t="shared" si="461"/>
        <v>1</v>
      </c>
      <c r="CC71" s="5">
        <f t="shared" si="462"/>
        <v>1</v>
      </c>
      <c r="CD71" s="5" t="str">
        <f t="shared" si="463"/>
        <v>?</v>
      </c>
      <c r="CE71" s="4" t="str">
        <f t="shared" si="464"/>
        <v>Kitöltés rendben!</v>
      </c>
      <c r="CF71" s="5">
        <f t="shared" si="465"/>
        <v>1</v>
      </c>
      <c r="CG71" s="5">
        <f t="shared" si="466"/>
        <v>0</v>
      </c>
      <c r="CH71" s="5">
        <f t="shared" si="467"/>
        <v>1</v>
      </c>
    </row>
    <row r="72" spans="1:86" s="2" customFormat="1" ht="60">
      <c r="A72" s="1" t="str">
        <f>IF($G72="","Nincs VKR kiválasztva!",CE72)</f>
        <v>Kitöltés rendben!</v>
      </c>
      <c r="B72" s="195">
        <v>1</v>
      </c>
      <c r="C72" s="191" t="s">
        <v>117</v>
      </c>
      <c r="D72" s="198" t="s">
        <v>317</v>
      </c>
      <c r="E72" s="199" t="s">
        <v>318</v>
      </c>
      <c r="F72" s="200" t="str">
        <f>VLOOKUP($G72,Összesítő!$B:$F,2,FALSE)</f>
        <v>21-21494-1-003-00-14</v>
      </c>
      <c r="G72" s="201">
        <v>2302</v>
      </c>
      <c r="H72" s="200" t="str">
        <f>AY72&amp;"_"&amp;AW72&amp;"_FIV_"&amp;LEFT(Előlap!$B$6,4)</f>
        <v>1796_70_FIV_2026</v>
      </c>
      <c r="I72" s="200" t="str">
        <f>VLOOKUP($G72,Összesítő!$B:$F,5,FALSE)</f>
        <v>Szelevény, Csépa, Tiszasas</v>
      </c>
      <c r="J72" s="200" t="str">
        <f>VLOOKUP($G72,Összesítő!$B:$F,4,FALSE)</f>
        <v>Szelevény Községi Önkormányzat, Csépa Községi Önkormányzat, Tiszasas Községi Önkormányzat</v>
      </c>
      <c r="K72" s="202">
        <f>N72+O72</f>
        <v>8000</v>
      </c>
      <c r="L72" s="193">
        <v>2027</v>
      </c>
      <c r="M72" s="193">
        <v>2027</v>
      </c>
      <c r="N72" s="203">
        <v>8000</v>
      </c>
      <c r="O72" s="204">
        <v>0</v>
      </c>
      <c r="P72" s="203">
        <v>7000</v>
      </c>
      <c r="Q72" s="205"/>
      <c r="R72" s="204">
        <v>1000</v>
      </c>
      <c r="S72" s="204">
        <v>0</v>
      </c>
      <c r="T72" s="204">
        <v>0</v>
      </c>
      <c r="U72" s="204">
        <v>0</v>
      </c>
      <c r="V72" s="204">
        <v>0</v>
      </c>
      <c r="W72" s="204">
        <v>7000</v>
      </c>
      <c r="X72" s="204">
        <v>0</v>
      </c>
      <c r="Y72" s="204">
        <v>0</v>
      </c>
      <c r="Z72" s="204">
        <v>0</v>
      </c>
      <c r="AA72" s="204">
        <v>0</v>
      </c>
      <c r="AB72" s="204">
        <v>0</v>
      </c>
      <c r="AC72" s="202">
        <f>SUM(R72:AB72)</f>
        <v>8000</v>
      </c>
      <c r="AD72" s="3" t="str">
        <f>IF($G72="","Nincs VKR kiválasztva!",IF(BA72=0,"Hiányos kitöltés!",BF72))</f>
        <v>A forrás egyenlő a költséggel (I.ütem).</v>
      </c>
      <c r="AE72" s="205"/>
      <c r="AF72" s="204">
        <v>0</v>
      </c>
      <c r="AG72" s="204">
        <v>0</v>
      </c>
      <c r="AH72" s="204">
        <v>0</v>
      </c>
      <c r="AI72" s="204">
        <v>0</v>
      </c>
      <c r="AJ72" s="204">
        <v>0</v>
      </c>
      <c r="AK72" s="204">
        <v>0</v>
      </c>
      <c r="AL72" s="204">
        <v>0</v>
      </c>
      <c r="AM72" s="204">
        <v>0</v>
      </c>
      <c r="AN72" s="204">
        <v>0</v>
      </c>
      <c r="AO72" s="204">
        <v>0</v>
      </c>
      <c r="AP72" s="204">
        <v>0</v>
      </c>
      <c r="AQ72" s="202">
        <f>SUM(AF72:AP72)</f>
        <v>0</v>
      </c>
      <c r="AR72" s="191"/>
      <c r="AS72" s="3" t="str">
        <f>IF($G72="","Nincs VKR kiválasztva!",IF($BA72=0,"Hiányos kitöltés!",IF($BN72=0,"Nem hosszútávú a feladat.",$BL72)))</f>
        <v>Nem hosszútávú a feladat.</v>
      </c>
      <c r="AT72" s="205"/>
      <c r="AU72" s="198" t="s">
        <v>326</v>
      </c>
      <c r="AV72" s="198" t="s">
        <v>135</v>
      </c>
      <c r="AW72" s="197">
        <f>COUNTA($G$3:G72)</f>
        <v>70</v>
      </c>
      <c r="AY72" s="6">
        <f>VLOOKUP($G72,Összesítő!$B:$F,3,FALSE)</f>
        <v>1796</v>
      </c>
      <c r="AZ72" s="6">
        <f>LEN($AU72)</f>
        <v>107</v>
      </c>
      <c r="BA72" s="5">
        <f>IF(OR($B72="",$C72="",$D72="",$E72="",$F72="",$L72="",$M72="",$N72="",$O72="",$P72=""),0,1)</f>
        <v>1</v>
      </c>
      <c r="BB72" s="5" t="str">
        <f>IF($F72="",0,IF(AND($L72=2027,$M72=2027),"R",IF(AND($L72=2027,$M72&gt;2027),"RH",IF(AND($L72&gt;2027,$M72&gt;2027),"H","x"))))</f>
        <v>R</v>
      </c>
      <c r="BC72" s="5">
        <f>IF(OR(BB72="R",BB72="RH"),1,0)</f>
        <v>1</v>
      </c>
      <c r="BD72" s="5">
        <f>IF(AND($BB72="R",$O72&gt;0),1,IF(AND($BB72="H",$N72&gt;0),1,0))</f>
        <v>0</v>
      </c>
      <c r="BE72" s="5">
        <f>IF($AC72&lt;$N72,1,IF($AC72=$N72,0))</f>
        <v>0</v>
      </c>
      <c r="BF72" s="6" t="str">
        <f>IF($L72&gt;2027,"Nem rövidtávú a feladat.",IF($BE72=1,"Az I. ütem nem lehet forráshiányos!",IF($AC72&gt;$N72,"Többlet forrást jelölt meg az I. ütemnél! A forrás ne legyen több a költségnél.",IF($AC72=$N72,"A forrás egyenlő a költséggel (I.ütem).",0))))</f>
        <v>A forrás egyenlő a költséggel (I.ütem).</v>
      </c>
      <c r="BG72" s="5">
        <f>IF(AND($R72&lt;&gt;"",$S72&lt;&gt;"",$T72&lt;&gt;"",$U72&lt;&gt;"",$V72&lt;&gt;"",$W72&lt;&gt;"",$X72&lt;&gt;"",$Y72&lt;&gt;"",$Z72&lt;&gt;"",$AA72&lt;&gt;"",$AB72&lt;&gt;""),1,0)</f>
        <v>1</v>
      </c>
      <c r="BH72" s="5">
        <f>IF(AND($BG72=1,$N72=$AC72),1,0)</f>
        <v>1</v>
      </c>
      <c r="BI72" s="5">
        <f>IF($AQ72&lt;$O72,1,0)</f>
        <v>0</v>
      </c>
      <c r="BJ72" s="5">
        <f>IF(AND($AF72&lt;&gt;"",$AG72&lt;&gt;"",$AH72&lt;&gt;"",$AI72&lt;&gt;"",$AJ72&lt;&gt;"",$AK72&lt;&gt;"",$AL72&lt;&gt;"",$AM72&lt;&gt;"",$AN72&lt;&gt;"",$AO72&lt;&gt;"",$AP72&lt;&gt;""),1,0)</f>
        <v>1</v>
      </c>
      <c r="BK72" s="5">
        <f>IF(AND($BJ72=1,$O72=$AQ72),1,IF(AND($BJ72=1,$O72&gt;$AQ72,AR72="igen"),1,0))</f>
        <v>1</v>
      </c>
      <c r="BL72" s="4" t="str">
        <f>IF($M72&lt;2028,"Nem hosszútávú a feladat.",IF(AND($BI72=1,$AR72="nem"),"Forráshiányos a feladat? Jelölje az AR-oszlopban!",IF(AND($BI72=0,$AR72="igen"),"Forráshiányosnak jelölte a feladat az AR-oszlopban, de a forrás költség adatok alapnján nem az!",IF(AND($BI72=1,$AR72="igen"),"Forráshiányos a feladat!",IF($AQ72&gt;$O72,"Többlet forrást jelölt meg a II. ütemnél! A forrás ne legyen több a költségnél.",IF($AQ72=$O72,"A forrás egyenlő a költséggel (II.ütem).",0))))))</f>
        <v>Nem hosszútávú a feladat.</v>
      </c>
      <c r="BM72" s="5">
        <f>IF($M72&lt;2028,1,0)</f>
        <v>1</v>
      </c>
      <c r="BN72" s="5">
        <f>IF($M72&gt;2027,1,0)</f>
        <v>0</v>
      </c>
      <c r="BO72" s="5">
        <f>IF(AND($BM72=1,$N72=0),1,0)</f>
        <v>0</v>
      </c>
      <c r="BP72" s="5">
        <f>IF(AND($BN72=1,$O72=0),1,0)</f>
        <v>0</v>
      </c>
      <c r="BQ72" s="5">
        <f>IF(AND($BB72="R",$N72=0,$AZ72&gt;29),1,IF(AND($BB72="RH",$N72=0,$AZ72&gt;29),1,0))</f>
        <v>0</v>
      </c>
      <c r="BR72" s="6" t="str">
        <f>IF($BN72=0,"Nincs hosszútávú terv!",IF(AND($BB72="H",$O72=0,$AZ72=0),"Nullás a hosszútávú feladat és nincs hozzá indoklás!",IF(AND($BB72="RH",$O72=0,$AZ72=0),"Nullás a hosszútávú feladat és nincs hozzá indoklás!",IF(AND($BB72="R",$O72=0,$AZ72&lt;300),"Nullás a hosszútávú feladat és rövid hozzá az indoklás!",IF(AND($BB72="RH",$O72=0,$AZ72&lt;300),"Nullás a hosszútávú feladat és rövid hozzá az indoklás!",0)))))</f>
        <v>Nincs hosszútávú terv!</v>
      </c>
      <c r="BS72" s="5">
        <f>IF(AND($BB72="R",$N72=0,$AZ72&gt;29),1,IF(AND($BB72="RH",$N72=0,$AZ72&gt;29),1,0))</f>
        <v>0</v>
      </c>
      <c r="BT72" s="5">
        <f>IF(AND($BB72="H",$O72=0,$AZ72&gt;29),1,IF(AND($BB72="RH",$O72=0,$AZ72&gt;29),1,0))</f>
        <v>0</v>
      </c>
      <c r="BU72" s="5">
        <f>IF($B72="",0,1)</f>
        <v>1</v>
      </c>
      <c r="BV72" s="5">
        <f>IF($C72="",0,1)</f>
        <v>1</v>
      </c>
      <c r="BW72" s="5">
        <f>IF($D72="",0,1)</f>
        <v>1</v>
      </c>
      <c r="BX72" s="5">
        <f>IF($E72="",0,1)</f>
        <v>1</v>
      </c>
      <c r="BY72" s="5">
        <f>IF($L72="",0,1)</f>
        <v>1</v>
      </c>
      <c r="BZ72" s="5">
        <f>IF($M72="",0,1)</f>
        <v>1</v>
      </c>
      <c r="CA72" s="5">
        <f>IF($N72="",0,1)</f>
        <v>1</v>
      </c>
      <c r="CB72" s="5">
        <f>IF($O72="",0,1)</f>
        <v>1</v>
      </c>
      <c r="CC72" s="5">
        <f>IF($P72="",0,1)</f>
        <v>1</v>
      </c>
      <c r="CD72" s="5" t="str">
        <f>IF(AND($BA72=0,$BU72=0),"Hiányos kitöltés! (B-oszlop üres)",IF(AND($BA72=0,$BV72=0),"Hiányos kitöltés! (C-oszlop üres)",IF(AND($BA72=0,$BW72=0),"Hiányos kitöltés! (D-oszlop üres)",IF(AND($BA72=0,$BX72=0),"Hiányos kitöltés! (E-oszlop üres)",IF(AND($BA72=0,$BY72=0),"Hiányos kitöltés! (L-oszlop üres)",IF(AND($BA72=0,$BZ72=0),"Hiányos kitöltés! (M-oszlop üres)",IF(AND($BA72=0,$CA72=0),"Hiányos kitöltés! (N-oszlop üres)",IF(AND($BA72=0,$CB72=0),"Hiányos kitöltés! (O-oszlop üres)",IF(AND($BA72=0,$CC72=0),"Hiányos kitöltés! (P-oszlop üres)",IF(AND($BA72=0,$BG72=0),"Hiányos kitöltés! (I.ütem forrása hiányos!","?"))))))))))</f>
        <v>?</v>
      </c>
      <c r="CE72" s="4" t="str">
        <f>IF($BA72=0,$CD72,IF($BG72=0,"I. ütem forrása nincs kitöltve!",IF($BJ72=0,"II. ütem forrása nincs kitöltve!",IF($BD72=1,"Költségek üteme nem megfelelő (az időtartam és a költség üteme eltér)!",IF(AND(BH72=0,$BA72=1,$BJ72=1,$BD72=1),"Kötelező cellák kitöltve, de az I. ütem forrása hibás!",IF(AND(BJ72=0,$BA72=1,$BJ72=1,$BD72=1),"Kötelező cellák kitöltve, de a II. ütem forrása hibás!",IF(AND($BO72=1,$AZ72&lt;30),"Nullás a rövidtávú feladat és rövid (hiányzik) a hozzá tartozó indoklás!",IF(AND($BP72=1,$AZ72&lt;30),"Nullás a hosszútávú feladat és rövid (hiányzik) a hozzá tartozó indoklás!",IF(AND(BN72=1,C72="2011_RENDKÍVÜLI"),"II. ütemre nem tervezhet Rendkívüli feladatot!",IF(BH72=0,AD72,IF(BK72=0,AS72,IF(AND(BC72=1,$P72&gt;$N72),"EM rendelet 2. melléklet terhére elszámolt költség nem lehet nagyobb az I. ütemre tervezett tényleges költségnél!",IF($AC72&gt;$N72,"Többlet forrást jelölt meg az I. ütemnél! A forrás ne legyen több a költségnél.",IF($AQ72&gt;$O72,"Többlet forrást jelölt meg a II. ütemnél! A forrás ne legyen több a költségnél.","Kitöltés rendben!"))))))))))))))</f>
        <v>Kitöltés rendben!</v>
      </c>
      <c r="CF72" s="5">
        <f>IF(A72="Kitöltés rendben!",1,0)</f>
        <v>1</v>
      </c>
      <c r="CG72" s="5">
        <f>IF(AND($BB72="R",$CF72=1),1,IF(AND($BB72="RH",$CF72=1),1,0))</f>
        <v>1</v>
      </c>
      <c r="CH72" s="5">
        <f>IF(AND($BB72="H",$CF72=1),1,IF(AND($BB72="RH",$CF72=1),1,0))</f>
        <v>0</v>
      </c>
    </row>
    <row r="73" spans="1:86" s="2" customFormat="1" ht="120">
      <c r="A73" s="1" t="str">
        <f t="shared" ref="A73:A79" si="468">IF($G73="","Nincs VKR kiválasztva!",CE73)</f>
        <v>Kitöltés rendben!</v>
      </c>
      <c r="B73" s="195">
        <v>1</v>
      </c>
      <c r="C73" s="191" t="s">
        <v>24</v>
      </c>
      <c r="D73" s="198" t="s">
        <v>408</v>
      </c>
      <c r="E73" s="199" t="s">
        <v>318</v>
      </c>
      <c r="F73" s="200" t="str">
        <f>VLOOKUP($G73,Összesítő!$B:$F,2,FALSE)</f>
        <v>21-21494-1-003-00-14</v>
      </c>
      <c r="G73" s="201">
        <v>2302</v>
      </c>
      <c r="H73" s="200" t="str">
        <f>AY73&amp;"_"&amp;AW73&amp;"_FIV_"&amp;LEFT(Előlap!$B$6,4)</f>
        <v>1796_71_FIV_2026</v>
      </c>
      <c r="I73" s="200" t="str">
        <f>VLOOKUP($G73,Összesítő!$B:$F,5,FALSE)</f>
        <v>Szelevény, Csépa, Tiszasas</v>
      </c>
      <c r="J73" s="200" t="str">
        <f>VLOOKUP($G73,Összesítő!$B:$F,4,FALSE)</f>
        <v>Szelevény Községi Önkormányzat, Csépa Községi Önkormányzat, Tiszasas Községi Önkormányzat</v>
      </c>
      <c r="K73" s="202">
        <f t="shared" ref="K73:K79" si="469">N73+O73</f>
        <v>90000</v>
      </c>
      <c r="L73" s="193">
        <v>2027</v>
      </c>
      <c r="M73" s="193">
        <v>2027</v>
      </c>
      <c r="N73" s="203">
        <v>90000</v>
      </c>
      <c r="O73" s="203">
        <v>0</v>
      </c>
      <c r="P73" s="203">
        <v>90000</v>
      </c>
      <c r="Q73" s="205"/>
      <c r="R73" s="204">
        <v>0</v>
      </c>
      <c r="S73" s="204">
        <v>0</v>
      </c>
      <c r="T73" s="204">
        <v>0</v>
      </c>
      <c r="U73" s="204">
        <v>0</v>
      </c>
      <c r="V73" s="204">
        <v>90000</v>
      </c>
      <c r="W73" s="203">
        <v>0</v>
      </c>
      <c r="X73" s="204">
        <v>0</v>
      </c>
      <c r="Y73" s="204">
        <v>0</v>
      </c>
      <c r="Z73" s="204">
        <v>0</v>
      </c>
      <c r="AA73" s="204">
        <v>0</v>
      </c>
      <c r="AB73" s="204">
        <v>0</v>
      </c>
      <c r="AC73" s="202">
        <f t="shared" ref="AC73:AC79" si="470">SUM(R73:AB73)</f>
        <v>90000</v>
      </c>
      <c r="AD73" s="3" t="str">
        <f t="shared" ref="AD73:AD79" si="471">IF($G73="","Nincs VKR kiválasztva!",IF(BA73=0,"Hiányos kitöltés!",BF73))</f>
        <v>A forrás egyenlő a költséggel (I.ütem).</v>
      </c>
      <c r="AE73" s="205"/>
      <c r="AF73" s="204">
        <v>0</v>
      </c>
      <c r="AG73" s="204">
        <v>0</v>
      </c>
      <c r="AH73" s="204">
        <v>0</v>
      </c>
      <c r="AI73" s="204">
        <v>0</v>
      </c>
      <c r="AJ73" s="204">
        <v>0</v>
      </c>
      <c r="AK73" s="204">
        <v>0</v>
      </c>
      <c r="AL73" s="204">
        <v>0</v>
      </c>
      <c r="AM73" s="204">
        <v>0</v>
      </c>
      <c r="AN73" s="204">
        <v>0</v>
      </c>
      <c r="AO73" s="204">
        <v>0</v>
      </c>
      <c r="AP73" s="204">
        <v>0</v>
      </c>
      <c r="AQ73" s="202">
        <f t="shared" ref="AQ73:AQ79" si="472">SUM(AF73:AP73)</f>
        <v>0</v>
      </c>
      <c r="AR73" s="191"/>
      <c r="AS73" s="3" t="str">
        <f t="shared" ref="AS73:AS79" si="473">IF($G73="","Nincs VKR kiválasztva!",IF($BA73=0,"Hiányos kitöltés!",IF($BN73=0,"Nem hosszútávú a feladat.",$BL73)))</f>
        <v>Nem hosszútávú a feladat.</v>
      </c>
      <c r="AT73" s="205"/>
      <c r="AU73" s="198" t="s">
        <v>415</v>
      </c>
      <c r="AV73" s="198" t="s">
        <v>135</v>
      </c>
      <c r="AW73" s="197">
        <f>COUNTA($G$3:G73)</f>
        <v>71</v>
      </c>
      <c r="AY73" s="6">
        <f>VLOOKUP($G73,Összesítő!$B:$F,3,FALSE)</f>
        <v>1796</v>
      </c>
      <c r="AZ73" s="6">
        <f t="shared" ref="AZ73:AZ79" si="474">LEN($AU73)</f>
        <v>299</v>
      </c>
      <c r="BA73" s="5">
        <f t="shared" ref="BA73:BA79" si="475">IF(OR($B73="",$C73="",$D73="",$E73="",$F73="",$L73="",$M73="",$N73="",$O73="",$P73=""),0,1)</f>
        <v>1</v>
      </c>
      <c r="BB73" s="5" t="str">
        <f t="shared" ref="BB73:BB79" si="476">IF($F73="",0,IF(AND($L73=2027,$M73=2027),"R",IF(AND($L73=2027,$M73&gt;2027),"RH",IF(AND($L73&gt;2027,$M73&gt;2027),"H","x"))))</f>
        <v>R</v>
      </c>
      <c r="BC73" s="5">
        <f t="shared" ref="BC73:BC79" si="477">IF(OR(BB73="R",BB73="RH"),1,0)</f>
        <v>1</v>
      </c>
      <c r="BD73" s="5">
        <f t="shared" ref="BD73:BD79" si="478">IF(AND($BB73="R",$O73&gt;0),1,IF(AND($BB73="H",$N73&gt;0),1,0))</f>
        <v>0</v>
      </c>
      <c r="BE73" s="5">
        <f t="shared" ref="BE73:BE79" si="479">IF($AC73&lt;$N73,1,IF($AC73=$N73,0))</f>
        <v>0</v>
      </c>
      <c r="BF73" s="6" t="str">
        <f t="shared" ref="BF73:BF79" si="480">IF($L73&gt;2027,"Nem rövidtávú a feladat.",IF($BE73=1,"Az I. ütem nem lehet forráshiányos!",IF($AC73&gt;$N73,"Többlet forrást jelölt meg az I. ütemnél! A forrás ne legyen több a költségnél.",IF($AC73=$N73,"A forrás egyenlő a költséggel (I.ütem).",0))))</f>
        <v>A forrás egyenlő a költséggel (I.ütem).</v>
      </c>
      <c r="BG73" s="5">
        <f t="shared" ref="BG73:BG79" si="481">IF(AND($R73&lt;&gt;"",$S73&lt;&gt;"",$T73&lt;&gt;"",$U73&lt;&gt;"",$V73&lt;&gt;"",$W73&lt;&gt;"",$X73&lt;&gt;"",$Y73&lt;&gt;"",$Z73&lt;&gt;"",$AA73&lt;&gt;"",$AB73&lt;&gt;""),1,0)</f>
        <v>1</v>
      </c>
      <c r="BH73" s="5">
        <f t="shared" ref="BH73:BH79" si="482">IF(AND($BG73=1,$N73=$AC73),1,0)</f>
        <v>1</v>
      </c>
      <c r="BI73" s="5">
        <f t="shared" ref="BI73:BI79" si="483">IF($AQ73&lt;$O73,1,0)</f>
        <v>0</v>
      </c>
      <c r="BJ73" s="5">
        <f t="shared" ref="BJ73:BJ79" si="484">IF(AND($AF73&lt;&gt;"",$AG73&lt;&gt;"",$AH73&lt;&gt;"",$AI73&lt;&gt;"",$AJ73&lt;&gt;"",$AK73&lt;&gt;"",$AL73&lt;&gt;"",$AM73&lt;&gt;"",$AN73&lt;&gt;"",$AO73&lt;&gt;"",$AP73&lt;&gt;""),1,0)</f>
        <v>1</v>
      </c>
      <c r="BK73" s="5">
        <f t="shared" ref="BK73:BK79" si="485">IF(AND($BJ73=1,$O73=$AQ73),1,IF(AND($BJ73=1,$O73&gt;$AQ73,AR73="igen"),1,0))</f>
        <v>1</v>
      </c>
      <c r="BL73" s="4" t="str">
        <f t="shared" ref="BL73:BL79" si="486">IF($M73&lt;2028,"Nem hosszútávú a feladat.",IF(AND($BI73=1,$AR73="nem"),"Forráshiányos a feladat? Jelölje az AR-oszlopban!",IF(AND($BI73=0,$AR73="igen"),"Forráshiányosnak jelölte a feladat az AR-oszlopban, de a forrás költség adatok alapnján nem az!",IF(AND($BI73=1,$AR73="igen"),"Forráshiányos a feladat!",IF($AQ73&gt;$O73,"Többlet forrást jelölt meg a II. ütemnél! A forrás ne legyen több a költségnél.",IF($AQ73=$O73,"A forrás egyenlő a költséggel (II.ütem).",0))))))</f>
        <v>Nem hosszútávú a feladat.</v>
      </c>
      <c r="BM73" s="5">
        <f t="shared" ref="BM73:BM79" si="487">IF($M73&lt;2028,1,0)</f>
        <v>1</v>
      </c>
      <c r="BN73" s="5">
        <f t="shared" ref="BN73:BN79" si="488">IF($M73&gt;2027,1,0)</f>
        <v>0</v>
      </c>
      <c r="BO73" s="5">
        <f t="shared" ref="BO73:BO79" si="489">IF(AND($BM73=1,$N73=0),1,0)</f>
        <v>0</v>
      </c>
      <c r="BP73" s="5">
        <f t="shared" ref="BP73:BP79" si="490">IF(AND($BN73=1,$O73=0),1,0)</f>
        <v>0</v>
      </c>
      <c r="BQ73" s="5">
        <f t="shared" ref="BQ73:BQ79" si="491">IF(AND($BB73="R",$N73=0,$AZ73&gt;29),1,IF(AND($BB73="RH",$N73=0,$AZ73&gt;29),1,0))</f>
        <v>0</v>
      </c>
      <c r="BR73" s="6" t="str">
        <f t="shared" ref="BR73:BR79" si="492">IF($BN73=0,"Nincs hosszútávú terv!",IF(AND($BB73="H",$O73=0,$AZ73=0),"Nullás a hosszútávú feladat és nincs hozzá indoklás!",IF(AND($BB73="RH",$O73=0,$AZ73=0),"Nullás a hosszútávú feladat és nincs hozzá indoklás!",IF(AND($BB73="R",$O73=0,$AZ73&lt;300),"Nullás a hosszútávú feladat és rövid hozzá az indoklás!",IF(AND($BB73="RH",$O73=0,$AZ73&lt;300),"Nullás a hosszútávú feladat és rövid hozzá az indoklás!",0)))))</f>
        <v>Nincs hosszútávú terv!</v>
      </c>
      <c r="BS73" s="5">
        <f t="shared" ref="BS73:BS79" si="493">IF(AND($BB73="R",$N73=0,$AZ73&gt;29),1,IF(AND($BB73="RH",$N73=0,$AZ73&gt;29),1,0))</f>
        <v>0</v>
      </c>
      <c r="BT73" s="5">
        <f t="shared" ref="BT73:BT79" si="494">IF(AND($BB73="H",$O73=0,$AZ73&gt;29),1,IF(AND($BB73="RH",$O73=0,$AZ73&gt;29),1,0))</f>
        <v>0</v>
      </c>
      <c r="BU73" s="5">
        <f t="shared" ref="BU73:BU79" si="495">IF($B73="",0,1)</f>
        <v>1</v>
      </c>
      <c r="BV73" s="5">
        <f t="shared" ref="BV73:BV79" si="496">IF($C73="",0,1)</f>
        <v>1</v>
      </c>
      <c r="BW73" s="5">
        <f t="shared" ref="BW73:BW79" si="497">IF($D73="",0,1)</f>
        <v>1</v>
      </c>
      <c r="BX73" s="5">
        <f t="shared" ref="BX73:BX79" si="498">IF($E73="",0,1)</f>
        <v>1</v>
      </c>
      <c r="BY73" s="5">
        <f t="shared" ref="BY73:BY79" si="499">IF($L73="",0,1)</f>
        <v>1</v>
      </c>
      <c r="BZ73" s="5">
        <f t="shared" ref="BZ73:BZ79" si="500">IF($M73="",0,1)</f>
        <v>1</v>
      </c>
      <c r="CA73" s="5">
        <f t="shared" ref="CA73:CA79" si="501">IF($N73="",0,1)</f>
        <v>1</v>
      </c>
      <c r="CB73" s="5">
        <f t="shared" ref="CB73:CB79" si="502">IF($O73="",0,1)</f>
        <v>1</v>
      </c>
      <c r="CC73" s="5">
        <f t="shared" ref="CC73:CC79" si="503">IF($P73="",0,1)</f>
        <v>1</v>
      </c>
      <c r="CD73" s="5" t="str">
        <f t="shared" ref="CD73:CD79" si="504">IF(AND($BA73=0,$BU73=0),"Hiányos kitöltés! (B-oszlop üres)",IF(AND($BA73=0,$BV73=0),"Hiányos kitöltés! (C-oszlop üres)",IF(AND($BA73=0,$BW73=0),"Hiányos kitöltés! (D-oszlop üres)",IF(AND($BA73=0,$BX73=0),"Hiányos kitöltés! (E-oszlop üres)",IF(AND($BA73=0,$BY73=0),"Hiányos kitöltés! (L-oszlop üres)",IF(AND($BA73=0,$BZ73=0),"Hiányos kitöltés! (M-oszlop üres)",IF(AND($BA73=0,$CA73=0),"Hiányos kitöltés! (N-oszlop üres)",IF(AND($BA73=0,$CB73=0),"Hiányos kitöltés! (O-oszlop üres)",IF(AND($BA73=0,$CC73=0),"Hiányos kitöltés! (P-oszlop üres)",IF(AND($BA73=0,$BG73=0),"Hiányos kitöltés! (I.ütem forrása hiányos!","?"))))))))))</f>
        <v>?</v>
      </c>
      <c r="CE73" s="4" t="str">
        <f t="shared" ref="CE73:CE79" si="505">IF($BA73=0,$CD73,IF($BG73=0,"I. ütem forrása nincs kitöltve!",IF($BJ73=0,"II. ütem forrása nincs kitöltve!",IF($BD73=1,"Költségek üteme nem megfelelő (az időtartam és a költség üteme eltér)!",IF(AND(BH73=0,$BA73=1,$BJ73=1,$BD73=1),"Kötelező cellák kitöltve, de az I. ütem forrása hibás!",IF(AND(BJ73=0,$BA73=1,$BJ73=1,$BD73=1),"Kötelező cellák kitöltve, de a II. ütem forrása hibás!",IF(AND($BO73=1,$AZ73&lt;30),"Nullás a rövidtávú feladat és rövid (hiányzik) a hozzá tartozó indoklás!",IF(AND($BP73=1,$AZ73&lt;30),"Nullás a hosszútávú feladat és rövid (hiányzik) a hozzá tartozó indoklás!",IF(AND(BN73=1,C73="2011_RENDKÍVÜLI"),"II. ütemre nem tervezhet Rendkívüli feladatot!",IF(BH73=0,AD73,IF(BK73=0,AS73,IF(AND(BC73=1,$P73&gt;$N73),"EM rendelet 2. melléklet terhére elszámolt költség nem lehet nagyobb az I. ütemre tervezett tényleges költségnél!",IF($AC73&gt;$N73,"Többlet forrást jelölt meg az I. ütemnél! A forrás ne legyen több a költségnél.",IF($AQ73&gt;$O73,"Többlet forrást jelölt meg a II. ütemnél! A forrás ne legyen több a költségnél.","Kitöltés rendben!"))))))))))))))</f>
        <v>Kitöltés rendben!</v>
      </c>
      <c r="CF73" s="5">
        <f t="shared" ref="CF73:CF79" si="506">IF(A73="Kitöltés rendben!",1,0)</f>
        <v>1</v>
      </c>
      <c r="CG73" s="5">
        <f t="shared" ref="CG73:CG79" si="507">IF(AND($BB73="R",$CF73=1),1,IF(AND($BB73="RH",$CF73=1),1,0))</f>
        <v>1</v>
      </c>
      <c r="CH73" s="5">
        <f t="shared" ref="CH73:CH79" si="508">IF(AND($BB73="H",$CF73=1),1,IF(AND($BB73="RH",$CF73=1),1,0))</f>
        <v>0</v>
      </c>
    </row>
    <row r="74" spans="1:86" s="2" customFormat="1" ht="105">
      <c r="A74" s="1" t="str">
        <f t="shared" si="468"/>
        <v>Kitöltés rendben!</v>
      </c>
      <c r="B74" s="195">
        <v>1</v>
      </c>
      <c r="C74" s="191" t="s">
        <v>103</v>
      </c>
      <c r="D74" s="198" t="s">
        <v>409</v>
      </c>
      <c r="E74" s="199" t="s">
        <v>318</v>
      </c>
      <c r="F74" s="200" t="str">
        <f>VLOOKUP($G74,Összesítő!$B:$F,2,FALSE)</f>
        <v>21-21494-1-003-00-14</v>
      </c>
      <c r="G74" s="201">
        <v>2302</v>
      </c>
      <c r="H74" s="200" t="str">
        <f>AY74&amp;"_"&amp;AW74&amp;"_FIV_"&amp;LEFT(Előlap!$B$6,4)</f>
        <v>1796_72_FIV_2026</v>
      </c>
      <c r="I74" s="200" t="str">
        <f>VLOOKUP($G74,Összesítő!$B:$F,5,FALSE)</f>
        <v>Szelevény, Csépa, Tiszasas</v>
      </c>
      <c r="J74" s="200" t="str">
        <f>VLOOKUP($G74,Összesítő!$B:$F,4,FALSE)</f>
        <v>Szelevény Községi Önkormányzat, Csépa Községi Önkormányzat, Tiszasas Községi Önkormányzat</v>
      </c>
      <c r="K74" s="202">
        <f t="shared" si="469"/>
        <v>45000</v>
      </c>
      <c r="L74" s="193">
        <v>2027</v>
      </c>
      <c r="M74" s="193">
        <v>2028</v>
      </c>
      <c r="N74" s="203">
        <v>5000</v>
      </c>
      <c r="O74" s="203">
        <v>40000</v>
      </c>
      <c r="P74" s="203">
        <v>5000</v>
      </c>
      <c r="Q74" s="205"/>
      <c r="R74" s="204">
        <v>0</v>
      </c>
      <c r="S74" s="204">
        <v>0</v>
      </c>
      <c r="T74" s="204">
        <v>0</v>
      </c>
      <c r="U74" s="204">
        <v>0</v>
      </c>
      <c r="V74" s="204">
        <v>0</v>
      </c>
      <c r="W74" s="203">
        <v>5000</v>
      </c>
      <c r="X74" s="204">
        <v>0</v>
      </c>
      <c r="Y74" s="204">
        <v>0</v>
      </c>
      <c r="Z74" s="204">
        <v>0</v>
      </c>
      <c r="AA74" s="204">
        <v>0</v>
      </c>
      <c r="AB74" s="204">
        <v>0</v>
      </c>
      <c r="AC74" s="202">
        <f t="shared" si="470"/>
        <v>5000</v>
      </c>
      <c r="AD74" s="3" t="str">
        <f t="shared" si="471"/>
        <v>A forrás egyenlő a költséggel (I.ütem).</v>
      </c>
      <c r="AE74" s="205"/>
      <c r="AF74" s="204">
        <v>0</v>
      </c>
      <c r="AG74" s="204">
        <v>0</v>
      </c>
      <c r="AH74" s="204">
        <v>0</v>
      </c>
      <c r="AI74" s="204">
        <v>0</v>
      </c>
      <c r="AJ74" s="203">
        <v>40000</v>
      </c>
      <c r="AK74" s="204">
        <v>0</v>
      </c>
      <c r="AL74" s="204">
        <v>0</v>
      </c>
      <c r="AM74" s="204">
        <v>0</v>
      </c>
      <c r="AN74" s="204">
        <v>0</v>
      </c>
      <c r="AO74" s="204">
        <v>0</v>
      </c>
      <c r="AP74" s="204">
        <v>0</v>
      </c>
      <c r="AQ74" s="202">
        <f t="shared" si="472"/>
        <v>40000</v>
      </c>
      <c r="AR74" s="191"/>
      <c r="AS74" s="3" t="str">
        <f t="shared" si="473"/>
        <v>A forrás egyenlő a költséggel (II.ütem).</v>
      </c>
      <c r="AT74" s="205"/>
      <c r="AU74" s="198" t="s">
        <v>387</v>
      </c>
      <c r="AV74" s="198" t="s">
        <v>135</v>
      </c>
      <c r="AW74" s="197">
        <f>COUNTA($G$3:G74)</f>
        <v>72</v>
      </c>
      <c r="AY74" s="6">
        <f>VLOOKUP($G74,Összesítő!$B:$F,3,FALSE)</f>
        <v>1796</v>
      </c>
      <c r="AZ74" s="6">
        <f t="shared" si="474"/>
        <v>276</v>
      </c>
      <c r="BA74" s="5">
        <f t="shared" si="475"/>
        <v>1</v>
      </c>
      <c r="BB74" s="5" t="str">
        <f t="shared" si="476"/>
        <v>RH</v>
      </c>
      <c r="BC74" s="5">
        <f t="shared" si="477"/>
        <v>1</v>
      </c>
      <c r="BD74" s="5">
        <f t="shared" si="478"/>
        <v>0</v>
      </c>
      <c r="BE74" s="5">
        <f t="shared" si="479"/>
        <v>0</v>
      </c>
      <c r="BF74" s="6" t="str">
        <f t="shared" si="480"/>
        <v>A forrás egyenlő a költséggel (I.ütem).</v>
      </c>
      <c r="BG74" s="5">
        <f t="shared" si="481"/>
        <v>1</v>
      </c>
      <c r="BH74" s="5">
        <f t="shared" si="482"/>
        <v>1</v>
      </c>
      <c r="BI74" s="5">
        <f t="shared" si="483"/>
        <v>0</v>
      </c>
      <c r="BJ74" s="5">
        <f t="shared" si="484"/>
        <v>1</v>
      </c>
      <c r="BK74" s="5">
        <f t="shared" si="485"/>
        <v>1</v>
      </c>
      <c r="BL74" s="4" t="str">
        <f t="shared" si="486"/>
        <v>A forrás egyenlő a költséggel (II.ütem).</v>
      </c>
      <c r="BM74" s="5">
        <f t="shared" si="487"/>
        <v>0</v>
      </c>
      <c r="BN74" s="5">
        <f t="shared" si="488"/>
        <v>1</v>
      </c>
      <c r="BO74" s="5">
        <f t="shared" si="489"/>
        <v>0</v>
      </c>
      <c r="BP74" s="5">
        <f t="shared" si="490"/>
        <v>0</v>
      </c>
      <c r="BQ74" s="5">
        <f t="shared" si="491"/>
        <v>0</v>
      </c>
      <c r="BR74" s="6">
        <f t="shared" si="492"/>
        <v>0</v>
      </c>
      <c r="BS74" s="5">
        <f t="shared" si="493"/>
        <v>0</v>
      </c>
      <c r="BT74" s="5">
        <f t="shared" si="494"/>
        <v>0</v>
      </c>
      <c r="BU74" s="5">
        <f t="shared" si="495"/>
        <v>1</v>
      </c>
      <c r="BV74" s="5">
        <f t="shared" si="496"/>
        <v>1</v>
      </c>
      <c r="BW74" s="5">
        <f t="shared" si="497"/>
        <v>1</v>
      </c>
      <c r="BX74" s="5">
        <f t="shared" si="498"/>
        <v>1</v>
      </c>
      <c r="BY74" s="5">
        <f t="shared" si="499"/>
        <v>1</v>
      </c>
      <c r="BZ74" s="5">
        <f t="shared" si="500"/>
        <v>1</v>
      </c>
      <c r="CA74" s="5">
        <f t="shared" si="501"/>
        <v>1</v>
      </c>
      <c r="CB74" s="5">
        <f t="shared" si="502"/>
        <v>1</v>
      </c>
      <c r="CC74" s="5">
        <f t="shared" si="503"/>
        <v>1</v>
      </c>
      <c r="CD74" s="5" t="str">
        <f t="shared" si="504"/>
        <v>?</v>
      </c>
      <c r="CE74" s="4" t="str">
        <f t="shared" si="505"/>
        <v>Kitöltés rendben!</v>
      </c>
      <c r="CF74" s="5">
        <f t="shared" si="506"/>
        <v>1</v>
      </c>
      <c r="CG74" s="5">
        <f t="shared" si="507"/>
        <v>1</v>
      </c>
      <c r="CH74" s="5">
        <f t="shared" si="508"/>
        <v>1</v>
      </c>
    </row>
    <row r="75" spans="1:86" s="2" customFormat="1" ht="105">
      <c r="A75" s="1" t="str">
        <f t="shared" si="468"/>
        <v>Kitöltés rendben!</v>
      </c>
      <c r="B75" s="195">
        <v>1</v>
      </c>
      <c r="C75" s="191" t="s">
        <v>103</v>
      </c>
      <c r="D75" s="198" t="s">
        <v>410</v>
      </c>
      <c r="E75" s="199" t="s">
        <v>318</v>
      </c>
      <c r="F75" s="200" t="str">
        <f>VLOOKUP($G75,Összesítő!$B:$F,2,FALSE)</f>
        <v>21-21494-1-003-00-14</v>
      </c>
      <c r="G75" s="201">
        <v>2302</v>
      </c>
      <c r="H75" s="200" t="str">
        <f>AY75&amp;"_"&amp;AW75&amp;"_FIV_"&amp;LEFT(Előlap!$B$6,4)</f>
        <v>1796_73_FIV_2026</v>
      </c>
      <c r="I75" s="200" t="str">
        <f>VLOOKUP($G75,Összesítő!$B:$F,5,FALSE)</f>
        <v>Szelevény, Csépa, Tiszasas</v>
      </c>
      <c r="J75" s="200" t="str">
        <f>VLOOKUP($G75,Összesítő!$B:$F,4,FALSE)</f>
        <v>Szelevény Községi Önkormányzat, Csépa Községi Önkormányzat, Tiszasas Községi Önkormányzat</v>
      </c>
      <c r="K75" s="202">
        <f t="shared" si="469"/>
        <v>20000</v>
      </c>
      <c r="L75" s="193">
        <v>2027</v>
      </c>
      <c r="M75" s="193">
        <v>2028</v>
      </c>
      <c r="N75" s="203">
        <v>4000</v>
      </c>
      <c r="O75" s="203">
        <v>16000</v>
      </c>
      <c r="P75" s="203">
        <v>4000</v>
      </c>
      <c r="Q75" s="205"/>
      <c r="R75" s="204">
        <v>0</v>
      </c>
      <c r="S75" s="204">
        <v>0</v>
      </c>
      <c r="T75" s="204">
        <v>0</v>
      </c>
      <c r="U75" s="204">
        <v>0</v>
      </c>
      <c r="V75" s="204">
        <v>0</v>
      </c>
      <c r="W75" s="203">
        <v>4000</v>
      </c>
      <c r="X75" s="204">
        <v>0</v>
      </c>
      <c r="Y75" s="204">
        <v>0</v>
      </c>
      <c r="Z75" s="204">
        <v>0</v>
      </c>
      <c r="AA75" s="204">
        <v>0</v>
      </c>
      <c r="AB75" s="204">
        <v>0</v>
      </c>
      <c r="AC75" s="202">
        <f t="shared" si="470"/>
        <v>4000</v>
      </c>
      <c r="AD75" s="3" t="str">
        <f t="shared" si="471"/>
        <v>A forrás egyenlő a költséggel (I.ütem).</v>
      </c>
      <c r="AE75" s="205"/>
      <c r="AF75" s="204">
        <v>0</v>
      </c>
      <c r="AG75" s="204">
        <v>0</v>
      </c>
      <c r="AH75" s="204">
        <v>0</v>
      </c>
      <c r="AI75" s="204">
        <v>0</v>
      </c>
      <c r="AJ75" s="203">
        <v>16000</v>
      </c>
      <c r="AK75" s="204">
        <v>0</v>
      </c>
      <c r="AL75" s="204">
        <v>0</v>
      </c>
      <c r="AM75" s="204">
        <v>0</v>
      </c>
      <c r="AN75" s="204">
        <v>0</v>
      </c>
      <c r="AO75" s="204">
        <v>0</v>
      </c>
      <c r="AP75" s="204">
        <v>0</v>
      </c>
      <c r="AQ75" s="202">
        <f t="shared" si="472"/>
        <v>16000</v>
      </c>
      <c r="AR75" s="191"/>
      <c r="AS75" s="3" t="str">
        <f t="shared" si="473"/>
        <v>A forrás egyenlő a költséggel (II.ütem).</v>
      </c>
      <c r="AT75" s="205"/>
      <c r="AU75" s="198" t="s">
        <v>416</v>
      </c>
      <c r="AV75" s="198" t="s">
        <v>135</v>
      </c>
      <c r="AW75" s="197">
        <f>COUNTA($G$3:G75)</f>
        <v>73</v>
      </c>
      <c r="AY75" s="6">
        <f>VLOOKUP($G75,Összesítő!$B:$F,3,FALSE)</f>
        <v>1796</v>
      </c>
      <c r="AZ75" s="6">
        <f t="shared" si="474"/>
        <v>261</v>
      </c>
      <c r="BA75" s="5">
        <f t="shared" si="475"/>
        <v>1</v>
      </c>
      <c r="BB75" s="5" t="str">
        <f t="shared" si="476"/>
        <v>RH</v>
      </c>
      <c r="BC75" s="5">
        <f t="shared" si="477"/>
        <v>1</v>
      </c>
      <c r="BD75" s="5">
        <f t="shared" si="478"/>
        <v>0</v>
      </c>
      <c r="BE75" s="5">
        <f t="shared" si="479"/>
        <v>0</v>
      </c>
      <c r="BF75" s="6" t="str">
        <f t="shared" si="480"/>
        <v>A forrás egyenlő a költséggel (I.ütem).</v>
      </c>
      <c r="BG75" s="5">
        <f t="shared" si="481"/>
        <v>1</v>
      </c>
      <c r="BH75" s="5">
        <f t="shared" si="482"/>
        <v>1</v>
      </c>
      <c r="BI75" s="5">
        <f t="shared" si="483"/>
        <v>0</v>
      </c>
      <c r="BJ75" s="5">
        <f t="shared" si="484"/>
        <v>1</v>
      </c>
      <c r="BK75" s="5">
        <f t="shared" si="485"/>
        <v>1</v>
      </c>
      <c r="BL75" s="4" t="str">
        <f t="shared" si="486"/>
        <v>A forrás egyenlő a költséggel (II.ütem).</v>
      </c>
      <c r="BM75" s="5">
        <f t="shared" si="487"/>
        <v>0</v>
      </c>
      <c r="BN75" s="5">
        <f t="shared" si="488"/>
        <v>1</v>
      </c>
      <c r="BO75" s="5">
        <f t="shared" si="489"/>
        <v>0</v>
      </c>
      <c r="BP75" s="5">
        <f t="shared" si="490"/>
        <v>0</v>
      </c>
      <c r="BQ75" s="5">
        <f t="shared" si="491"/>
        <v>0</v>
      </c>
      <c r="BR75" s="6">
        <f t="shared" si="492"/>
        <v>0</v>
      </c>
      <c r="BS75" s="5">
        <f t="shared" si="493"/>
        <v>0</v>
      </c>
      <c r="BT75" s="5">
        <f t="shared" si="494"/>
        <v>0</v>
      </c>
      <c r="BU75" s="5">
        <f t="shared" si="495"/>
        <v>1</v>
      </c>
      <c r="BV75" s="5">
        <f t="shared" si="496"/>
        <v>1</v>
      </c>
      <c r="BW75" s="5">
        <f t="shared" si="497"/>
        <v>1</v>
      </c>
      <c r="BX75" s="5">
        <f t="shared" si="498"/>
        <v>1</v>
      </c>
      <c r="BY75" s="5">
        <f t="shared" si="499"/>
        <v>1</v>
      </c>
      <c r="BZ75" s="5">
        <f t="shared" si="500"/>
        <v>1</v>
      </c>
      <c r="CA75" s="5">
        <f t="shared" si="501"/>
        <v>1</v>
      </c>
      <c r="CB75" s="5">
        <f t="shared" si="502"/>
        <v>1</v>
      </c>
      <c r="CC75" s="5">
        <f t="shared" si="503"/>
        <v>1</v>
      </c>
      <c r="CD75" s="5" t="str">
        <f t="shared" si="504"/>
        <v>?</v>
      </c>
      <c r="CE75" s="4" t="str">
        <f t="shared" si="505"/>
        <v>Kitöltés rendben!</v>
      </c>
      <c r="CF75" s="5">
        <f t="shared" si="506"/>
        <v>1</v>
      </c>
      <c r="CG75" s="5">
        <f t="shared" si="507"/>
        <v>1</v>
      </c>
      <c r="CH75" s="5">
        <f t="shared" si="508"/>
        <v>1</v>
      </c>
    </row>
    <row r="76" spans="1:86" s="2" customFormat="1" ht="195">
      <c r="A76" s="1" t="str">
        <f t="shared" si="468"/>
        <v>Kitöltés rendben!</v>
      </c>
      <c r="B76" s="195">
        <v>1</v>
      </c>
      <c r="C76" s="191" t="s">
        <v>88</v>
      </c>
      <c r="D76" s="198" t="s">
        <v>411</v>
      </c>
      <c r="E76" s="199" t="s">
        <v>318</v>
      </c>
      <c r="F76" s="200" t="str">
        <f>VLOOKUP($G76,Összesítő!$B:$F,2,FALSE)</f>
        <v>21-21494-1-003-00-14</v>
      </c>
      <c r="G76" s="201">
        <v>2302</v>
      </c>
      <c r="H76" s="200" t="str">
        <f>AY76&amp;"_"&amp;AW76&amp;"_FIV_"&amp;LEFT(Előlap!$B$6,4)</f>
        <v>1796_74_FIV_2026</v>
      </c>
      <c r="I76" s="200" t="str">
        <f>VLOOKUP($G76,Összesítő!$B:$F,5,FALSE)</f>
        <v>Szelevény, Csépa, Tiszasas</v>
      </c>
      <c r="J76" s="200" t="str">
        <f>VLOOKUP($G76,Összesítő!$B:$F,4,FALSE)</f>
        <v>Szelevény Községi Önkormányzat, Csépa Községi Önkormányzat, Tiszasas Községi Önkormányzat</v>
      </c>
      <c r="K76" s="202">
        <f t="shared" si="469"/>
        <v>2000</v>
      </c>
      <c r="L76" s="193">
        <v>2027</v>
      </c>
      <c r="M76" s="193">
        <v>2027</v>
      </c>
      <c r="N76" s="203">
        <v>2000</v>
      </c>
      <c r="O76" s="203">
        <v>0</v>
      </c>
      <c r="P76" s="203">
        <v>2000</v>
      </c>
      <c r="Q76" s="205"/>
      <c r="R76" s="204">
        <v>0</v>
      </c>
      <c r="S76" s="204">
        <v>0</v>
      </c>
      <c r="T76" s="204">
        <v>0</v>
      </c>
      <c r="U76" s="204">
        <v>0</v>
      </c>
      <c r="V76" s="204">
        <v>0</v>
      </c>
      <c r="W76" s="203">
        <v>2000</v>
      </c>
      <c r="X76" s="204">
        <v>0</v>
      </c>
      <c r="Y76" s="204">
        <v>0</v>
      </c>
      <c r="Z76" s="204">
        <v>0</v>
      </c>
      <c r="AA76" s="204">
        <v>0</v>
      </c>
      <c r="AB76" s="204">
        <v>0</v>
      </c>
      <c r="AC76" s="202">
        <f t="shared" si="470"/>
        <v>2000</v>
      </c>
      <c r="AD76" s="3" t="str">
        <f t="shared" si="471"/>
        <v>A forrás egyenlő a költséggel (I.ütem).</v>
      </c>
      <c r="AE76" s="205"/>
      <c r="AF76" s="204">
        <v>0</v>
      </c>
      <c r="AG76" s="204">
        <v>0</v>
      </c>
      <c r="AH76" s="204">
        <v>0</v>
      </c>
      <c r="AI76" s="204">
        <v>0</v>
      </c>
      <c r="AJ76" s="203">
        <v>0</v>
      </c>
      <c r="AK76" s="204">
        <v>0</v>
      </c>
      <c r="AL76" s="204">
        <v>0</v>
      </c>
      <c r="AM76" s="204">
        <v>0</v>
      </c>
      <c r="AN76" s="204">
        <v>0</v>
      </c>
      <c r="AO76" s="204">
        <v>0</v>
      </c>
      <c r="AP76" s="204">
        <v>0</v>
      </c>
      <c r="AQ76" s="202">
        <f t="shared" si="472"/>
        <v>0</v>
      </c>
      <c r="AR76" s="191"/>
      <c r="AS76" s="3" t="str">
        <f t="shared" si="473"/>
        <v>Nem hosszútávú a feladat.</v>
      </c>
      <c r="AT76" s="205"/>
      <c r="AU76" s="198" t="s">
        <v>417</v>
      </c>
      <c r="AV76" s="198" t="s">
        <v>135</v>
      </c>
      <c r="AW76" s="197">
        <f>COUNTA($G$3:G76)</f>
        <v>74</v>
      </c>
      <c r="AY76" s="6">
        <f>VLOOKUP($G76,Összesítő!$B:$F,3,FALSE)</f>
        <v>1796</v>
      </c>
      <c r="AZ76" s="6">
        <f t="shared" si="474"/>
        <v>536</v>
      </c>
      <c r="BA76" s="5">
        <f t="shared" si="475"/>
        <v>1</v>
      </c>
      <c r="BB76" s="5" t="str">
        <f t="shared" si="476"/>
        <v>R</v>
      </c>
      <c r="BC76" s="5">
        <f t="shared" si="477"/>
        <v>1</v>
      </c>
      <c r="BD76" s="5">
        <f t="shared" si="478"/>
        <v>0</v>
      </c>
      <c r="BE76" s="5">
        <f t="shared" si="479"/>
        <v>0</v>
      </c>
      <c r="BF76" s="6" t="str">
        <f t="shared" si="480"/>
        <v>A forrás egyenlő a költséggel (I.ütem).</v>
      </c>
      <c r="BG76" s="5">
        <f t="shared" si="481"/>
        <v>1</v>
      </c>
      <c r="BH76" s="5">
        <f t="shared" si="482"/>
        <v>1</v>
      </c>
      <c r="BI76" s="5">
        <f t="shared" si="483"/>
        <v>0</v>
      </c>
      <c r="BJ76" s="5">
        <f t="shared" si="484"/>
        <v>1</v>
      </c>
      <c r="BK76" s="5">
        <f t="shared" si="485"/>
        <v>1</v>
      </c>
      <c r="BL76" s="4" t="str">
        <f t="shared" si="486"/>
        <v>Nem hosszútávú a feladat.</v>
      </c>
      <c r="BM76" s="5">
        <f t="shared" si="487"/>
        <v>1</v>
      </c>
      <c r="BN76" s="5">
        <f t="shared" si="488"/>
        <v>0</v>
      </c>
      <c r="BO76" s="5">
        <f t="shared" si="489"/>
        <v>0</v>
      </c>
      <c r="BP76" s="5">
        <f t="shared" si="490"/>
        <v>0</v>
      </c>
      <c r="BQ76" s="5">
        <f t="shared" si="491"/>
        <v>0</v>
      </c>
      <c r="BR76" s="6" t="str">
        <f t="shared" si="492"/>
        <v>Nincs hosszútávú terv!</v>
      </c>
      <c r="BS76" s="5">
        <f t="shared" si="493"/>
        <v>0</v>
      </c>
      <c r="BT76" s="5">
        <f t="shared" si="494"/>
        <v>0</v>
      </c>
      <c r="BU76" s="5">
        <f t="shared" si="495"/>
        <v>1</v>
      </c>
      <c r="BV76" s="5">
        <f t="shared" si="496"/>
        <v>1</v>
      </c>
      <c r="BW76" s="5">
        <f t="shared" si="497"/>
        <v>1</v>
      </c>
      <c r="BX76" s="5">
        <f t="shared" si="498"/>
        <v>1</v>
      </c>
      <c r="BY76" s="5">
        <f t="shared" si="499"/>
        <v>1</v>
      </c>
      <c r="BZ76" s="5">
        <f t="shared" si="500"/>
        <v>1</v>
      </c>
      <c r="CA76" s="5">
        <f t="shared" si="501"/>
        <v>1</v>
      </c>
      <c r="CB76" s="5">
        <f t="shared" si="502"/>
        <v>1</v>
      </c>
      <c r="CC76" s="5">
        <f t="shared" si="503"/>
        <v>1</v>
      </c>
      <c r="CD76" s="5" t="str">
        <f t="shared" si="504"/>
        <v>?</v>
      </c>
      <c r="CE76" s="4" t="str">
        <f t="shared" si="505"/>
        <v>Kitöltés rendben!</v>
      </c>
      <c r="CF76" s="5">
        <f t="shared" si="506"/>
        <v>1</v>
      </c>
      <c r="CG76" s="5">
        <f t="shared" si="507"/>
        <v>1</v>
      </c>
      <c r="CH76" s="5">
        <f t="shared" si="508"/>
        <v>0</v>
      </c>
    </row>
    <row r="77" spans="1:86" s="2" customFormat="1" ht="60">
      <c r="A77" s="1" t="str">
        <f t="shared" si="468"/>
        <v>Kitöltés rendben!</v>
      </c>
      <c r="B77" s="195">
        <v>2</v>
      </c>
      <c r="C77" s="191" t="s">
        <v>92</v>
      </c>
      <c r="D77" s="198" t="s">
        <v>412</v>
      </c>
      <c r="E77" s="199" t="s">
        <v>318</v>
      </c>
      <c r="F77" s="200" t="str">
        <f>VLOOKUP($G77,Összesítő!$B:$F,2,FALSE)</f>
        <v>21-21494-1-003-00-14</v>
      </c>
      <c r="G77" s="201">
        <v>2302</v>
      </c>
      <c r="H77" s="200" t="str">
        <f>AY77&amp;"_"&amp;AW77&amp;"_FIV_"&amp;LEFT(Előlap!$B$6,4)</f>
        <v>1796_75_FIV_2026</v>
      </c>
      <c r="I77" s="200" t="str">
        <f>VLOOKUP($G77,Összesítő!$B:$F,5,FALSE)</f>
        <v>Szelevény, Csépa, Tiszasas</v>
      </c>
      <c r="J77" s="200" t="str">
        <f>VLOOKUP($G77,Összesítő!$B:$F,4,FALSE)</f>
        <v>Szelevény Községi Önkormányzat, Csépa Községi Önkormányzat, Tiszasas Községi Önkormányzat</v>
      </c>
      <c r="K77" s="202">
        <f t="shared" si="469"/>
        <v>20000</v>
      </c>
      <c r="L77" s="193">
        <v>2028</v>
      </c>
      <c r="M77" s="193">
        <v>2028</v>
      </c>
      <c r="N77" s="203">
        <v>0</v>
      </c>
      <c r="O77" s="203">
        <v>20000</v>
      </c>
      <c r="P77" s="203">
        <v>0</v>
      </c>
      <c r="Q77" s="205"/>
      <c r="R77" s="204">
        <v>0</v>
      </c>
      <c r="S77" s="204">
        <v>0</v>
      </c>
      <c r="T77" s="204">
        <v>0</v>
      </c>
      <c r="U77" s="204">
        <v>0</v>
      </c>
      <c r="V77" s="204">
        <v>0</v>
      </c>
      <c r="W77" s="204">
        <v>0</v>
      </c>
      <c r="X77" s="204">
        <v>0</v>
      </c>
      <c r="Y77" s="204">
        <v>0</v>
      </c>
      <c r="Z77" s="204">
        <v>0</v>
      </c>
      <c r="AA77" s="204">
        <v>0</v>
      </c>
      <c r="AB77" s="204">
        <v>0</v>
      </c>
      <c r="AC77" s="202">
        <f t="shared" si="470"/>
        <v>0</v>
      </c>
      <c r="AD77" s="3" t="str">
        <f t="shared" si="471"/>
        <v>Nem rövidtávú a feladat.</v>
      </c>
      <c r="AE77" s="205"/>
      <c r="AF77" s="204">
        <v>0</v>
      </c>
      <c r="AG77" s="204">
        <v>0</v>
      </c>
      <c r="AH77" s="204">
        <v>0</v>
      </c>
      <c r="AI77" s="204">
        <v>0</v>
      </c>
      <c r="AJ77" s="203">
        <v>20000</v>
      </c>
      <c r="AK77" s="204">
        <v>0</v>
      </c>
      <c r="AL77" s="204">
        <v>0</v>
      </c>
      <c r="AM77" s="204">
        <v>0</v>
      </c>
      <c r="AN77" s="204">
        <v>0</v>
      </c>
      <c r="AO77" s="204">
        <v>0</v>
      </c>
      <c r="AP77" s="204">
        <v>0</v>
      </c>
      <c r="AQ77" s="202">
        <f t="shared" si="472"/>
        <v>20000</v>
      </c>
      <c r="AR77" s="191"/>
      <c r="AS77" s="3" t="str">
        <f t="shared" si="473"/>
        <v>A forrás egyenlő a költséggel (II.ütem).</v>
      </c>
      <c r="AT77" s="205"/>
      <c r="AU77" s="198" t="s">
        <v>418</v>
      </c>
      <c r="AV77" s="198" t="s">
        <v>135</v>
      </c>
      <c r="AW77" s="197">
        <f>COUNTA($G$3:G77)</f>
        <v>75</v>
      </c>
      <c r="AY77" s="6">
        <f>VLOOKUP($G77,Összesítő!$B:$F,3,FALSE)</f>
        <v>1796</v>
      </c>
      <c r="AZ77" s="6">
        <f t="shared" si="474"/>
        <v>144</v>
      </c>
      <c r="BA77" s="5">
        <f t="shared" si="475"/>
        <v>1</v>
      </c>
      <c r="BB77" s="5" t="str">
        <f t="shared" si="476"/>
        <v>H</v>
      </c>
      <c r="BC77" s="5">
        <f t="shared" si="477"/>
        <v>0</v>
      </c>
      <c r="BD77" s="5">
        <f t="shared" si="478"/>
        <v>0</v>
      </c>
      <c r="BE77" s="5">
        <f t="shared" si="479"/>
        <v>0</v>
      </c>
      <c r="BF77" s="6" t="str">
        <f t="shared" si="480"/>
        <v>Nem rövidtávú a feladat.</v>
      </c>
      <c r="BG77" s="5">
        <f t="shared" si="481"/>
        <v>1</v>
      </c>
      <c r="BH77" s="5">
        <f t="shared" si="482"/>
        <v>1</v>
      </c>
      <c r="BI77" s="5">
        <f t="shared" si="483"/>
        <v>0</v>
      </c>
      <c r="BJ77" s="5">
        <f t="shared" si="484"/>
        <v>1</v>
      </c>
      <c r="BK77" s="5">
        <f t="shared" si="485"/>
        <v>1</v>
      </c>
      <c r="BL77" s="4" t="str">
        <f t="shared" si="486"/>
        <v>A forrás egyenlő a költséggel (II.ütem).</v>
      </c>
      <c r="BM77" s="5">
        <f t="shared" si="487"/>
        <v>0</v>
      </c>
      <c r="BN77" s="5">
        <f t="shared" si="488"/>
        <v>1</v>
      </c>
      <c r="BO77" s="5">
        <f t="shared" si="489"/>
        <v>0</v>
      </c>
      <c r="BP77" s="5">
        <f t="shared" si="490"/>
        <v>0</v>
      </c>
      <c r="BQ77" s="5">
        <f t="shared" si="491"/>
        <v>0</v>
      </c>
      <c r="BR77" s="6">
        <f t="shared" si="492"/>
        <v>0</v>
      </c>
      <c r="BS77" s="5">
        <f t="shared" si="493"/>
        <v>0</v>
      </c>
      <c r="BT77" s="5">
        <f t="shared" si="494"/>
        <v>0</v>
      </c>
      <c r="BU77" s="5">
        <f t="shared" si="495"/>
        <v>1</v>
      </c>
      <c r="BV77" s="5">
        <f t="shared" si="496"/>
        <v>1</v>
      </c>
      <c r="BW77" s="5">
        <f t="shared" si="497"/>
        <v>1</v>
      </c>
      <c r="BX77" s="5">
        <f t="shared" si="498"/>
        <v>1</v>
      </c>
      <c r="BY77" s="5">
        <f t="shared" si="499"/>
        <v>1</v>
      </c>
      <c r="BZ77" s="5">
        <f t="shared" si="500"/>
        <v>1</v>
      </c>
      <c r="CA77" s="5">
        <f t="shared" si="501"/>
        <v>1</v>
      </c>
      <c r="CB77" s="5">
        <f t="shared" si="502"/>
        <v>1</v>
      </c>
      <c r="CC77" s="5">
        <f t="shared" si="503"/>
        <v>1</v>
      </c>
      <c r="CD77" s="5" t="str">
        <f t="shared" si="504"/>
        <v>?</v>
      </c>
      <c r="CE77" s="4" t="str">
        <f t="shared" si="505"/>
        <v>Kitöltés rendben!</v>
      </c>
      <c r="CF77" s="5">
        <f t="shared" si="506"/>
        <v>1</v>
      </c>
      <c r="CG77" s="5">
        <f t="shared" si="507"/>
        <v>0</v>
      </c>
      <c r="CH77" s="5">
        <f t="shared" si="508"/>
        <v>1</v>
      </c>
    </row>
    <row r="78" spans="1:86" s="2" customFormat="1" ht="60">
      <c r="A78" s="1" t="str">
        <f t="shared" si="468"/>
        <v>Kitöltés rendben!</v>
      </c>
      <c r="B78" s="195">
        <v>2</v>
      </c>
      <c r="C78" s="191" t="s">
        <v>88</v>
      </c>
      <c r="D78" s="198" t="s">
        <v>413</v>
      </c>
      <c r="E78" s="199" t="s">
        <v>318</v>
      </c>
      <c r="F78" s="200" t="str">
        <f>VLOOKUP($G78,Összesítő!$B:$F,2,FALSE)</f>
        <v>21-21494-1-003-00-14</v>
      </c>
      <c r="G78" s="201">
        <v>2302</v>
      </c>
      <c r="H78" s="200" t="str">
        <f>AY78&amp;"_"&amp;AW78&amp;"_FIV_"&amp;LEFT(Előlap!$B$6,4)</f>
        <v>1796_76_FIV_2026</v>
      </c>
      <c r="I78" s="200" t="str">
        <f>VLOOKUP($G78,Összesítő!$B:$F,5,FALSE)</f>
        <v>Szelevény, Csépa, Tiszasas</v>
      </c>
      <c r="J78" s="200" t="str">
        <f>VLOOKUP($G78,Összesítő!$B:$F,4,FALSE)</f>
        <v>Szelevény Községi Önkormányzat, Csépa Községi Önkormányzat, Tiszasas Községi Önkormányzat</v>
      </c>
      <c r="K78" s="202">
        <f t="shared" si="469"/>
        <v>15000</v>
      </c>
      <c r="L78" s="193">
        <v>2029</v>
      </c>
      <c r="M78" s="193">
        <v>2029</v>
      </c>
      <c r="N78" s="203">
        <v>0</v>
      </c>
      <c r="O78" s="203">
        <v>15000</v>
      </c>
      <c r="P78" s="203">
        <v>0</v>
      </c>
      <c r="Q78" s="205"/>
      <c r="R78" s="204">
        <v>0</v>
      </c>
      <c r="S78" s="204">
        <v>0</v>
      </c>
      <c r="T78" s="204">
        <v>0</v>
      </c>
      <c r="U78" s="204">
        <v>0</v>
      </c>
      <c r="V78" s="204">
        <v>0</v>
      </c>
      <c r="W78" s="204">
        <v>0</v>
      </c>
      <c r="X78" s="204">
        <v>0</v>
      </c>
      <c r="Y78" s="204">
        <v>0</v>
      </c>
      <c r="Z78" s="204">
        <v>0</v>
      </c>
      <c r="AA78" s="204">
        <v>0</v>
      </c>
      <c r="AB78" s="204">
        <v>0</v>
      </c>
      <c r="AC78" s="202">
        <f t="shared" si="470"/>
        <v>0</v>
      </c>
      <c r="AD78" s="3" t="str">
        <f t="shared" si="471"/>
        <v>Nem rövidtávú a feladat.</v>
      </c>
      <c r="AE78" s="205"/>
      <c r="AF78" s="204">
        <v>0</v>
      </c>
      <c r="AG78" s="204">
        <v>0</v>
      </c>
      <c r="AH78" s="204">
        <v>0</v>
      </c>
      <c r="AI78" s="204">
        <v>0</v>
      </c>
      <c r="AJ78" s="203">
        <v>15000</v>
      </c>
      <c r="AK78" s="204">
        <v>0</v>
      </c>
      <c r="AL78" s="204">
        <v>0</v>
      </c>
      <c r="AM78" s="204">
        <v>0</v>
      </c>
      <c r="AN78" s="204">
        <v>0</v>
      </c>
      <c r="AO78" s="204">
        <v>0</v>
      </c>
      <c r="AP78" s="204">
        <v>0</v>
      </c>
      <c r="AQ78" s="202">
        <f t="shared" si="472"/>
        <v>15000</v>
      </c>
      <c r="AR78" s="191"/>
      <c r="AS78" s="3" t="str">
        <f t="shared" si="473"/>
        <v>A forrás egyenlő a költséggel (II.ütem).</v>
      </c>
      <c r="AT78" s="205"/>
      <c r="AU78" s="198" t="s">
        <v>419</v>
      </c>
      <c r="AV78" s="198" t="s">
        <v>135</v>
      </c>
      <c r="AW78" s="197">
        <f>COUNTA($G$3:G78)</f>
        <v>76</v>
      </c>
      <c r="AY78" s="6">
        <f>VLOOKUP($G78,Összesítő!$B:$F,3,FALSE)</f>
        <v>1796</v>
      </c>
      <c r="AZ78" s="6">
        <f t="shared" si="474"/>
        <v>109</v>
      </c>
      <c r="BA78" s="5">
        <f t="shared" si="475"/>
        <v>1</v>
      </c>
      <c r="BB78" s="5" t="str">
        <f t="shared" si="476"/>
        <v>H</v>
      </c>
      <c r="BC78" s="5">
        <f t="shared" si="477"/>
        <v>0</v>
      </c>
      <c r="BD78" s="5">
        <f t="shared" si="478"/>
        <v>0</v>
      </c>
      <c r="BE78" s="5">
        <f t="shared" si="479"/>
        <v>0</v>
      </c>
      <c r="BF78" s="6" t="str">
        <f t="shared" si="480"/>
        <v>Nem rövidtávú a feladat.</v>
      </c>
      <c r="BG78" s="5">
        <f t="shared" si="481"/>
        <v>1</v>
      </c>
      <c r="BH78" s="5">
        <f t="shared" si="482"/>
        <v>1</v>
      </c>
      <c r="BI78" s="5">
        <f t="shared" si="483"/>
        <v>0</v>
      </c>
      <c r="BJ78" s="5">
        <f t="shared" si="484"/>
        <v>1</v>
      </c>
      <c r="BK78" s="5">
        <f t="shared" si="485"/>
        <v>1</v>
      </c>
      <c r="BL78" s="4" t="str">
        <f t="shared" si="486"/>
        <v>A forrás egyenlő a költséggel (II.ütem).</v>
      </c>
      <c r="BM78" s="5">
        <f t="shared" si="487"/>
        <v>0</v>
      </c>
      <c r="BN78" s="5">
        <f t="shared" si="488"/>
        <v>1</v>
      </c>
      <c r="BO78" s="5">
        <f t="shared" si="489"/>
        <v>0</v>
      </c>
      <c r="BP78" s="5">
        <f t="shared" si="490"/>
        <v>0</v>
      </c>
      <c r="BQ78" s="5">
        <f t="shared" si="491"/>
        <v>0</v>
      </c>
      <c r="BR78" s="6">
        <f t="shared" si="492"/>
        <v>0</v>
      </c>
      <c r="BS78" s="5">
        <f t="shared" si="493"/>
        <v>0</v>
      </c>
      <c r="BT78" s="5">
        <f t="shared" si="494"/>
        <v>0</v>
      </c>
      <c r="BU78" s="5">
        <f t="shared" si="495"/>
        <v>1</v>
      </c>
      <c r="BV78" s="5">
        <f t="shared" si="496"/>
        <v>1</v>
      </c>
      <c r="BW78" s="5">
        <f t="shared" si="497"/>
        <v>1</v>
      </c>
      <c r="BX78" s="5">
        <f t="shared" si="498"/>
        <v>1</v>
      </c>
      <c r="BY78" s="5">
        <f t="shared" si="499"/>
        <v>1</v>
      </c>
      <c r="BZ78" s="5">
        <f t="shared" si="500"/>
        <v>1</v>
      </c>
      <c r="CA78" s="5">
        <f t="shared" si="501"/>
        <v>1</v>
      </c>
      <c r="CB78" s="5">
        <f t="shared" si="502"/>
        <v>1</v>
      </c>
      <c r="CC78" s="5">
        <f t="shared" si="503"/>
        <v>1</v>
      </c>
      <c r="CD78" s="5" t="str">
        <f t="shared" si="504"/>
        <v>?</v>
      </c>
      <c r="CE78" s="4" t="str">
        <f t="shared" si="505"/>
        <v>Kitöltés rendben!</v>
      </c>
      <c r="CF78" s="5">
        <f t="shared" si="506"/>
        <v>1</v>
      </c>
      <c r="CG78" s="5">
        <f t="shared" si="507"/>
        <v>0</v>
      </c>
      <c r="CH78" s="5">
        <f t="shared" si="508"/>
        <v>1</v>
      </c>
    </row>
    <row r="79" spans="1:86" s="2" customFormat="1" ht="75">
      <c r="A79" s="1" t="str">
        <f t="shared" si="468"/>
        <v>Kitöltés rendben!</v>
      </c>
      <c r="B79" s="195">
        <v>2</v>
      </c>
      <c r="C79" s="191" t="s">
        <v>97</v>
      </c>
      <c r="D79" s="198" t="s">
        <v>414</v>
      </c>
      <c r="E79" s="199" t="s">
        <v>318</v>
      </c>
      <c r="F79" s="200" t="str">
        <f>VLOOKUP($G79,Összesítő!$B:$F,2,FALSE)</f>
        <v>21-21494-1-003-00-14</v>
      </c>
      <c r="G79" s="201">
        <v>2302</v>
      </c>
      <c r="H79" s="200" t="str">
        <f>AY79&amp;"_"&amp;AW79&amp;"_FIV_"&amp;LEFT(Előlap!$B$6,4)</f>
        <v>1796_77_FIV_2026</v>
      </c>
      <c r="I79" s="200" t="str">
        <f>VLOOKUP($G79,Összesítő!$B:$F,5,FALSE)</f>
        <v>Szelevény, Csépa, Tiszasas</v>
      </c>
      <c r="J79" s="200" t="str">
        <f>VLOOKUP($G79,Összesítő!$B:$F,4,FALSE)</f>
        <v>Szelevény Községi Önkormányzat, Csépa Községi Önkormányzat, Tiszasas Községi Önkormányzat</v>
      </c>
      <c r="K79" s="202">
        <f t="shared" si="469"/>
        <v>7000</v>
      </c>
      <c r="L79" s="193">
        <v>2029</v>
      </c>
      <c r="M79" s="193">
        <v>2029</v>
      </c>
      <c r="N79" s="203">
        <v>0</v>
      </c>
      <c r="O79" s="203">
        <v>7000</v>
      </c>
      <c r="P79" s="203">
        <v>0</v>
      </c>
      <c r="Q79" s="205"/>
      <c r="R79" s="204">
        <v>0</v>
      </c>
      <c r="S79" s="204">
        <v>0</v>
      </c>
      <c r="T79" s="204">
        <v>0</v>
      </c>
      <c r="U79" s="204">
        <v>0</v>
      </c>
      <c r="V79" s="204">
        <v>0</v>
      </c>
      <c r="W79" s="204">
        <v>0</v>
      </c>
      <c r="X79" s="204">
        <v>0</v>
      </c>
      <c r="Y79" s="204">
        <v>0</v>
      </c>
      <c r="Z79" s="204">
        <v>0</v>
      </c>
      <c r="AA79" s="204">
        <v>0</v>
      </c>
      <c r="AB79" s="204">
        <v>0</v>
      </c>
      <c r="AC79" s="202">
        <f t="shared" si="470"/>
        <v>0</v>
      </c>
      <c r="AD79" s="3" t="str">
        <f t="shared" si="471"/>
        <v>Nem rövidtávú a feladat.</v>
      </c>
      <c r="AE79" s="205"/>
      <c r="AF79" s="204">
        <v>0</v>
      </c>
      <c r="AG79" s="204">
        <v>0</v>
      </c>
      <c r="AH79" s="204">
        <v>0</v>
      </c>
      <c r="AI79" s="204">
        <v>0</v>
      </c>
      <c r="AJ79" s="203">
        <v>7000</v>
      </c>
      <c r="AK79" s="204">
        <v>0</v>
      </c>
      <c r="AL79" s="204">
        <v>0</v>
      </c>
      <c r="AM79" s="204">
        <v>0</v>
      </c>
      <c r="AN79" s="204">
        <v>0</v>
      </c>
      <c r="AO79" s="204">
        <v>0</v>
      </c>
      <c r="AP79" s="204">
        <v>0</v>
      </c>
      <c r="AQ79" s="202">
        <f t="shared" si="472"/>
        <v>7000</v>
      </c>
      <c r="AR79" s="191"/>
      <c r="AS79" s="3" t="str">
        <f t="shared" si="473"/>
        <v>A forrás egyenlő a költséggel (II.ütem).</v>
      </c>
      <c r="AT79" s="205"/>
      <c r="AU79" s="198" t="s">
        <v>420</v>
      </c>
      <c r="AV79" s="198" t="s">
        <v>135</v>
      </c>
      <c r="AW79" s="197">
        <f>COUNTA($G$3:G79)</f>
        <v>77</v>
      </c>
      <c r="AY79" s="6">
        <f>VLOOKUP($G79,Összesítő!$B:$F,3,FALSE)</f>
        <v>1796</v>
      </c>
      <c r="AZ79" s="6">
        <f t="shared" si="474"/>
        <v>202</v>
      </c>
      <c r="BA79" s="5">
        <f t="shared" si="475"/>
        <v>1</v>
      </c>
      <c r="BB79" s="5" t="str">
        <f t="shared" si="476"/>
        <v>H</v>
      </c>
      <c r="BC79" s="5">
        <f t="shared" si="477"/>
        <v>0</v>
      </c>
      <c r="BD79" s="5">
        <f t="shared" si="478"/>
        <v>0</v>
      </c>
      <c r="BE79" s="5">
        <f t="shared" si="479"/>
        <v>0</v>
      </c>
      <c r="BF79" s="6" t="str">
        <f t="shared" si="480"/>
        <v>Nem rövidtávú a feladat.</v>
      </c>
      <c r="BG79" s="5">
        <f t="shared" si="481"/>
        <v>1</v>
      </c>
      <c r="BH79" s="5">
        <f t="shared" si="482"/>
        <v>1</v>
      </c>
      <c r="BI79" s="5">
        <f t="shared" si="483"/>
        <v>0</v>
      </c>
      <c r="BJ79" s="5">
        <f t="shared" si="484"/>
        <v>1</v>
      </c>
      <c r="BK79" s="5">
        <f t="shared" si="485"/>
        <v>1</v>
      </c>
      <c r="BL79" s="4" t="str">
        <f t="shared" si="486"/>
        <v>A forrás egyenlő a költséggel (II.ütem).</v>
      </c>
      <c r="BM79" s="5">
        <f t="shared" si="487"/>
        <v>0</v>
      </c>
      <c r="BN79" s="5">
        <f t="shared" si="488"/>
        <v>1</v>
      </c>
      <c r="BO79" s="5">
        <f t="shared" si="489"/>
        <v>0</v>
      </c>
      <c r="BP79" s="5">
        <f t="shared" si="490"/>
        <v>0</v>
      </c>
      <c r="BQ79" s="5">
        <f t="shared" si="491"/>
        <v>0</v>
      </c>
      <c r="BR79" s="6">
        <f t="shared" si="492"/>
        <v>0</v>
      </c>
      <c r="BS79" s="5">
        <f t="shared" si="493"/>
        <v>0</v>
      </c>
      <c r="BT79" s="5">
        <f t="shared" si="494"/>
        <v>0</v>
      </c>
      <c r="BU79" s="5">
        <f t="shared" si="495"/>
        <v>1</v>
      </c>
      <c r="BV79" s="5">
        <f t="shared" si="496"/>
        <v>1</v>
      </c>
      <c r="BW79" s="5">
        <f t="shared" si="497"/>
        <v>1</v>
      </c>
      <c r="BX79" s="5">
        <f t="shared" si="498"/>
        <v>1</v>
      </c>
      <c r="BY79" s="5">
        <f t="shared" si="499"/>
        <v>1</v>
      </c>
      <c r="BZ79" s="5">
        <f t="shared" si="500"/>
        <v>1</v>
      </c>
      <c r="CA79" s="5">
        <f t="shared" si="501"/>
        <v>1</v>
      </c>
      <c r="CB79" s="5">
        <f t="shared" si="502"/>
        <v>1</v>
      </c>
      <c r="CC79" s="5">
        <f t="shared" si="503"/>
        <v>1</v>
      </c>
      <c r="CD79" s="5" t="str">
        <f t="shared" si="504"/>
        <v>?</v>
      </c>
      <c r="CE79" s="4" t="str">
        <f t="shared" si="505"/>
        <v>Kitöltés rendben!</v>
      </c>
      <c r="CF79" s="5">
        <f t="shared" si="506"/>
        <v>1</v>
      </c>
      <c r="CG79" s="5">
        <f t="shared" si="507"/>
        <v>0</v>
      </c>
      <c r="CH79" s="5">
        <f t="shared" si="508"/>
        <v>1</v>
      </c>
    </row>
    <row r="80" spans="1:86" s="2" customFormat="1" ht="45">
      <c r="A80" s="1" t="str">
        <f>IF($G80="","Nincs VKR kiválasztva!",CE80)</f>
        <v>Kitöltés rendben!</v>
      </c>
      <c r="B80" s="195">
        <v>1</v>
      </c>
      <c r="C80" s="191" t="s">
        <v>117</v>
      </c>
      <c r="D80" s="198" t="s">
        <v>317</v>
      </c>
      <c r="E80" s="199" t="s">
        <v>318</v>
      </c>
      <c r="F80" s="200" t="str">
        <f>VLOOKUP($G80,Összesítő!$B:$F,2,FALSE)</f>
        <v>21-32823-1-001-00-04</v>
      </c>
      <c r="G80" s="201">
        <v>2202</v>
      </c>
      <c r="H80" s="200" t="str">
        <f>AY80&amp;"_"&amp;AW80&amp;"_FIV_"&amp;LEFT(Előlap!$B$6,4)</f>
        <v>1808_78_FIV_2026</v>
      </c>
      <c r="I80" s="200" t="str">
        <f>VLOOKUP($G80,Összesítő!$B:$F,5,FALSE)</f>
        <v>Bugac</v>
      </c>
      <c r="J80" s="200" t="str">
        <f>VLOOKUP($G80,Összesítő!$B:$F,4,FALSE)</f>
        <v>Bugac Nagyközségi Önkormányzat</v>
      </c>
      <c r="K80" s="202">
        <f>N80+O80</f>
        <v>1000</v>
      </c>
      <c r="L80" s="193">
        <v>2027</v>
      </c>
      <c r="M80" s="193">
        <v>2027</v>
      </c>
      <c r="N80" s="203">
        <v>1000</v>
      </c>
      <c r="O80" s="204">
        <v>0</v>
      </c>
      <c r="P80" s="203">
        <v>1000</v>
      </c>
      <c r="Q80" s="205"/>
      <c r="R80" s="204">
        <v>0</v>
      </c>
      <c r="S80" s="204">
        <v>0</v>
      </c>
      <c r="T80" s="204">
        <v>0</v>
      </c>
      <c r="U80" s="204">
        <v>0</v>
      </c>
      <c r="V80" s="204">
        <v>0</v>
      </c>
      <c r="W80" s="204">
        <v>1000</v>
      </c>
      <c r="X80" s="204">
        <v>0</v>
      </c>
      <c r="Y80" s="204">
        <v>0</v>
      </c>
      <c r="Z80" s="204">
        <v>0</v>
      </c>
      <c r="AA80" s="204">
        <v>0</v>
      </c>
      <c r="AB80" s="204">
        <v>0</v>
      </c>
      <c r="AC80" s="202">
        <f>SUM(R80:AB80)</f>
        <v>1000</v>
      </c>
      <c r="AD80" s="3" t="str">
        <f>IF($G80="","Nincs VKR kiválasztva!",IF(BA80=0,"Hiányos kitöltés!",BF80))</f>
        <v>A forrás egyenlő a költséggel (I.ütem).</v>
      </c>
      <c r="AE80" s="205"/>
      <c r="AF80" s="204">
        <v>0</v>
      </c>
      <c r="AG80" s="204">
        <v>0</v>
      </c>
      <c r="AH80" s="204">
        <v>0</v>
      </c>
      <c r="AI80" s="204">
        <v>0</v>
      </c>
      <c r="AJ80" s="204">
        <v>0</v>
      </c>
      <c r="AK80" s="204">
        <v>0</v>
      </c>
      <c r="AL80" s="204">
        <v>0</v>
      </c>
      <c r="AM80" s="204">
        <v>0</v>
      </c>
      <c r="AN80" s="204">
        <v>0</v>
      </c>
      <c r="AO80" s="204">
        <v>0</v>
      </c>
      <c r="AP80" s="204">
        <v>0</v>
      </c>
      <c r="AQ80" s="202">
        <f>SUM(AF80:AP80)</f>
        <v>0</v>
      </c>
      <c r="AR80" s="191"/>
      <c r="AS80" s="3" t="str">
        <f>IF($G80="","Nincs VKR kiválasztva!",IF($BA80=0,"Hiányos kitöltés!",IF($BN80=0,"Nem hosszútávú a feladat.",$BL80)))</f>
        <v>Nem hosszútávú a feladat.</v>
      </c>
      <c r="AT80" s="205"/>
      <c r="AU80" s="198" t="s">
        <v>326</v>
      </c>
      <c r="AV80" s="198" t="s">
        <v>135</v>
      </c>
      <c r="AW80" s="197">
        <f>COUNTA($G$3:G80)</f>
        <v>78</v>
      </c>
      <c r="AY80" s="6">
        <f>VLOOKUP($G80,Összesítő!$B:$F,3,FALSE)</f>
        <v>1808</v>
      </c>
      <c r="AZ80" s="6">
        <f>LEN($AU80)</f>
        <v>107</v>
      </c>
      <c r="BA80" s="5">
        <f>IF(OR($B80="",$C80="",$D80="",$E80="",$F80="",$L80="",$M80="",$N80="",$O80="",$P80=""),0,1)</f>
        <v>1</v>
      </c>
      <c r="BB80" s="5" t="str">
        <f>IF($F80="",0,IF(AND($L80=2027,$M80=2027),"R",IF(AND($L80=2027,$M80&gt;2027),"RH",IF(AND($L80&gt;2027,$M80&gt;2027),"H","x"))))</f>
        <v>R</v>
      </c>
      <c r="BC80" s="5">
        <f>IF(OR(BB80="R",BB80="RH"),1,0)</f>
        <v>1</v>
      </c>
      <c r="BD80" s="5">
        <f>IF(AND($BB80="R",$O80&gt;0),1,IF(AND($BB80="H",$N80&gt;0),1,0))</f>
        <v>0</v>
      </c>
      <c r="BE80" s="5">
        <f>IF($AC80&lt;$N80,1,IF($AC80=$N80,0))</f>
        <v>0</v>
      </c>
      <c r="BF80" s="6" t="str">
        <f>IF($L80&gt;2027,"Nem rövidtávú a feladat.",IF($BE80=1,"Az I. ütem nem lehet forráshiányos!",IF($AC80&gt;$N80,"Többlet forrást jelölt meg az I. ütemnél! A forrás ne legyen több a költségnél.",IF($AC80=$N80,"A forrás egyenlő a költséggel (I.ütem).",0))))</f>
        <v>A forrás egyenlő a költséggel (I.ütem).</v>
      </c>
      <c r="BG80" s="5">
        <f>IF(AND($R80&lt;&gt;"",$S80&lt;&gt;"",$T80&lt;&gt;"",$U80&lt;&gt;"",$V80&lt;&gt;"",$W80&lt;&gt;"",$X80&lt;&gt;"",$Y80&lt;&gt;"",$Z80&lt;&gt;"",$AA80&lt;&gt;"",$AB80&lt;&gt;""),1,0)</f>
        <v>1</v>
      </c>
      <c r="BH80" s="5">
        <f>IF(AND($BG80=1,$N80=$AC80),1,0)</f>
        <v>1</v>
      </c>
      <c r="BI80" s="5">
        <f>IF($AQ80&lt;$O80,1,0)</f>
        <v>0</v>
      </c>
      <c r="BJ80" s="5">
        <f>IF(AND($AF80&lt;&gt;"",$AG80&lt;&gt;"",$AH80&lt;&gt;"",$AI80&lt;&gt;"",$AJ80&lt;&gt;"",$AK80&lt;&gt;"",$AL80&lt;&gt;"",$AM80&lt;&gt;"",$AN80&lt;&gt;"",$AO80&lt;&gt;"",$AP80&lt;&gt;""),1,0)</f>
        <v>1</v>
      </c>
      <c r="BK80" s="5">
        <f>IF(AND($BJ80=1,$O80=$AQ80),1,IF(AND($BJ80=1,$O80&gt;$AQ80,AR80="igen"),1,0))</f>
        <v>1</v>
      </c>
      <c r="BL80" s="4" t="str">
        <f>IF($M80&lt;2028,"Nem hosszútávú a feladat.",IF(AND($BI80=1,$AR80="nem"),"Forráshiányos a feladat? Jelölje az AR-oszlopban!",IF(AND($BI80=0,$AR80="igen"),"Forráshiányosnak jelölte a feladat az AR-oszlopban, de a forrás költség adatok alapnján nem az!",IF(AND($BI80=1,$AR80="igen"),"Forráshiányos a feladat!",IF($AQ80&gt;$O80,"Többlet forrást jelölt meg a II. ütemnél! A forrás ne legyen több a költségnél.",IF($AQ80=$O80,"A forrás egyenlő a költséggel (II.ütem).",0))))))</f>
        <v>Nem hosszútávú a feladat.</v>
      </c>
      <c r="BM80" s="5">
        <f>IF($M80&lt;2028,1,0)</f>
        <v>1</v>
      </c>
      <c r="BN80" s="5">
        <f>IF($M80&gt;2027,1,0)</f>
        <v>0</v>
      </c>
      <c r="BO80" s="5">
        <f>IF(AND($BM80=1,$N80=0),1,0)</f>
        <v>0</v>
      </c>
      <c r="BP80" s="5">
        <f>IF(AND($BN80=1,$O80=0),1,0)</f>
        <v>0</v>
      </c>
      <c r="BQ80" s="5">
        <f>IF(AND($BB80="R",$N80=0,$AZ80&gt;29),1,IF(AND($BB80="RH",$N80=0,$AZ80&gt;29),1,0))</f>
        <v>0</v>
      </c>
      <c r="BR80" s="6" t="str">
        <f>IF($BN80=0,"Nincs hosszútávú terv!",IF(AND($BB80="H",$O80=0,$AZ80=0),"Nullás a hosszútávú feladat és nincs hozzá indoklás!",IF(AND($BB80="RH",$O80=0,$AZ80=0),"Nullás a hosszútávú feladat és nincs hozzá indoklás!",IF(AND($BB80="R",$O80=0,$AZ80&lt;300),"Nullás a hosszútávú feladat és rövid hozzá az indoklás!",IF(AND($BB80="RH",$O80=0,$AZ80&lt;300),"Nullás a hosszútávú feladat és rövid hozzá az indoklás!",0)))))</f>
        <v>Nincs hosszútávú terv!</v>
      </c>
      <c r="BS80" s="5">
        <f>IF(AND($BB80="R",$N80=0,$AZ80&gt;29),1,IF(AND($BB80="RH",$N80=0,$AZ80&gt;29),1,0))</f>
        <v>0</v>
      </c>
      <c r="BT80" s="5">
        <f>IF(AND($BB80="H",$O80=0,$AZ80&gt;29),1,IF(AND($BB80="RH",$O80=0,$AZ80&gt;29),1,0))</f>
        <v>0</v>
      </c>
      <c r="BU80" s="5">
        <f>IF($B80="",0,1)</f>
        <v>1</v>
      </c>
      <c r="BV80" s="5">
        <f>IF($C80="",0,1)</f>
        <v>1</v>
      </c>
      <c r="BW80" s="5">
        <f>IF($D80="",0,1)</f>
        <v>1</v>
      </c>
      <c r="BX80" s="5">
        <f>IF($E80="",0,1)</f>
        <v>1</v>
      </c>
      <c r="BY80" s="5">
        <f>IF($L80="",0,1)</f>
        <v>1</v>
      </c>
      <c r="BZ80" s="5">
        <f>IF($M80="",0,1)</f>
        <v>1</v>
      </c>
      <c r="CA80" s="5">
        <f>IF($N80="",0,1)</f>
        <v>1</v>
      </c>
      <c r="CB80" s="5">
        <f>IF($O80="",0,1)</f>
        <v>1</v>
      </c>
      <c r="CC80" s="5">
        <f>IF($P80="",0,1)</f>
        <v>1</v>
      </c>
      <c r="CD80" s="5" t="str">
        <f>IF(AND($BA80=0,$BU80=0),"Hiányos kitöltés! (B-oszlop üres)",IF(AND($BA80=0,$BV80=0),"Hiányos kitöltés! (C-oszlop üres)",IF(AND($BA80=0,$BW80=0),"Hiányos kitöltés! (D-oszlop üres)",IF(AND($BA80=0,$BX80=0),"Hiányos kitöltés! (E-oszlop üres)",IF(AND($BA80=0,$BY80=0),"Hiányos kitöltés! (L-oszlop üres)",IF(AND($BA80=0,$BZ80=0),"Hiányos kitöltés! (M-oszlop üres)",IF(AND($BA80=0,$CA80=0),"Hiányos kitöltés! (N-oszlop üres)",IF(AND($BA80=0,$CB80=0),"Hiányos kitöltés! (O-oszlop üres)",IF(AND($BA80=0,$CC80=0),"Hiányos kitöltés! (P-oszlop üres)",IF(AND($BA80=0,$BG80=0),"Hiányos kitöltés! (I.ütem forrása hiányos!","?"))))))))))</f>
        <v>?</v>
      </c>
      <c r="CE80" s="4" t="str">
        <f>IF($BA80=0,$CD80,IF($BG80=0,"I. ütem forrása nincs kitöltve!",IF($BJ80=0,"II. ütem forrása nincs kitöltve!",IF($BD80=1,"Költségek üteme nem megfelelő (az időtartam és a költség üteme eltér)!",IF(AND(BH80=0,$BA80=1,$BJ80=1,$BD80=1),"Kötelező cellák kitöltve, de az I. ütem forrása hibás!",IF(AND(BJ80=0,$BA80=1,$BJ80=1,$BD80=1),"Kötelező cellák kitöltve, de a II. ütem forrása hibás!",IF(AND($BO80=1,$AZ80&lt;30),"Nullás a rövidtávú feladat és rövid (hiányzik) a hozzá tartozó indoklás!",IF(AND($BP80=1,$AZ80&lt;30),"Nullás a hosszútávú feladat és rövid (hiányzik) a hozzá tartozó indoklás!",IF(AND(BN80=1,C80="2011_RENDKÍVÜLI"),"II. ütemre nem tervezhet Rendkívüli feladatot!",IF(BH80=0,AD80,IF(BK80=0,AS80,IF(AND(BC80=1,$P80&gt;$N80),"EM rendelet 2. melléklet terhére elszámolt költség nem lehet nagyobb az I. ütemre tervezett tényleges költségnél!",IF($AC80&gt;$N80,"Többlet forrást jelölt meg az I. ütemnél! A forrás ne legyen több a költségnél.",IF($AQ80&gt;$O80,"Többlet forrást jelölt meg a II. ütemnél! A forrás ne legyen több a költségnél.","Kitöltés rendben!"))))))))))))))</f>
        <v>Kitöltés rendben!</v>
      </c>
      <c r="CF80" s="5">
        <f>IF(A80="Kitöltés rendben!",1,0)</f>
        <v>1</v>
      </c>
      <c r="CG80" s="5">
        <f>IF(AND($BB80="R",$CF80=1),1,IF(AND($BB80="RH",$CF80=1),1,0))</f>
        <v>1</v>
      </c>
      <c r="CH80" s="5">
        <f>IF(AND($BB80="H",$CF80=1),1,IF(AND($BB80="RH",$CF80=1),1,0))</f>
        <v>0</v>
      </c>
    </row>
    <row r="81" spans="1:86" s="2" customFormat="1" ht="75">
      <c r="A81" s="1" t="str">
        <f t="shared" ref="A81:A83" si="509">IF($G81="","Nincs VKR kiválasztva!",CE81)</f>
        <v>Kitöltés rendben!</v>
      </c>
      <c r="B81" s="195">
        <v>1</v>
      </c>
      <c r="C81" s="191" t="s">
        <v>88</v>
      </c>
      <c r="D81" s="198" t="s">
        <v>421</v>
      </c>
      <c r="E81" s="199" t="s">
        <v>318</v>
      </c>
      <c r="F81" s="200" t="str">
        <f>VLOOKUP($G81,Összesítő!$B:$F,2,FALSE)</f>
        <v>21-32823-1-001-00-04</v>
      </c>
      <c r="G81" s="201">
        <v>2202</v>
      </c>
      <c r="H81" s="200" t="str">
        <f>AY81&amp;"_"&amp;AW81&amp;"_FIV_"&amp;LEFT(Előlap!$B$6,4)</f>
        <v>1808_79_FIV_2026</v>
      </c>
      <c r="I81" s="200" t="str">
        <f>VLOOKUP($G81,Összesítő!$B:$F,5,FALSE)</f>
        <v>Bugac</v>
      </c>
      <c r="J81" s="200" t="str">
        <f>VLOOKUP($G81,Összesítő!$B:$F,4,FALSE)</f>
        <v>Bugac Nagyközségi Önkormányzat</v>
      </c>
      <c r="K81" s="202">
        <f t="shared" ref="K81:K83" si="510">N81+O81</f>
        <v>5400</v>
      </c>
      <c r="L81" s="193">
        <v>2027</v>
      </c>
      <c r="M81" s="193">
        <v>2027</v>
      </c>
      <c r="N81" s="203">
        <v>5400</v>
      </c>
      <c r="O81" s="203">
        <v>0</v>
      </c>
      <c r="P81" s="203">
        <v>5400</v>
      </c>
      <c r="Q81" s="205"/>
      <c r="R81" s="204">
        <v>0</v>
      </c>
      <c r="S81" s="204">
        <v>0</v>
      </c>
      <c r="T81" s="204">
        <v>0</v>
      </c>
      <c r="U81" s="204">
        <v>0</v>
      </c>
      <c r="V81" s="204">
        <v>5400</v>
      </c>
      <c r="W81" s="203">
        <v>0</v>
      </c>
      <c r="X81" s="204">
        <v>0</v>
      </c>
      <c r="Y81" s="204">
        <v>0</v>
      </c>
      <c r="Z81" s="204">
        <v>0</v>
      </c>
      <c r="AA81" s="204">
        <v>0</v>
      </c>
      <c r="AB81" s="204">
        <v>0</v>
      </c>
      <c r="AC81" s="202">
        <f t="shared" ref="AC81:AC83" si="511">SUM(R81:AB81)</f>
        <v>5400</v>
      </c>
      <c r="AD81" s="3" t="str">
        <f t="shared" ref="AD81:AD83" si="512">IF($G81="","Nincs VKR kiválasztva!",IF(BA81=0,"Hiányos kitöltés!",BF81))</f>
        <v>A forrás egyenlő a költséggel (I.ütem).</v>
      </c>
      <c r="AE81" s="205"/>
      <c r="AF81" s="204">
        <v>0</v>
      </c>
      <c r="AG81" s="204">
        <v>0</v>
      </c>
      <c r="AH81" s="204">
        <v>0</v>
      </c>
      <c r="AI81" s="204">
        <v>0</v>
      </c>
      <c r="AJ81" s="204">
        <v>0</v>
      </c>
      <c r="AK81" s="204">
        <v>0</v>
      </c>
      <c r="AL81" s="204">
        <v>0</v>
      </c>
      <c r="AM81" s="204">
        <v>0</v>
      </c>
      <c r="AN81" s="204">
        <v>0</v>
      </c>
      <c r="AO81" s="204">
        <v>0</v>
      </c>
      <c r="AP81" s="204">
        <v>0</v>
      </c>
      <c r="AQ81" s="202">
        <f t="shared" ref="AQ81:AQ83" si="513">SUM(AF81:AP81)</f>
        <v>0</v>
      </c>
      <c r="AR81" s="191"/>
      <c r="AS81" s="3" t="str">
        <f t="shared" ref="AS81:AS84" si="514">IF($G81="","Nincs VKR kiválasztva!",IF($BA81=0,"Hiányos kitöltés!",IF($BN81=0,"Nem hosszútávú a feladat.",$BL81)))</f>
        <v>Nem hosszútávú a feladat.</v>
      </c>
      <c r="AT81" s="205"/>
      <c r="AU81" s="198" t="s">
        <v>424</v>
      </c>
      <c r="AV81" s="198" t="s">
        <v>135</v>
      </c>
      <c r="AW81" s="197">
        <f>COUNTA($G$3:G81)</f>
        <v>79</v>
      </c>
      <c r="AY81" s="6">
        <f>VLOOKUP($G81,Összesítő!$B:$F,3,FALSE)</f>
        <v>1808</v>
      </c>
      <c r="AZ81" s="6">
        <f t="shared" ref="AZ81:AZ84" si="515">LEN($AU81)</f>
        <v>200</v>
      </c>
      <c r="BA81" s="5">
        <f t="shared" ref="BA81:BA84" si="516">IF(OR($B81="",$C81="",$D81="",$E81="",$F81="",$L81="",$M81="",$N81="",$O81="",$P81=""),0,1)</f>
        <v>1</v>
      </c>
      <c r="BB81" s="5" t="str">
        <f t="shared" ref="BB81:BB84" si="517">IF($F81="",0,IF(AND($L81=2027,$M81=2027),"R",IF(AND($L81=2027,$M81&gt;2027),"RH",IF(AND($L81&gt;2027,$M81&gt;2027),"H","x"))))</f>
        <v>R</v>
      </c>
      <c r="BC81" s="5">
        <f t="shared" ref="BC81:BC84" si="518">IF(OR(BB81="R",BB81="RH"),1,0)</f>
        <v>1</v>
      </c>
      <c r="BD81" s="5">
        <f t="shared" ref="BD81:BD84" si="519">IF(AND($BB81="R",$O81&gt;0),1,IF(AND($BB81="H",$N81&gt;0),1,0))</f>
        <v>0</v>
      </c>
      <c r="BE81" s="5">
        <f t="shared" ref="BE81:BE84" si="520">IF($AC81&lt;$N81,1,IF($AC81=$N81,0))</f>
        <v>0</v>
      </c>
      <c r="BF81" s="6" t="str">
        <f t="shared" ref="BF81:BF84" si="521">IF($L81&gt;2027,"Nem rövidtávú a feladat.",IF($BE81=1,"Az I. ütem nem lehet forráshiányos!",IF($AC81&gt;$N81,"Többlet forrást jelölt meg az I. ütemnél! A forrás ne legyen több a költségnél.",IF($AC81=$N81,"A forrás egyenlő a költséggel (I.ütem).",0))))</f>
        <v>A forrás egyenlő a költséggel (I.ütem).</v>
      </c>
      <c r="BG81" s="5">
        <f t="shared" ref="BG81:BG84" si="522">IF(AND($R81&lt;&gt;"",$S81&lt;&gt;"",$T81&lt;&gt;"",$U81&lt;&gt;"",$V81&lt;&gt;"",$W81&lt;&gt;"",$X81&lt;&gt;"",$Y81&lt;&gt;"",$Z81&lt;&gt;"",$AA81&lt;&gt;"",$AB81&lt;&gt;""),1,0)</f>
        <v>1</v>
      </c>
      <c r="BH81" s="5">
        <f t="shared" ref="BH81:BH84" si="523">IF(AND($BG81=1,$N81=$AC81),1,0)</f>
        <v>1</v>
      </c>
      <c r="BI81" s="5">
        <f t="shared" ref="BI81:BI84" si="524">IF($AQ81&lt;$O81,1,0)</f>
        <v>0</v>
      </c>
      <c r="BJ81" s="5">
        <f t="shared" ref="BJ81:BJ84" si="525">IF(AND($AF81&lt;&gt;"",$AG81&lt;&gt;"",$AH81&lt;&gt;"",$AI81&lt;&gt;"",$AJ81&lt;&gt;"",$AK81&lt;&gt;"",$AL81&lt;&gt;"",$AM81&lt;&gt;"",$AN81&lt;&gt;"",$AO81&lt;&gt;"",$AP81&lt;&gt;""),1,0)</f>
        <v>1</v>
      </c>
      <c r="BK81" s="5">
        <f t="shared" ref="BK81:BK83" si="526">IF(AND($BJ81=1,$O81=$AQ81),1,IF(AND($BJ81=1,$O81&gt;$AQ81,AR81="igen"),1,0))</f>
        <v>1</v>
      </c>
      <c r="BL81" s="4" t="str">
        <f t="shared" ref="BL81:BL84" si="527">IF($M81&lt;2028,"Nem hosszútávú a feladat.",IF(AND($BI81=1,$AR81="nem"),"Forráshiányos a feladat? Jelölje az AR-oszlopban!",IF(AND($BI81=0,$AR81="igen"),"Forráshiányosnak jelölte a feladat az AR-oszlopban, de a forrás költség adatok alapnján nem az!",IF(AND($BI81=1,$AR81="igen"),"Forráshiányos a feladat!",IF($AQ81&gt;$O81,"Többlet forrást jelölt meg a II. ütemnél! A forrás ne legyen több a költségnél.",IF($AQ81=$O81,"A forrás egyenlő a költséggel (II.ütem).",0))))))</f>
        <v>Nem hosszútávú a feladat.</v>
      </c>
      <c r="BM81" s="5">
        <f t="shared" ref="BM81:BM84" si="528">IF($M81&lt;2028,1,0)</f>
        <v>1</v>
      </c>
      <c r="BN81" s="5">
        <f t="shared" ref="BN81:BN84" si="529">IF($M81&gt;2027,1,0)</f>
        <v>0</v>
      </c>
      <c r="BO81" s="5">
        <f t="shared" ref="BO81:BO84" si="530">IF(AND($BM81=1,$N81=0),1,0)</f>
        <v>0</v>
      </c>
      <c r="BP81" s="5">
        <f t="shared" ref="BP81:BP84" si="531">IF(AND($BN81=1,$O81=0),1,0)</f>
        <v>0</v>
      </c>
      <c r="BQ81" s="5">
        <f t="shared" ref="BQ81:BQ84" si="532">IF(AND($BB81="R",$N81=0,$AZ81&gt;29),1,IF(AND($BB81="RH",$N81=0,$AZ81&gt;29),1,0))</f>
        <v>0</v>
      </c>
      <c r="BR81" s="6" t="str">
        <f t="shared" ref="BR81:BR84" si="533">IF($BN81=0,"Nincs hosszútávú terv!",IF(AND($BB81="H",$O81=0,$AZ81=0),"Nullás a hosszútávú feladat és nincs hozzá indoklás!",IF(AND($BB81="RH",$O81=0,$AZ81=0),"Nullás a hosszútávú feladat és nincs hozzá indoklás!",IF(AND($BB81="R",$O81=0,$AZ81&lt;300),"Nullás a hosszútávú feladat és rövid hozzá az indoklás!",IF(AND($BB81="RH",$O81=0,$AZ81&lt;300),"Nullás a hosszútávú feladat és rövid hozzá az indoklás!",0)))))</f>
        <v>Nincs hosszútávú terv!</v>
      </c>
      <c r="BS81" s="5">
        <f t="shared" ref="BS81:BS84" si="534">IF(AND($BB81="R",$N81=0,$AZ81&gt;29),1,IF(AND($BB81="RH",$N81=0,$AZ81&gt;29),1,0))</f>
        <v>0</v>
      </c>
      <c r="BT81" s="5">
        <f t="shared" ref="BT81:BT84" si="535">IF(AND($BB81="H",$O81=0,$AZ81&gt;29),1,IF(AND($BB81="RH",$O81=0,$AZ81&gt;29),1,0))</f>
        <v>0</v>
      </c>
      <c r="BU81" s="5">
        <f t="shared" ref="BU81:BU84" si="536">IF($B81="",0,1)</f>
        <v>1</v>
      </c>
      <c r="BV81" s="5">
        <f t="shared" ref="BV81:BV84" si="537">IF($C81="",0,1)</f>
        <v>1</v>
      </c>
      <c r="BW81" s="5">
        <f t="shared" ref="BW81:BW84" si="538">IF($D81="",0,1)</f>
        <v>1</v>
      </c>
      <c r="BX81" s="5">
        <f t="shared" ref="BX81:BX84" si="539">IF($E81="",0,1)</f>
        <v>1</v>
      </c>
      <c r="BY81" s="5">
        <f t="shared" ref="BY81:BY84" si="540">IF($L81="",0,1)</f>
        <v>1</v>
      </c>
      <c r="BZ81" s="5">
        <f t="shared" ref="BZ81:BZ84" si="541">IF($M81="",0,1)</f>
        <v>1</v>
      </c>
      <c r="CA81" s="5">
        <f t="shared" ref="CA81:CA84" si="542">IF($N81="",0,1)</f>
        <v>1</v>
      </c>
      <c r="CB81" s="5">
        <f t="shared" ref="CB81:CB84" si="543">IF($O81="",0,1)</f>
        <v>1</v>
      </c>
      <c r="CC81" s="5">
        <f t="shared" ref="CC81:CC84" si="544">IF($P81="",0,1)</f>
        <v>1</v>
      </c>
      <c r="CD81" s="5" t="str">
        <f t="shared" ref="CD81:CD84" si="545">IF(AND($BA81=0,$BU81=0),"Hiányos kitöltés! (B-oszlop üres)",IF(AND($BA81=0,$BV81=0),"Hiányos kitöltés! (C-oszlop üres)",IF(AND($BA81=0,$BW81=0),"Hiányos kitöltés! (D-oszlop üres)",IF(AND($BA81=0,$BX81=0),"Hiányos kitöltés! (E-oszlop üres)",IF(AND($BA81=0,$BY81=0),"Hiányos kitöltés! (L-oszlop üres)",IF(AND($BA81=0,$BZ81=0),"Hiányos kitöltés! (M-oszlop üres)",IF(AND($BA81=0,$CA81=0),"Hiányos kitöltés! (N-oszlop üres)",IF(AND($BA81=0,$CB81=0),"Hiányos kitöltés! (O-oszlop üres)",IF(AND($BA81=0,$CC81=0),"Hiányos kitöltés! (P-oszlop üres)",IF(AND($BA81=0,$BG81=0),"Hiányos kitöltés! (I.ütem forrása hiányos!","?"))))))))))</f>
        <v>?</v>
      </c>
      <c r="CE81" s="4" t="str">
        <f t="shared" ref="CE81:CE83" si="546">IF($BA81=0,$CD81,IF($BG81=0,"I. ütem forrása nincs kitöltve!",IF($BJ81=0,"II. ütem forrása nincs kitöltve!",IF($BD81=1,"Költségek üteme nem megfelelő (az időtartam és a költség üteme eltér)!",IF(AND(BH81=0,$BA81=1,$BJ81=1,$BD81=1),"Kötelező cellák kitöltve, de az I. ütem forrása hibás!",IF(AND(BJ81=0,$BA81=1,$BJ81=1,$BD81=1),"Kötelező cellák kitöltve, de a II. ütem forrása hibás!",IF(AND($BO81=1,$AZ81&lt;30),"Nullás a rövidtávú feladat és rövid (hiányzik) a hozzá tartozó indoklás!",IF(AND($BP81=1,$AZ81&lt;30),"Nullás a hosszútávú feladat és rövid (hiányzik) a hozzá tartozó indoklás!",IF(AND(BN81=1,C81="2011_RENDKÍVÜLI"),"II. ütemre nem tervezhet Rendkívüli feladatot!",IF(BH81=0,AD81,IF(BK81=0,AS81,IF(AND(BC81=1,$P81&gt;$N81),"EM rendelet 2. melléklet terhére elszámolt költség nem lehet nagyobb az I. ütemre tervezett tényleges költségnél!",IF($AC81&gt;$N81,"Többlet forrást jelölt meg az I. ütemnél! A forrás ne legyen több a költségnél.",IF($AQ81&gt;$O81,"Többlet forrást jelölt meg a II. ütemnél! A forrás ne legyen több a költségnél.","Kitöltés rendben!"))))))))))))))</f>
        <v>Kitöltés rendben!</v>
      </c>
      <c r="CF81" s="5">
        <f t="shared" ref="CF81:CF83" si="547">IF(A81="Kitöltés rendben!",1,0)</f>
        <v>1</v>
      </c>
      <c r="CG81" s="5">
        <f t="shared" ref="CG81:CG84" si="548">IF(AND($BB81="R",$CF81=1),1,IF(AND($BB81="RH",$CF81=1),1,0))</f>
        <v>1</v>
      </c>
      <c r="CH81" s="5">
        <f t="shared" ref="CH81:CH84" si="549">IF(AND($BB81="H",$CF81=1),1,IF(AND($BB81="RH",$CF81=1),1,0))</f>
        <v>0</v>
      </c>
    </row>
    <row r="82" spans="1:86" s="2" customFormat="1" ht="90">
      <c r="A82" s="1" t="str">
        <f t="shared" si="509"/>
        <v>Kitöltés rendben!</v>
      </c>
      <c r="B82" s="195">
        <v>1</v>
      </c>
      <c r="C82" s="191" t="s">
        <v>88</v>
      </c>
      <c r="D82" s="198" t="s">
        <v>422</v>
      </c>
      <c r="E82" s="199" t="s">
        <v>318</v>
      </c>
      <c r="F82" s="200" t="str">
        <f>VLOOKUP($G82,Összesítő!$B:$F,2,FALSE)</f>
        <v>21-32823-1-001-00-04</v>
      </c>
      <c r="G82" s="201">
        <v>2202</v>
      </c>
      <c r="H82" s="200" t="str">
        <f>AY82&amp;"_"&amp;AW82&amp;"_FIV_"&amp;LEFT(Előlap!$B$6,4)</f>
        <v>1808_80_FIV_2026</v>
      </c>
      <c r="I82" s="200" t="str">
        <f>VLOOKUP($G82,Összesítő!$B:$F,5,FALSE)</f>
        <v>Bugac</v>
      </c>
      <c r="J82" s="200" t="str">
        <f>VLOOKUP($G82,Összesítő!$B:$F,4,FALSE)</f>
        <v>Bugac Nagyközségi Önkormányzat</v>
      </c>
      <c r="K82" s="202">
        <f t="shared" si="510"/>
        <v>10000</v>
      </c>
      <c r="L82" s="193">
        <v>2027</v>
      </c>
      <c r="M82" s="193">
        <v>2027</v>
      </c>
      <c r="N82" s="203">
        <v>10000</v>
      </c>
      <c r="O82" s="203">
        <v>0</v>
      </c>
      <c r="P82" s="203">
        <v>10000</v>
      </c>
      <c r="Q82" s="205"/>
      <c r="R82" s="204">
        <v>0</v>
      </c>
      <c r="S82" s="204">
        <v>0</v>
      </c>
      <c r="T82" s="204">
        <v>0</v>
      </c>
      <c r="U82" s="204">
        <v>0</v>
      </c>
      <c r="V82" s="204">
        <v>0</v>
      </c>
      <c r="W82" s="203">
        <v>10000</v>
      </c>
      <c r="X82" s="204">
        <v>0</v>
      </c>
      <c r="Y82" s="204">
        <v>0</v>
      </c>
      <c r="Z82" s="204">
        <v>0</v>
      </c>
      <c r="AA82" s="204">
        <v>0</v>
      </c>
      <c r="AB82" s="204">
        <v>0</v>
      </c>
      <c r="AC82" s="202">
        <f t="shared" si="511"/>
        <v>10000</v>
      </c>
      <c r="AD82" s="3" t="str">
        <f t="shared" si="512"/>
        <v>A forrás egyenlő a költséggel (I.ütem).</v>
      </c>
      <c r="AE82" s="205"/>
      <c r="AF82" s="204">
        <v>0</v>
      </c>
      <c r="AG82" s="204">
        <v>0</v>
      </c>
      <c r="AH82" s="204">
        <v>0</v>
      </c>
      <c r="AI82" s="204">
        <v>0</v>
      </c>
      <c r="AJ82" s="204">
        <v>0</v>
      </c>
      <c r="AK82" s="204">
        <v>0</v>
      </c>
      <c r="AL82" s="204">
        <v>0</v>
      </c>
      <c r="AM82" s="204">
        <v>0</v>
      </c>
      <c r="AN82" s="204">
        <v>0</v>
      </c>
      <c r="AO82" s="204">
        <v>0</v>
      </c>
      <c r="AP82" s="204">
        <v>0</v>
      </c>
      <c r="AQ82" s="202">
        <f t="shared" si="513"/>
        <v>0</v>
      </c>
      <c r="AR82" s="191"/>
      <c r="AS82" s="3" t="str">
        <f t="shared" si="514"/>
        <v>Nem hosszútávú a feladat.</v>
      </c>
      <c r="AT82" s="205"/>
      <c r="AU82" s="198" t="s">
        <v>425</v>
      </c>
      <c r="AV82" s="198" t="s">
        <v>135</v>
      </c>
      <c r="AW82" s="197">
        <f>COUNTA($G$3:G82)</f>
        <v>80</v>
      </c>
      <c r="AY82" s="6">
        <f>VLOOKUP($G82,Összesítő!$B:$F,3,FALSE)</f>
        <v>1808</v>
      </c>
      <c r="AZ82" s="6">
        <f t="shared" si="515"/>
        <v>228</v>
      </c>
      <c r="BA82" s="5">
        <f t="shared" si="516"/>
        <v>1</v>
      </c>
      <c r="BB82" s="5" t="str">
        <f t="shared" si="517"/>
        <v>R</v>
      </c>
      <c r="BC82" s="5">
        <f t="shared" si="518"/>
        <v>1</v>
      </c>
      <c r="BD82" s="5">
        <f t="shared" si="519"/>
        <v>0</v>
      </c>
      <c r="BE82" s="5">
        <f t="shared" si="520"/>
        <v>0</v>
      </c>
      <c r="BF82" s="6" t="str">
        <f t="shared" si="521"/>
        <v>A forrás egyenlő a költséggel (I.ütem).</v>
      </c>
      <c r="BG82" s="5">
        <f t="shared" si="522"/>
        <v>1</v>
      </c>
      <c r="BH82" s="5">
        <f t="shared" si="523"/>
        <v>1</v>
      </c>
      <c r="BI82" s="5">
        <f t="shared" si="524"/>
        <v>0</v>
      </c>
      <c r="BJ82" s="5">
        <f t="shared" si="525"/>
        <v>1</v>
      </c>
      <c r="BK82" s="5">
        <f t="shared" si="526"/>
        <v>1</v>
      </c>
      <c r="BL82" s="4" t="str">
        <f t="shared" si="527"/>
        <v>Nem hosszútávú a feladat.</v>
      </c>
      <c r="BM82" s="5">
        <f t="shared" si="528"/>
        <v>1</v>
      </c>
      <c r="BN82" s="5">
        <f t="shared" si="529"/>
        <v>0</v>
      </c>
      <c r="BO82" s="5">
        <f t="shared" si="530"/>
        <v>0</v>
      </c>
      <c r="BP82" s="5">
        <f t="shared" si="531"/>
        <v>0</v>
      </c>
      <c r="BQ82" s="5">
        <f t="shared" si="532"/>
        <v>0</v>
      </c>
      <c r="BR82" s="6" t="str">
        <f t="shared" si="533"/>
        <v>Nincs hosszútávú terv!</v>
      </c>
      <c r="BS82" s="5">
        <f t="shared" si="534"/>
        <v>0</v>
      </c>
      <c r="BT82" s="5">
        <f t="shared" si="535"/>
        <v>0</v>
      </c>
      <c r="BU82" s="5">
        <f t="shared" si="536"/>
        <v>1</v>
      </c>
      <c r="BV82" s="5">
        <f t="shared" si="537"/>
        <v>1</v>
      </c>
      <c r="BW82" s="5">
        <f t="shared" si="538"/>
        <v>1</v>
      </c>
      <c r="BX82" s="5">
        <f t="shared" si="539"/>
        <v>1</v>
      </c>
      <c r="BY82" s="5">
        <f t="shared" si="540"/>
        <v>1</v>
      </c>
      <c r="BZ82" s="5">
        <f t="shared" si="541"/>
        <v>1</v>
      </c>
      <c r="CA82" s="5">
        <f t="shared" si="542"/>
        <v>1</v>
      </c>
      <c r="CB82" s="5">
        <f t="shared" si="543"/>
        <v>1</v>
      </c>
      <c r="CC82" s="5">
        <f t="shared" si="544"/>
        <v>1</v>
      </c>
      <c r="CD82" s="5" t="str">
        <f t="shared" si="545"/>
        <v>?</v>
      </c>
      <c r="CE82" s="4" t="str">
        <f t="shared" si="546"/>
        <v>Kitöltés rendben!</v>
      </c>
      <c r="CF82" s="5">
        <f t="shared" si="547"/>
        <v>1</v>
      </c>
      <c r="CG82" s="5">
        <f t="shared" si="548"/>
        <v>1</v>
      </c>
      <c r="CH82" s="5">
        <f t="shared" si="549"/>
        <v>0</v>
      </c>
    </row>
    <row r="83" spans="1:86" s="2" customFormat="1" ht="135">
      <c r="A83" s="1" t="str">
        <f t="shared" si="509"/>
        <v>Kitöltés rendben!</v>
      </c>
      <c r="B83" s="195">
        <v>1</v>
      </c>
      <c r="C83" s="191" t="s">
        <v>50</v>
      </c>
      <c r="D83" s="198" t="s">
        <v>368</v>
      </c>
      <c r="E83" s="199" t="s">
        <v>318</v>
      </c>
      <c r="F83" s="200" t="str">
        <f>VLOOKUP($G83,Összesítő!$B:$F,2,FALSE)</f>
        <v>21-32823-1-001-00-04</v>
      </c>
      <c r="G83" s="201">
        <v>2202</v>
      </c>
      <c r="H83" s="200" t="str">
        <f>AY83&amp;"_"&amp;AW83&amp;"_FIV_"&amp;LEFT(Előlap!$B$6,4)</f>
        <v>1808_81_FIV_2026</v>
      </c>
      <c r="I83" s="200" t="str">
        <f>VLOOKUP($G83,Összesítő!$B:$F,5,FALSE)</f>
        <v>Bugac</v>
      </c>
      <c r="J83" s="200" t="str">
        <f>VLOOKUP($G83,Összesítő!$B:$F,4,FALSE)</f>
        <v>Bugac Nagyközségi Önkormányzat</v>
      </c>
      <c r="K83" s="202">
        <f t="shared" si="510"/>
        <v>2000</v>
      </c>
      <c r="L83" s="193">
        <v>2027</v>
      </c>
      <c r="M83" s="193">
        <v>2027</v>
      </c>
      <c r="N83" s="203">
        <v>2000</v>
      </c>
      <c r="O83" s="203">
        <v>0</v>
      </c>
      <c r="P83" s="203">
        <v>2000</v>
      </c>
      <c r="Q83" s="205"/>
      <c r="R83" s="204">
        <v>0</v>
      </c>
      <c r="S83" s="204">
        <v>0</v>
      </c>
      <c r="T83" s="204">
        <v>0</v>
      </c>
      <c r="U83" s="204">
        <v>0</v>
      </c>
      <c r="V83" s="204">
        <v>0</v>
      </c>
      <c r="W83" s="203">
        <v>2000</v>
      </c>
      <c r="X83" s="204">
        <v>0</v>
      </c>
      <c r="Y83" s="204">
        <v>0</v>
      </c>
      <c r="Z83" s="204">
        <v>0</v>
      </c>
      <c r="AA83" s="204">
        <v>0</v>
      </c>
      <c r="AB83" s="204">
        <v>0</v>
      </c>
      <c r="AC83" s="202">
        <f t="shared" si="511"/>
        <v>2000</v>
      </c>
      <c r="AD83" s="3" t="str">
        <f t="shared" si="512"/>
        <v>A forrás egyenlő a költséggel (I.ütem).</v>
      </c>
      <c r="AE83" s="205"/>
      <c r="AF83" s="204">
        <v>0</v>
      </c>
      <c r="AG83" s="204">
        <v>0</v>
      </c>
      <c r="AH83" s="204">
        <v>0</v>
      </c>
      <c r="AI83" s="204">
        <v>0</v>
      </c>
      <c r="AJ83" s="204">
        <v>0</v>
      </c>
      <c r="AK83" s="204">
        <v>0</v>
      </c>
      <c r="AL83" s="204">
        <v>0</v>
      </c>
      <c r="AM83" s="204">
        <v>0</v>
      </c>
      <c r="AN83" s="204">
        <v>0</v>
      </c>
      <c r="AO83" s="204">
        <v>0</v>
      </c>
      <c r="AP83" s="204">
        <v>0</v>
      </c>
      <c r="AQ83" s="202">
        <f t="shared" si="513"/>
        <v>0</v>
      </c>
      <c r="AR83" s="191"/>
      <c r="AS83" s="3" t="str">
        <f t="shared" si="514"/>
        <v>Nem hosszútávú a feladat.</v>
      </c>
      <c r="AT83" s="205"/>
      <c r="AU83" s="198" t="s">
        <v>426</v>
      </c>
      <c r="AV83" s="198" t="s">
        <v>135</v>
      </c>
      <c r="AW83" s="197">
        <f>COUNTA($G$3:G83)</f>
        <v>81</v>
      </c>
      <c r="AY83" s="6">
        <f>VLOOKUP($G83,Összesítő!$B:$F,3,FALSE)</f>
        <v>1808</v>
      </c>
      <c r="AZ83" s="6">
        <f t="shared" si="515"/>
        <v>368</v>
      </c>
      <c r="BA83" s="5">
        <f t="shared" si="516"/>
        <v>1</v>
      </c>
      <c r="BB83" s="5" t="str">
        <f t="shared" si="517"/>
        <v>R</v>
      </c>
      <c r="BC83" s="5">
        <f t="shared" si="518"/>
        <v>1</v>
      </c>
      <c r="BD83" s="5">
        <f t="shared" si="519"/>
        <v>0</v>
      </c>
      <c r="BE83" s="5">
        <f t="shared" si="520"/>
        <v>0</v>
      </c>
      <c r="BF83" s="6" t="str">
        <f t="shared" si="521"/>
        <v>A forrás egyenlő a költséggel (I.ütem).</v>
      </c>
      <c r="BG83" s="5">
        <f t="shared" si="522"/>
        <v>1</v>
      </c>
      <c r="BH83" s="5">
        <f t="shared" si="523"/>
        <v>1</v>
      </c>
      <c r="BI83" s="5">
        <f t="shared" si="524"/>
        <v>0</v>
      </c>
      <c r="BJ83" s="5">
        <f t="shared" si="525"/>
        <v>1</v>
      </c>
      <c r="BK83" s="5">
        <f t="shared" si="526"/>
        <v>1</v>
      </c>
      <c r="BL83" s="4" t="str">
        <f t="shared" si="527"/>
        <v>Nem hosszútávú a feladat.</v>
      </c>
      <c r="BM83" s="5">
        <f t="shared" si="528"/>
        <v>1</v>
      </c>
      <c r="BN83" s="5">
        <f t="shared" si="529"/>
        <v>0</v>
      </c>
      <c r="BO83" s="5">
        <f t="shared" si="530"/>
        <v>0</v>
      </c>
      <c r="BP83" s="5">
        <f t="shared" si="531"/>
        <v>0</v>
      </c>
      <c r="BQ83" s="5">
        <f t="shared" si="532"/>
        <v>0</v>
      </c>
      <c r="BR83" s="6" t="str">
        <f t="shared" si="533"/>
        <v>Nincs hosszútávú terv!</v>
      </c>
      <c r="BS83" s="5">
        <f t="shared" si="534"/>
        <v>0</v>
      </c>
      <c r="BT83" s="5">
        <f t="shared" si="535"/>
        <v>0</v>
      </c>
      <c r="BU83" s="5">
        <f t="shared" si="536"/>
        <v>1</v>
      </c>
      <c r="BV83" s="5">
        <f t="shared" si="537"/>
        <v>1</v>
      </c>
      <c r="BW83" s="5">
        <f t="shared" si="538"/>
        <v>1</v>
      </c>
      <c r="BX83" s="5">
        <f t="shared" si="539"/>
        <v>1</v>
      </c>
      <c r="BY83" s="5">
        <f t="shared" si="540"/>
        <v>1</v>
      </c>
      <c r="BZ83" s="5">
        <f t="shared" si="541"/>
        <v>1</v>
      </c>
      <c r="CA83" s="5">
        <f t="shared" si="542"/>
        <v>1</v>
      </c>
      <c r="CB83" s="5">
        <f t="shared" si="543"/>
        <v>1</v>
      </c>
      <c r="CC83" s="5">
        <f t="shared" si="544"/>
        <v>1</v>
      </c>
      <c r="CD83" s="5" t="str">
        <f t="shared" si="545"/>
        <v>?</v>
      </c>
      <c r="CE83" s="4" t="str">
        <f t="shared" si="546"/>
        <v>Kitöltés rendben!</v>
      </c>
      <c r="CF83" s="5">
        <f t="shared" si="547"/>
        <v>1</v>
      </c>
      <c r="CG83" s="5">
        <f t="shared" si="548"/>
        <v>1</v>
      </c>
      <c r="CH83" s="5">
        <f t="shared" si="549"/>
        <v>0</v>
      </c>
    </row>
    <row r="84" spans="1:86" s="2" customFormat="1" ht="75">
      <c r="A84" s="1" t="str">
        <f t="shared" ref="A84" si="550">IF($G84="","Nincs VKR kiválasztva!",CE84)</f>
        <v>Kitöltés rendben!</v>
      </c>
      <c r="B84" s="195">
        <v>2</v>
      </c>
      <c r="C84" s="191" t="s">
        <v>114</v>
      </c>
      <c r="D84" s="198" t="s">
        <v>318</v>
      </c>
      <c r="E84" s="199" t="s">
        <v>318</v>
      </c>
      <c r="F84" s="200" t="str">
        <f>VLOOKUP($G84,Összesítő!$B:$F,2,FALSE)</f>
        <v>21-32823-1-001-00-04</v>
      </c>
      <c r="G84" s="201">
        <v>2202</v>
      </c>
      <c r="H84" s="200" t="str">
        <f>AY84&amp;"_"&amp;AW84&amp;"_FIV_"&amp;LEFT(Előlap!$B$6,4)</f>
        <v>1808_82_FIV_2026</v>
      </c>
      <c r="I84" s="200" t="str">
        <f>VLOOKUP($G84,Összesítő!$B:$F,5,FALSE)</f>
        <v>Bugac</v>
      </c>
      <c r="J84" s="200" t="str">
        <f>VLOOKUP($G84,Összesítő!$B:$F,4,FALSE)</f>
        <v>Bugac Nagyközségi Önkormányzat</v>
      </c>
      <c r="K84" s="202">
        <f t="shared" ref="K84" si="551">N84+O84</f>
        <v>0</v>
      </c>
      <c r="L84" s="193">
        <v>2028</v>
      </c>
      <c r="M84" s="193">
        <v>2036</v>
      </c>
      <c r="N84" s="203">
        <v>0</v>
      </c>
      <c r="O84" s="204">
        <v>0</v>
      </c>
      <c r="P84" s="203">
        <v>0</v>
      </c>
      <c r="Q84" s="205"/>
      <c r="R84" s="204">
        <v>0</v>
      </c>
      <c r="S84" s="204">
        <v>0</v>
      </c>
      <c r="T84" s="204">
        <v>0</v>
      </c>
      <c r="U84" s="204">
        <v>0</v>
      </c>
      <c r="V84" s="204">
        <v>0</v>
      </c>
      <c r="W84" s="204">
        <v>0</v>
      </c>
      <c r="X84" s="204">
        <v>0</v>
      </c>
      <c r="Y84" s="204">
        <v>0</v>
      </c>
      <c r="Z84" s="204">
        <v>0</v>
      </c>
      <c r="AA84" s="204">
        <v>0</v>
      </c>
      <c r="AB84" s="204">
        <v>0</v>
      </c>
      <c r="AC84" s="202">
        <f t="shared" ref="AC84" si="552">SUM(R84:AB84)</f>
        <v>0</v>
      </c>
      <c r="AD84" s="3" t="str">
        <f t="shared" ref="AD84" si="553">IF($G84="","Nincs VKR kiválasztva!",IF(BA84=0,"Hiányos kitöltés!",BF84))</f>
        <v>Nem rövidtávú a feladat.</v>
      </c>
      <c r="AE84" s="205"/>
      <c r="AF84" s="204">
        <v>0</v>
      </c>
      <c r="AG84" s="204">
        <v>0</v>
      </c>
      <c r="AH84" s="204">
        <v>0</v>
      </c>
      <c r="AI84" s="204">
        <v>0</v>
      </c>
      <c r="AJ84" s="204">
        <v>0</v>
      </c>
      <c r="AK84" s="204">
        <v>0</v>
      </c>
      <c r="AL84" s="204">
        <v>0</v>
      </c>
      <c r="AM84" s="204">
        <v>0</v>
      </c>
      <c r="AN84" s="204">
        <v>0</v>
      </c>
      <c r="AO84" s="204">
        <v>0</v>
      </c>
      <c r="AP84" s="204">
        <v>0</v>
      </c>
      <c r="AQ84" s="202">
        <f t="shared" ref="AQ84" si="554">SUM(AF84:AP84)</f>
        <v>0</v>
      </c>
      <c r="AR84" s="191"/>
      <c r="AS84" s="3" t="str">
        <f t="shared" si="514"/>
        <v>A forrás egyenlő a költséggel (II.ütem).</v>
      </c>
      <c r="AT84" s="205"/>
      <c r="AU84" s="198" t="s">
        <v>423</v>
      </c>
      <c r="AV84" s="198" t="s">
        <v>135</v>
      </c>
      <c r="AW84" s="197">
        <f>COUNTA($G$3:G84)</f>
        <v>82</v>
      </c>
      <c r="AY84" s="6">
        <f>VLOOKUP($G84,Összesítő!$B:$F,3,FALSE)</f>
        <v>1808</v>
      </c>
      <c r="AZ84" s="6">
        <f t="shared" si="515"/>
        <v>208</v>
      </c>
      <c r="BA84" s="5">
        <f t="shared" si="516"/>
        <v>1</v>
      </c>
      <c r="BB84" s="5" t="str">
        <f t="shared" si="517"/>
        <v>H</v>
      </c>
      <c r="BC84" s="5">
        <f t="shared" si="518"/>
        <v>0</v>
      </c>
      <c r="BD84" s="5">
        <f t="shared" si="519"/>
        <v>0</v>
      </c>
      <c r="BE84" s="5">
        <f t="shared" si="520"/>
        <v>0</v>
      </c>
      <c r="BF84" s="6" t="str">
        <f t="shared" si="521"/>
        <v>Nem rövidtávú a feladat.</v>
      </c>
      <c r="BG84" s="5">
        <f t="shared" si="522"/>
        <v>1</v>
      </c>
      <c r="BH84" s="5">
        <f t="shared" si="523"/>
        <v>1</v>
      </c>
      <c r="BI84" s="5">
        <f t="shared" si="524"/>
        <v>0</v>
      </c>
      <c r="BJ84" s="5">
        <f t="shared" si="525"/>
        <v>1</v>
      </c>
      <c r="BK84" s="5">
        <f t="shared" ref="BK84" si="555">IF(AND($BJ84=1,$O84=$AQ84),1,IF(AND($BJ84=1,$O84&gt;$AQ84,AR84="igen"),1,0))</f>
        <v>1</v>
      </c>
      <c r="BL84" s="4" t="str">
        <f t="shared" si="527"/>
        <v>A forrás egyenlő a költséggel (II.ütem).</v>
      </c>
      <c r="BM84" s="5">
        <f t="shared" si="528"/>
        <v>0</v>
      </c>
      <c r="BN84" s="5">
        <f t="shared" si="529"/>
        <v>1</v>
      </c>
      <c r="BO84" s="5">
        <f t="shared" si="530"/>
        <v>0</v>
      </c>
      <c r="BP84" s="5">
        <f t="shared" si="531"/>
        <v>1</v>
      </c>
      <c r="BQ84" s="5">
        <f t="shared" si="532"/>
        <v>0</v>
      </c>
      <c r="BR84" s="6">
        <f t="shared" si="533"/>
        <v>0</v>
      </c>
      <c r="BS84" s="5">
        <f t="shared" si="534"/>
        <v>0</v>
      </c>
      <c r="BT84" s="5">
        <f t="shared" si="535"/>
        <v>1</v>
      </c>
      <c r="BU84" s="5">
        <f t="shared" si="536"/>
        <v>1</v>
      </c>
      <c r="BV84" s="5">
        <f t="shared" si="537"/>
        <v>1</v>
      </c>
      <c r="BW84" s="5">
        <f t="shared" si="538"/>
        <v>1</v>
      </c>
      <c r="BX84" s="5">
        <f t="shared" si="539"/>
        <v>1</v>
      </c>
      <c r="BY84" s="5">
        <f t="shared" si="540"/>
        <v>1</v>
      </c>
      <c r="BZ84" s="5">
        <f t="shared" si="541"/>
        <v>1</v>
      </c>
      <c r="CA84" s="5">
        <f t="shared" si="542"/>
        <v>1</v>
      </c>
      <c r="CB84" s="5">
        <f t="shared" si="543"/>
        <v>1</v>
      </c>
      <c r="CC84" s="5">
        <f t="shared" si="544"/>
        <v>1</v>
      </c>
      <c r="CD84" s="5" t="str">
        <f t="shared" si="545"/>
        <v>?</v>
      </c>
      <c r="CE84" s="4" t="str">
        <f t="shared" ref="CE84" si="556">IF($BA84=0,$CD84,IF($BG84=0,"I. ütem forrása nincs kitöltve!",IF($BJ84=0,"II. ütem forrása nincs kitöltve!",IF($BD84=1,"Költségek üteme nem megfelelő (az időtartam és a költség üteme eltér)!",IF(AND(BH84=0,$BA84=1,$BJ84=1,$BD84=1),"Kötelező cellák kitöltve, de az I. ütem forrása hibás!",IF(AND(BJ84=0,$BA84=1,$BJ84=1,$BD84=1),"Kötelező cellák kitöltve, de a II. ütem forrása hibás!",IF(AND($BO84=1,$AZ84&lt;30),"Nullás a rövidtávú feladat és rövid (hiányzik) a hozzá tartozó indoklás!",IF(AND($BP84=1,$AZ84&lt;30),"Nullás a hosszútávú feladat és rövid (hiányzik) a hozzá tartozó indoklás!",IF(AND(BN84=1,C84="2011_RENDKÍVÜLI"),"II. ütemre nem tervezhet Rendkívüli feladatot!",IF(BH84=0,AD84,IF(BK84=0,AS84,IF(AND(BC84=1,$P84&gt;$N84),"EM rendelet 2. melléklet terhére elszámolt költség nem lehet nagyobb az I. ütemre tervezett tényleges költségnél!",IF($AC84&gt;$N84,"Többlet forrást jelölt meg az I. ütemnél! A forrás ne legyen több a költségnél.",IF($AQ84&gt;$O84,"Többlet forrást jelölt meg a II. ütemnél! A forrás ne legyen több a költségnél.","Kitöltés rendben!"))))))))))))))</f>
        <v>Kitöltés rendben!</v>
      </c>
      <c r="CF84" s="5">
        <f t="shared" ref="CF84" si="557">IF(A84="Kitöltés rendben!",1,0)</f>
        <v>1</v>
      </c>
      <c r="CG84" s="5">
        <f t="shared" si="548"/>
        <v>0</v>
      </c>
      <c r="CH84" s="5">
        <f t="shared" si="549"/>
        <v>1</v>
      </c>
    </row>
    <row r="85" spans="1:86" s="2" customFormat="1" ht="45">
      <c r="A85" s="1" t="str">
        <f>IF($G85="","Nincs VKR kiválasztva!",CE85)</f>
        <v>Kitöltés rendben!</v>
      </c>
      <c r="B85" s="195">
        <v>1</v>
      </c>
      <c r="C85" s="191" t="s">
        <v>117</v>
      </c>
      <c r="D85" s="198" t="s">
        <v>317</v>
      </c>
      <c r="E85" s="199" t="s">
        <v>318</v>
      </c>
      <c r="F85" s="200" t="str">
        <f>VLOOKUP($G85,Összesítő!$B:$F,2,FALSE)</f>
        <v>21-20297-1-001-00-01</v>
      </c>
      <c r="G85" s="201">
        <v>2201</v>
      </c>
      <c r="H85" s="200" t="str">
        <f>AY85&amp;"_"&amp;AW85&amp;"_FIV_"&amp;LEFT(Előlap!$B$6,4)</f>
        <v>1791_83_FIV_2026</v>
      </c>
      <c r="I85" s="200" t="str">
        <f>VLOOKUP($G85,Összesítő!$B:$F,5,FALSE)</f>
        <v>Kiskunfélegyháza</v>
      </c>
      <c r="J85" s="200" t="str">
        <f>VLOOKUP($G85,Összesítő!$B:$F,4,FALSE)</f>
        <v>Kiskunfélegyháza Város Önkormányzata</v>
      </c>
      <c r="K85" s="202">
        <f>N85+O85</f>
        <v>6000</v>
      </c>
      <c r="L85" s="193">
        <v>2027</v>
      </c>
      <c r="M85" s="193">
        <v>2027</v>
      </c>
      <c r="N85" s="203">
        <v>6000</v>
      </c>
      <c r="O85" s="204">
        <v>0</v>
      </c>
      <c r="P85" s="203">
        <v>5000</v>
      </c>
      <c r="Q85" s="205"/>
      <c r="R85" s="204">
        <v>1000</v>
      </c>
      <c r="S85" s="204">
        <v>0</v>
      </c>
      <c r="T85" s="204">
        <v>0</v>
      </c>
      <c r="U85" s="204">
        <v>0</v>
      </c>
      <c r="V85" s="204">
        <v>0</v>
      </c>
      <c r="W85" s="204">
        <v>5000</v>
      </c>
      <c r="X85" s="204">
        <v>0</v>
      </c>
      <c r="Y85" s="204">
        <v>0</v>
      </c>
      <c r="Z85" s="204">
        <v>0</v>
      </c>
      <c r="AA85" s="204">
        <v>0</v>
      </c>
      <c r="AB85" s="204">
        <v>0</v>
      </c>
      <c r="AC85" s="202">
        <f>SUM(R85:AB85)</f>
        <v>6000</v>
      </c>
      <c r="AD85" s="3" t="str">
        <f>IF($G85="","Nincs VKR kiválasztva!",IF(BA85=0,"Hiányos kitöltés!",BF85))</f>
        <v>A forrás egyenlő a költséggel (I.ütem).</v>
      </c>
      <c r="AE85" s="205"/>
      <c r="AF85" s="204">
        <v>0</v>
      </c>
      <c r="AG85" s="204">
        <v>0</v>
      </c>
      <c r="AH85" s="204">
        <v>0</v>
      </c>
      <c r="AI85" s="204">
        <v>0</v>
      </c>
      <c r="AJ85" s="204">
        <v>0</v>
      </c>
      <c r="AK85" s="204">
        <v>0</v>
      </c>
      <c r="AL85" s="204">
        <v>0</v>
      </c>
      <c r="AM85" s="204">
        <v>0</v>
      </c>
      <c r="AN85" s="204">
        <v>0</v>
      </c>
      <c r="AO85" s="204">
        <v>0</v>
      </c>
      <c r="AP85" s="204">
        <v>0</v>
      </c>
      <c r="AQ85" s="202">
        <f>SUM(AF85:AP85)</f>
        <v>0</v>
      </c>
      <c r="AR85" s="191"/>
      <c r="AS85" s="3" t="str">
        <f>IF($G85="","Nincs VKR kiválasztva!",IF($BA85=0,"Hiányos kitöltés!",IF($BN85=0,"Nem hosszútávú a feladat.",$BL85)))</f>
        <v>Nem hosszútávú a feladat.</v>
      </c>
      <c r="AT85" s="205"/>
      <c r="AU85" s="198" t="s">
        <v>326</v>
      </c>
      <c r="AV85" s="198" t="s">
        <v>135</v>
      </c>
      <c r="AW85" s="197">
        <f>COUNTA($G$3:G85)</f>
        <v>83</v>
      </c>
      <c r="AY85" s="6">
        <f>VLOOKUP($G85,Összesítő!$B:$F,3,FALSE)</f>
        <v>1791</v>
      </c>
      <c r="AZ85" s="6">
        <f>LEN($AU85)</f>
        <v>107</v>
      </c>
      <c r="BA85" s="5">
        <f>IF(OR($B85="",$C85="",$D85="",$E85="",$F85="",$L85="",$M85="",$N85="",$O85="",$P85=""),0,1)</f>
        <v>1</v>
      </c>
      <c r="BB85" s="5" t="str">
        <f>IF($F85="",0,IF(AND($L85=2027,$M85=2027),"R",IF(AND($L85=2027,$M85&gt;2027),"RH",IF(AND($L85&gt;2027,$M85&gt;2027),"H","x"))))</f>
        <v>R</v>
      </c>
      <c r="BC85" s="5">
        <f>IF(OR(BB85="R",BB85="RH"),1,0)</f>
        <v>1</v>
      </c>
      <c r="BD85" s="5">
        <f>IF(AND($BB85="R",$O85&gt;0),1,IF(AND($BB85="H",$N85&gt;0),1,0))</f>
        <v>0</v>
      </c>
      <c r="BE85" s="5">
        <f>IF($AC85&lt;$N85,1,IF($AC85=$N85,0))</f>
        <v>0</v>
      </c>
      <c r="BF85" s="6" t="str">
        <f>IF($L85&gt;2027,"Nem rövidtávú a feladat.",IF($BE85=1,"Az I. ütem nem lehet forráshiányos!",IF($AC85&gt;$N85,"Többlet forrást jelölt meg az I. ütemnél! A forrás ne legyen több a költségnél.",IF($AC85=$N85,"A forrás egyenlő a költséggel (I.ütem).",0))))</f>
        <v>A forrás egyenlő a költséggel (I.ütem).</v>
      </c>
      <c r="BG85" s="5">
        <f>IF(AND($R85&lt;&gt;"",$S85&lt;&gt;"",$T85&lt;&gt;"",$U85&lt;&gt;"",$V85&lt;&gt;"",$W85&lt;&gt;"",$X85&lt;&gt;"",$Y85&lt;&gt;"",$Z85&lt;&gt;"",$AA85&lt;&gt;"",$AB85&lt;&gt;""),1,0)</f>
        <v>1</v>
      </c>
      <c r="BH85" s="5">
        <f>IF(AND($BG85=1,$N85=$AC85),1,0)</f>
        <v>1</v>
      </c>
      <c r="BI85" s="5">
        <f>IF($AQ85&lt;$O85,1,0)</f>
        <v>0</v>
      </c>
      <c r="BJ85" s="5">
        <f>IF(AND($AF85&lt;&gt;"",$AG85&lt;&gt;"",$AH85&lt;&gt;"",$AI85&lt;&gt;"",$AJ85&lt;&gt;"",$AK85&lt;&gt;"",$AL85&lt;&gt;"",$AM85&lt;&gt;"",$AN85&lt;&gt;"",$AO85&lt;&gt;"",$AP85&lt;&gt;""),1,0)</f>
        <v>1</v>
      </c>
      <c r="BK85" s="5">
        <f>IF(AND($BJ85=1,$O85=$AQ85),1,IF(AND($BJ85=1,$O85&gt;$AQ85,AR85="igen"),1,0))</f>
        <v>1</v>
      </c>
      <c r="BL85" s="4" t="str">
        <f>IF($M85&lt;2028,"Nem hosszútávú a feladat.",IF(AND($BI85=1,$AR85="nem"),"Forráshiányos a feladat? Jelölje az AR-oszlopban!",IF(AND($BI85=0,$AR85="igen"),"Forráshiányosnak jelölte a feladat az AR-oszlopban, de a forrás költség adatok alapnján nem az!",IF(AND($BI85=1,$AR85="igen"),"Forráshiányos a feladat!",IF($AQ85&gt;$O85,"Többlet forrást jelölt meg a II. ütemnél! A forrás ne legyen több a költségnél.",IF($AQ85=$O85,"A forrás egyenlő a költséggel (II.ütem).",0))))))</f>
        <v>Nem hosszútávú a feladat.</v>
      </c>
      <c r="BM85" s="5">
        <f>IF($M85&lt;2028,1,0)</f>
        <v>1</v>
      </c>
      <c r="BN85" s="5">
        <f>IF($M85&gt;2027,1,0)</f>
        <v>0</v>
      </c>
      <c r="BO85" s="5">
        <f>IF(AND($BM85=1,$N85=0),1,0)</f>
        <v>0</v>
      </c>
      <c r="BP85" s="5">
        <f>IF(AND($BN85=1,$O85=0),1,0)</f>
        <v>0</v>
      </c>
      <c r="BQ85" s="5">
        <f>IF(AND($BB85="R",$N85=0,$AZ85&gt;29),1,IF(AND($BB85="RH",$N85=0,$AZ85&gt;29),1,0))</f>
        <v>0</v>
      </c>
      <c r="BR85" s="6" t="str">
        <f>IF($BN85=0,"Nincs hosszútávú terv!",IF(AND($BB85="H",$O85=0,$AZ85=0),"Nullás a hosszútávú feladat és nincs hozzá indoklás!",IF(AND($BB85="RH",$O85=0,$AZ85=0),"Nullás a hosszútávú feladat és nincs hozzá indoklás!",IF(AND($BB85="R",$O85=0,$AZ85&lt;300),"Nullás a hosszútávú feladat és rövid hozzá az indoklás!",IF(AND($BB85="RH",$O85=0,$AZ85&lt;300),"Nullás a hosszútávú feladat és rövid hozzá az indoklás!",0)))))</f>
        <v>Nincs hosszútávú terv!</v>
      </c>
      <c r="BS85" s="5">
        <f>IF(AND($BB85="R",$N85=0,$AZ85&gt;29),1,IF(AND($BB85="RH",$N85=0,$AZ85&gt;29),1,0))</f>
        <v>0</v>
      </c>
      <c r="BT85" s="5">
        <f>IF(AND($BB85="H",$O85=0,$AZ85&gt;29),1,IF(AND($BB85="RH",$O85=0,$AZ85&gt;29),1,0))</f>
        <v>0</v>
      </c>
      <c r="BU85" s="5">
        <f>IF($B85="",0,1)</f>
        <v>1</v>
      </c>
      <c r="BV85" s="5">
        <f>IF($C85="",0,1)</f>
        <v>1</v>
      </c>
      <c r="BW85" s="5">
        <f>IF($D85="",0,1)</f>
        <v>1</v>
      </c>
      <c r="BX85" s="5">
        <f>IF($E85="",0,1)</f>
        <v>1</v>
      </c>
      <c r="BY85" s="5">
        <f>IF($L85="",0,1)</f>
        <v>1</v>
      </c>
      <c r="BZ85" s="5">
        <f>IF($M85="",0,1)</f>
        <v>1</v>
      </c>
      <c r="CA85" s="5">
        <f>IF($N85="",0,1)</f>
        <v>1</v>
      </c>
      <c r="CB85" s="5">
        <f>IF($O85="",0,1)</f>
        <v>1</v>
      </c>
      <c r="CC85" s="5">
        <f>IF($P85="",0,1)</f>
        <v>1</v>
      </c>
      <c r="CD85" s="5" t="str">
        <f>IF(AND($BA85=0,$BU85=0),"Hiányos kitöltés! (B-oszlop üres)",IF(AND($BA85=0,$BV85=0),"Hiányos kitöltés! (C-oszlop üres)",IF(AND($BA85=0,$BW85=0),"Hiányos kitöltés! (D-oszlop üres)",IF(AND($BA85=0,$BX85=0),"Hiányos kitöltés! (E-oszlop üres)",IF(AND($BA85=0,$BY85=0),"Hiányos kitöltés! (L-oszlop üres)",IF(AND($BA85=0,$BZ85=0),"Hiányos kitöltés! (M-oszlop üres)",IF(AND($BA85=0,$CA85=0),"Hiányos kitöltés! (N-oszlop üres)",IF(AND($BA85=0,$CB85=0),"Hiányos kitöltés! (O-oszlop üres)",IF(AND($BA85=0,$CC85=0),"Hiányos kitöltés! (P-oszlop üres)",IF(AND($BA85=0,$BG85=0),"Hiányos kitöltés! (I.ütem forrása hiányos!","?"))))))))))</f>
        <v>?</v>
      </c>
      <c r="CE85" s="4" t="str">
        <f>IF($BA85=0,$CD85,IF($BG85=0,"I. ütem forrása nincs kitöltve!",IF($BJ85=0,"II. ütem forrása nincs kitöltve!",IF($BD85=1,"Költségek üteme nem megfelelő (az időtartam és a költség üteme eltér)!",IF(AND(BH85=0,$BA85=1,$BJ85=1,$BD85=1),"Kötelező cellák kitöltve, de az I. ütem forrása hibás!",IF(AND(BJ85=0,$BA85=1,$BJ85=1,$BD85=1),"Kötelező cellák kitöltve, de a II. ütem forrása hibás!",IF(AND($BO85=1,$AZ85&lt;30),"Nullás a rövidtávú feladat és rövid (hiányzik) a hozzá tartozó indoklás!",IF(AND($BP85=1,$AZ85&lt;30),"Nullás a hosszútávú feladat és rövid (hiányzik) a hozzá tartozó indoklás!",IF(AND(BN85=1,C85="2011_RENDKÍVÜLI"),"II. ütemre nem tervezhet Rendkívüli feladatot!",IF(BH85=0,AD85,IF(BK85=0,AS85,IF(AND(BC85=1,$P85&gt;$N85),"EM rendelet 2. melléklet terhére elszámolt költség nem lehet nagyobb az I. ütemre tervezett tényleges költségnél!",IF($AC85&gt;$N85,"Többlet forrást jelölt meg az I. ütemnél! A forrás ne legyen több a költségnél.",IF($AQ85&gt;$O85,"Többlet forrást jelölt meg a II. ütemnél! A forrás ne legyen több a költségnél.","Kitöltés rendben!"))))))))))))))</f>
        <v>Kitöltés rendben!</v>
      </c>
      <c r="CF85" s="5">
        <f>IF(A85="Kitöltés rendben!",1,0)</f>
        <v>1</v>
      </c>
      <c r="CG85" s="5">
        <f>IF(AND($BB85="R",$CF85=1),1,IF(AND($BB85="RH",$CF85=1),1,0))</f>
        <v>1</v>
      </c>
      <c r="CH85" s="5">
        <f>IF(AND($BB85="H",$CF85=1),1,IF(AND($BB85="RH",$CF85=1),1,0))</f>
        <v>0</v>
      </c>
    </row>
    <row r="86" spans="1:86" s="2" customFormat="1" ht="45">
      <c r="A86" s="1" t="str">
        <f t="shared" ref="A86" si="558">IF($G86="","Nincs VKR kiválasztva!",CE86)</f>
        <v>Kitöltés rendben!</v>
      </c>
      <c r="B86" s="195">
        <v>1</v>
      </c>
      <c r="C86" s="191" t="s">
        <v>24</v>
      </c>
      <c r="D86" s="198" t="s">
        <v>571</v>
      </c>
      <c r="E86" s="199" t="s">
        <v>318</v>
      </c>
      <c r="F86" s="200" t="str">
        <f>VLOOKUP($G86,Összesítő!$B:$F,2,FALSE)</f>
        <v>21-20297-1-001-00-01</v>
      </c>
      <c r="G86" s="201">
        <v>2201</v>
      </c>
      <c r="H86" s="200" t="str">
        <f>AY86&amp;"_"&amp;AW86&amp;"_FIV_"&amp;LEFT(Előlap!$B$6,4)</f>
        <v>1791_84_FIV_2026</v>
      </c>
      <c r="I86" s="200" t="str">
        <f>VLOOKUP($G86,Összesítő!$B:$F,5,FALSE)</f>
        <v>Kiskunfélegyháza</v>
      </c>
      <c r="J86" s="200" t="str">
        <f>VLOOKUP($G86,Összesítő!$B:$F,4,FALSE)</f>
        <v>Kiskunfélegyháza Város Önkormányzata</v>
      </c>
      <c r="K86" s="202">
        <f t="shared" ref="K86" si="559">N86+O86</f>
        <v>5100</v>
      </c>
      <c r="L86" s="193">
        <v>2027</v>
      </c>
      <c r="M86" s="193">
        <v>2027</v>
      </c>
      <c r="N86" s="203">
        <v>5100</v>
      </c>
      <c r="O86" s="203">
        <v>0</v>
      </c>
      <c r="P86" s="204">
        <v>5100</v>
      </c>
      <c r="Q86" s="205"/>
      <c r="R86" s="204">
        <v>0</v>
      </c>
      <c r="S86" s="204">
        <v>0</v>
      </c>
      <c r="T86" s="204">
        <v>0</v>
      </c>
      <c r="U86" s="204">
        <v>0</v>
      </c>
      <c r="V86" s="204">
        <v>5100</v>
      </c>
      <c r="W86" s="204">
        <v>0</v>
      </c>
      <c r="X86" s="204">
        <v>0</v>
      </c>
      <c r="Y86" s="204">
        <v>0</v>
      </c>
      <c r="Z86" s="204">
        <v>0</v>
      </c>
      <c r="AA86" s="204">
        <v>0</v>
      </c>
      <c r="AB86" s="204">
        <v>0</v>
      </c>
      <c r="AC86" s="202">
        <f t="shared" ref="AC86" si="560">SUM(R86:AB86)</f>
        <v>5100</v>
      </c>
      <c r="AD86" s="3" t="str">
        <f t="shared" ref="AD86" si="561">IF($G86="","Nincs VKR kiválasztva!",IF(BA86=0,"Hiányos kitöltés!",BF86))</f>
        <v>A forrás egyenlő a költséggel (I.ütem).</v>
      </c>
      <c r="AE86" s="205"/>
      <c r="AF86" s="204">
        <v>0</v>
      </c>
      <c r="AG86" s="204">
        <v>0</v>
      </c>
      <c r="AH86" s="204">
        <v>0</v>
      </c>
      <c r="AI86" s="204">
        <v>0</v>
      </c>
      <c r="AJ86" s="204">
        <v>0</v>
      </c>
      <c r="AK86" s="204">
        <v>0</v>
      </c>
      <c r="AL86" s="204">
        <v>0</v>
      </c>
      <c r="AM86" s="204">
        <v>0</v>
      </c>
      <c r="AN86" s="204">
        <v>0</v>
      </c>
      <c r="AO86" s="204">
        <v>0</v>
      </c>
      <c r="AP86" s="204">
        <v>0</v>
      </c>
      <c r="AQ86" s="202">
        <f t="shared" ref="AQ86" si="562">SUM(AF86:AP86)</f>
        <v>0</v>
      </c>
      <c r="AR86" s="191"/>
      <c r="AS86" s="3" t="str">
        <f t="shared" ref="AS86:AS100" si="563">IF($G86="","Nincs VKR kiválasztva!",IF($BA86=0,"Hiányos kitöltés!",IF($BN86=0,"Nem hosszútávú a feladat.",$BL86)))</f>
        <v>Nem hosszútávú a feladat.</v>
      </c>
      <c r="AT86" s="205"/>
      <c r="AU86" s="198" t="s">
        <v>572</v>
      </c>
      <c r="AV86" s="198" t="s">
        <v>135</v>
      </c>
      <c r="AW86" s="197">
        <f>COUNTA($G$3:G86)</f>
        <v>84</v>
      </c>
      <c r="AY86" s="6">
        <f>VLOOKUP($G86,Összesítő!$B:$F,3,FALSE)</f>
        <v>1791</v>
      </c>
      <c r="AZ86" s="6">
        <f t="shared" ref="AZ86:AZ100" si="564">LEN($AU86)</f>
        <v>61</v>
      </c>
      <c r="BA86" s="5">
        <f t="shared" ref="BA86:BA100" si="565">IF(OR($B86="",$C86="",$D86="",$E86="",$F86="",$L86="",$M86="",$N86="",$O86="",$P86=""),0,1)</f>
        <v>1</v>
      </c>
      <c r="BB86" s="5" t="str">
        <f t="shared" ref="BB86:BB100" si="566">IF($F86="",0,IF(AND($L86=2027,$M86=2027),"R",IF(AND($L86=2027,$M86&gt;2027),"RH",IF(AND($L86&gt;2027,$M86&gt;2027),"H","x"))))</f>
        <v>R</v>
      </c>
      <c r="BC86" s="5">
        <f t="shared" ref="BC86" si="567">IF(OR(BB86="R",BB86="RH"),1,0)</f>
        <v>1</v>
      </c>
      <c r="BD86" s="5">
        <f t="shared" ref="BD86:BD100" si="568">IF(AND($BB86="R",$O86&gt;0),1,IF(AND($BB86="H",$N86&gt;0),1,0))</f>
        <v>0</v>
      </c>
      <c r="BE86" s="5">
        <f t="shared" ref="BE86:BE100" si="569">IF($AC86&lt;$N86,1,IF($AC86=$N86,0))</f>
        <v>0</v>
      </c>
      <c r="BF86" s="6" t="str">
        <f t="shared" ref="BF86:BF100" si="570">IF($L86&gt;2027,"Nem rövidtávú a feladat.",IF($BE86=1,"Az I. ütem nem lehet forráshiányos!",IF($AC86&gt;$N86,"Többlet forrást jelölt meg az I. ütemnél! A forrás ne legyen több a költségnél.",IF($AC86=$N86,"A forrás egyenlő a költséggel (I.ütem).",0))))</f>
        <v>A forrás egyenlő a költséggel (I.ütem).</v>
      </c>
      <c r="BG86" s="5">
        <f t="shared" ref="BG86:BG100" si="571">IF(AND($R86&lt;&gt;"",$S86&lt;&gt;"",$T86&lt;&gt;"",$U86&lt;&gt;"",$V86&lt;&gt;"",$W86&lt;&gt;"",$X86&lt;&gt;"",$Y86&lt;&gt;"",$Z86&lt;&gt;"",$AA86&lt;&gt;"",$AB86&lt;&gt;""),1,0)</f>
        <v>1</v>
      </c>
      <c r="BH86" s="5">
        <f t="shared" ref="BH86:BH100" si="572">IF(AND($BG86=1,$N86=$AC86),1,0)</f>
        <v>1</v>
      </c>
      <c r="BI86" s="5">
        <f t="shared" ref="BI86:BI100" si="573">IF($AQ86&lt;$O86,1,0)</f>
        <v>0</v>
      </c>
      <c r="BJ86" s="5">
        <f t="shared" ref="BJ86:BJ100" si="574">IF(AND($AF86&lt;&gt;"",$AG86&lt;&gt;"",$AH86&lt;&gt;"",$AI86&lt;&gt;"",$AJ86&lt;&gt;"",$AK86&lt;&gt;"",$AL86&lt;&gt;"",$AM86&lt;&gt;"",$AN86&lt;&gt;"",$AO86&lt;&gt;"",$AP86&lt;&gt;""),1,0)</f>
        <v>1</v>
      </c>
      <c r="BK86" s="5">
        <f t="shared" ref="BK86" si="575">IF(AND($BJ86=1,$O86=$AQ86),1,IF(AND($BJ86=1,$O86&gt;$AQ86,AR86="igen"),1,0))</f>
        <v>1</v>
      </c>
      <c r="BL86" s="4" t="str">
        <f t="shared" ref="BL86:BL100" si="576">IF($M86&lt;2028,"Nem hosszútávú a feladat.",IF(AND($BI86=1,$AR86="nem"),"Forráshiányos a feladat? Jelölje az AR-oszlopban!",IF(AND($BI86=0,$AR86="igen"),"Forráshiányosnak jelölte a feladat az AR-oszlopban, de a forrás költség adatok alapnján nem az!",IF(AND($BI86=1,$AR86="igen"),"Forráshiányos a feladat!",IF($AQ86&gt;$O86,"Többlet forrást jelölt meg a II. ütemnél! A forrás ne legyen több a költségnél.",IF($AQ86=$O86,"A forrás egyenlő a költséggel (II.ütem).",0))))))</f>
        <v>Nem hosszútávú a feladat.</v>
      </c>
      <c r="BM86" s="5">
        <f t="shared" ref="BM86:BM100" si="577">IF($M86&lt;2028,1,0)</f>
        <v>1</v>
      </c>
      <c r="BN86" s="5">
        <f t="shared" ref="BN86:BN100" si="578">IF($M86&gt;2027,1,0)</f>
        <v>0</v>
      </c>
      <c r="BO86" s="5">
        <f t="shared" ref="BO86:BO100" si="579">IF(AND($BM86=1,$N86=0),1,0)</f>
        <v>0</v>
      </c>
      <c r="BP86" s="5">
        <f t="shared" ref="BP86:BP100" si="580">IF(AND($BN86=1,$O86=0),1,0)</f>
        <v>0</v>
      </c>
      <c r="BQ86" s="5">
        <f t="shared" ref="BQ86:BQ100" si="581">IF(AND($BB86="R",$N86=0,$AZ86&gt;29),1,IF(AND($BB86="RH",$N86=0,$AZ86&gt;29),1,0))</f>
        <v>0</v>
      </c>
      <c r="BR86" s="6" t="str">
        <f t="shared" ref="BR86:BR100" si="582">IF($BN86=0,"Nincs hosszútávú terv!",IF(AND($BB86="H",$O86=0,$AZ86=0),"Nullás a hosszútávú feladat és nincs hozzá indoklás!",IF(AND($BB86="RH",$O86=0,$AZ86=0),"Nullás a hosszútávú feladat és nincs hozzá indoklás!",IF(AND($BB86="R",$O86=0,$AZ86&lt;300),"Nullás a hosszútávú feladat és rövid hozzá az indoklás!",IF(AND($BB86="RH",$O86=0,$AZ86&lt;300),"Nullás a hosszútávú feladat és rövid hozzá az indoklás!",0)))))</f>
        <v>Nincs hosszútávú terv!</v>
      </c>
      <c r="BS86" s="5">
        <f t="shared" ref="BS86:BS100" si="583">IF(AND($BB86="R",$N86=0,$AZ86&gt;29),1,IF(AND($BB86="RH",$N86=0,$AZ86&gt;29),1,0))</f>
        <v>0</v>
      </c>
      <c r="BT86" s="5">
        <f t="shared" ref="BT86:BT100" si="584">IF(AND($BB86="H",$O86=0,$AZ86&gt;29),1,IF(AND($BB86="RH",$O86=0,$AZ86&gt;29),1,0))</f>
        <v>0</v>
      </c>
      <c r="BU86" s="5">
        <f t="shared" ref="BU86:BU100" si="585">IF($B86="",0,1)</f>
        <v>1</v>
      </c>
      <c r="BV86" s="5">
        <f t="shared" ref="BV86:BV100" si="586">IF($C86="",0,1)</f>
        <v>1</v>
      </c>
      <c r="BW86" s="5">
        <f t="shared" ref="BW86:BW100" si="587">IF($D86="",0,1)</f>
        <v>1</v>
      </c>
      <c r="BX86" s="5">
        <f t="shared" ref="BX86:BX100" si="588">IF($E86="",0,1)</f>
        <v>1</v>
      </c>
      <c r="BY86" s="5">
        <f t="shared" ref="BY86:BY100" si="589">IF($L86="",0,1)</f>
        <v>1</v>
      </c>
      <c r="BZ86" s="5">
        <f t="shared" ref="BZ86:BZ100" si="590">IF($M86="",0,1)</f>
        <v>1</v>
      </c>
      <c r="CA86" s="5">
        <f t="shared" ref="CA86:CA100" si="591">IF($N86="",0,1)</f>
        <v>1</v>
      </c>
      <c r="CB86" s="5">
        <f t="shared" ref="CB86:CB100" si="592">IF($O86="",0,1)</f>
        <v>1</v>
      </c>
      <c r="CC86" s="5">
        <f t="shared" ref="CC86:CC100" si="593">IF($P86="",0,1)</f>
        <v>1</v>
      </c>
      <c r="CD86" s="5" t="str">
        <f t="shared" ref="CD86:CD100" si="594">IF(AND($BA86=0,$BU86=0),"Hiányos kitöltés! (B-oszlop üres)",IF(AND($BA86=0,$BV86=0),"Hiányos kitöltés! (C-oszlop üres)",IF(AND($BA86=0,$BW86=0),"Hiányos kitöltés! (D-oszlop üres)",IF(AND($BA86=0,$BX86=0),"Hiányos kitöltés! (E-oszlop üres)",IF(AND($BA86=0,$BY86=0),"Hiányos kitöltés! (L-oszlop üres)",IF(AND($BA86=0,$BZ86=0),"Hiányos kitöltés! (M-oszlop üres)",IF(AND($BA86=0,$CA86=0),"Hiányos kitöltés! (N-oszlop üres)",IF(AND($BA86=0,$CB86=0),"Hiányos kitöltés! (O-oszlop üres)",IF(AND($BA86=0,$CC86=0),"Hiányos kitöltés! (P-oszlop üres)",IF(AND($BA86=0,$BG86=0),"Hiányos kitöltés! (I.ütem forrása hiányos!","?"))))))))))</f>
        <v>?</v>
      </c>
      <c r="CE86" s="4" t="str">
        <f t="shared" ref="CE86" si="595">IF($BA86=0,$CD86,IF($BG86=0,"I. ütem forrása nincs kitöltve!",IF($BJ86=0,"II. ütem forrása nincs kitöltve!",IF($BD86=1,"Költségek üteme nem megfelelő (az időtartam és a költség üteme eltér)!",IF(AND(BH86=0,$BA86=1,$BJ86=1,$BD86=1),"Kötelező cellák kitöltve, de az I. ütem forrása hibás!",IF(AND(BJ86=0,$BA86=1,$BJ86=1,$BD86=1),"Kötelező cellák kitöltve, de a II. ütem forrása hibás!",IF(AND($BO86=1,$AZ86&lt;30),"Nullás a rövidtávú feladat és rövid (hiányzik) a hozzá tartozó indoklás!",IF(AND($BP86=1,$AZ86&lt;30),"Nullás a hosszútávú feladat és rövid (hiányzik) a hozzá tartozó indoklás!",IF(AND(BN86=1,C86="2011_RENDKÍVÜLI"),"II. ütemre nem tervezhet Rendkívüli feladatot!",IF(BH86=0,AD86,IF(BK86=0,AS86,IF(AND(BC86=1,$P86&gt;$N86),"EM rendelet 2. melléklet terhére elszámolt költség nem lehet nagyobb az I. ütemre tervezett tényleges költségnél!",IF($AC86&gt;$N86,"Többlet forrást jelölt meg az I. ütemnél! A forrás ne legyen több a költségnél.",IF($AQ86&gt;$O86,"Többlet forrást jelölt meg a II. ütemnél! A forrás ne legyen több a költségnél.","Kitöltés rendben!"))))))))))))))</f>
        <v>Kitöltés rendben!</v>
      </c>
      <c r="CF86" s="5">
        <f t="shared" ref="CF86" si="596">IF(A86="Kitöltés rendben!",1,0)</f>
        <v>1</v>
      </c>
      <c r="CG86" s="5">
        <f t="shared" ref="CG86:CG100" si="597">IF(AND($BB86="R",$CF86=1),1,IF(AND($BB86="RH",$CF86=1),1,0))</f>
        <v>1</v>
      </c>
      <c r="CH86" s="5">
        <f t="shared" ref="CH86:CH100" si="598">IF(AND($BB86="H",$CF86=1),1,IF(AND($BB86="RH",$CF86=1),1,0))</f>
        <v>0</v>
      </c>
    </row>
    <row r="87" spans="1:86" s="2" customFormat="1" ht="45">
      <c r="A87" s="1" t="str">
        <f t="shared" ref="A87:A100" si="599">IF($G87="","Nincs VKR kiválasztva!",CE87)</f>
        <v>Kitöltés rendben!</v>
      </c>
      <c r="B87" s="195">
        <v>1</v>
      </c>
      <c r="C87" s="191" t="s">
        <v>88</v>
      </c>
      <c r="D87" s="198" t="s">
        <v>427</v>
      </c>
      <c r="E87" s="199" t="s">
        <v>318</v>
      </c>
      <c r="F87" s="200" t="str">
        <f>VLOOKUP($G87,Összesítő!$B:$F,2,FALSE)</f>
        <v>21-20297-1-001-00-01</v>
      </c>
      <c r="G87" s="201">
        <v>2201</v>
      </c>
      <c r="H87" s="200" t="str">
        <f>AY87&amp;"_"&amp;AW87&amp;"_FIV_"&amp;LEFT(Előlap!$B$6,4)</f>
        <v>1791_85_FIV_2026</v>
      </c>
      <c r="I87" s="200" t="str">
        <f>VLOOKUP($G87,Összesítő!$B:$F,5,FALSE)</f>
        <v>Kiskunfélegyháza</v>
      </c>
      <c r="J87" s="200" t="str">
        <f>VLOOKUP($G87,Összesítő!$B:$F,4,FALSE)</f>
        <v>Kiskunfélegyháza Város Önkormányzata</v>
      </c>
      <c r="K87" s="202">
        <f t="shared" ref="K87:K100" si="600">N87+O87</f>
        <v>25000</v>
      </c>
      <c r="L87" s="193">
        <v>2027</v>
      </c>
      <c r="M87" s="193">
        <v>2027</v>
      </c>
      <c r="N87" s="203">
        <v>25000</v>
      </c>
      <c r="O87" s="203">
        <v>0</v>
      </c>
      <c r="P87" s="204">
        <v>25000</v>
      </c>
      <c r="Q87" s="205"/>
      <c r="R87" s="204">
        <v>0</v>
      </c>
      <c r="S87" s="204">
        <v>0</v>
      </c>
      <c r="T87" s="204">
        <v>0</v>
      </c>
      <c r="U87" s="204">
        <v>0</v>
      </c>
      <c r="V87" s="204">
        <v>25000</v>
      </c>
      <c r="W87" s="204">
        <v>0</v>
      </c>
      <c r="X87" s="204">
        <v>0</v>
      </c>
      <c r="Y87" s="204">
        <v>0</v>
      </c>
      <c r="Z87" s="204">
        <v>0</v>
      </c>
      <c r="AA87" s="204">
        <v>0</v>
      </c>
      <c r="AB87" s="204">
        <v>0</v>
      </c>
      <c r="AC87" s="202">
        <f t="shared" ref="AC87:AC100" si="601">SUM(R87:AB87)</f>
        <v>25000</v>
      </c>
      <c r="AD87" s="3" t="str">
        <f t="shared" ref="AD87:AD100" si="602">IF($G87="","Nincs VKR kiválasztva!",IF(BA87=0,"Hiányos kitöltés!",BF87))</f>
        <v>A forrás egyenlő a költséggel (I.ütem).</v>
      </c>
      <c r="AE87" s="205"/>
      <c r="AF87" s="204">
        <v>0</v>
      </c>
      <c r="AG87" s="204">
        <v>0</v>
      </c>
      <c r="AH87" s="204">
        <v>0</v>
      </c>
      <c r="AI87" s="204">
        <v>0</v>
      </c>
      <c r="AJ87" s="204">
        <v>0</v>
      </c>
      <c r="AK87" s="204">
        <v>0</v>
      </c>
      <c r="AL87" s="204">
        <v>0</v>
      </c>
      <c r="AM87" s="204">
        <v>0</v>
      </c>
      <c r="AN87" s="204">
        <v>0</v>
      </c>
      <c r="AO87" s="204">
        <v>0</v>
      </c>
      <c r="AP87" s="204">
        <v>0</v>
      </c>
      <c r="AQ87" s="202">
        <f t="shared" ref="AQ87:AQ100" si="603">SUM(AF87:AP87)</f>
        <v>0</v>
      </c>
      <c r="AR87" s="191"/>
      <c r="AS87" s="3" t="str">
        <f t="shared" si="563"/>
        <v>Nem hosszútávú a feladat.</v>
      </c>
      <c r="AT87" s="205"/>
      <c r="AU87" s="198" t="s">
        <v>440</v>
      </c>
      <c r="AV87" s="198" t="s">
        <v>135</v>
      </c>
      <c r="AW87" s="197">
        <f>COUNTA($G$3:G87)</f>
        <v>85</v>
      </c>
      <c r="AY87" s="6">
        <f>VLOOKUP($G87,Összesítő!$B:$F,3,FALSE)</f>
        <v>1791</v>
      </c>
      <c r="AZ87" s="6">
        <f t="shared" si="564"/>
        <v>139</v>
      </c>
      <c r="BA87" s="5">
        <f t="shared" si="565"/>
        <v>1</v>
      </c>
      <c r="BB87" s="5" t="str">
        <f t="shared" si="566"/>
        <v>R</v>
      </c>
      <c r="BC87" s="5">
        <f t="shared" ref="BC87:BC100" si="604">IF(OR(BB87="R",BB87="RH"),1,0)</f>
        <v>1</v>
      </c>
      <c r="BD87" s="5">
        <f t="shared" si="568"/>
        <v>0</v>
      </c>
      <c r="BE87" s="5">
        <f t="shared" si="569"/>
        <v>0</v>
      </c>
      <c r="BF87" s="6" t="str">
        <f t="shared" si="570"/>
        <v>A forrás egyenlő a költséggel (I.ütem).</v>
      </c>
      <c r="BG87" s="5">
        <f t="shared" si="571"/>
        <v>1</v>
      </c>
      <c r="BH87" s="5">
        <f t="shared" si="572"/>
        <v>1</v>
      </c>
      <c r="BI87" s="5">
        <f t="shared" si="573"/>
        <v>0</v>
      </c>
      <c r="BJ87" s="5">
        <f t="shared" si="574"/>
        <v>1</v>
      </c>
      <c r="BK87" s="5">
        <f t="shared" ref="BK87:BK100" si="605">IF(AND($BJ87=1,$O87=$AQ87),1,IF(AND($BJ87=1,$O87&gt;$AQ87,AR87="igen"),1,0))</f>
        <v>1</v>
      </c>
      <c r="BL87" s="4" t="str">
        <f t="shared" si="576"/>
        <v>Nem hosszútávú a feladat.</v>
      </c>
      <c r="BM87" s="5">
        <f t="shared" si="577"/>
        <v>1</v>
      </c>
      <c r="BN87" s="5">
        <f t="shared" si="578"/>
        <v>0</v>
      </c>
      <c r="BO87" s="5">
        <f t="shared" si="579"/>
        <v>0</v>
      </c>
      <c r="BP87" s="5">
        <f t="shared" si="580"/>
        <v>0</v>
      </c>
      <c r="BQ87" s="5">
        <f t="shared" si="581"/>
        <v>0</v>
      </c>
      <c r="BR87" s="6" t="str">
        <f t="shared" si="582"/>
        <v>Nincs hosszútávú terv!</v>
      </c>
      <c r="BS87" s="5">
        <f t="shared" si="583"/>
        <v>0</v>
      </c>
      <c r="BT87" s="5">
        <f t="shared" si="584"/>
        <v>0</v>
      </c>
      <c r="BU87" s="5">
        <f t="shared" si="585"/>
        <v>1</v>
      </c>
      <c r="BV87" s="5">
        <f t="shared" si="586"/>
        <v>1</v>
      </c>
      <c r="BW87" s="5">
        <f t="shared" si="587"/>
        <v>1</v>
      </c>
      <c r="BX87" s="5">
        <f t="shared" si="588"/>
        <v>1</v>
      </c>
      <c r="BY87" s="5">
        <f t="shared" si="589"/>
        <v>1</v>
      </c>
      <c r="BZ87" s="5">
        <f t="shared" si="590"/>
        <v>1</v>
      </c>
      <c r="CA87" s="5">
        <f t="shared" si="591"/>
        <v>1</v>
      </c>
      <c r="CB87" s="5">
        <f t="shared" si="592"/>
        <v>1</v>
      </c>
      <c r="CC87" s="5">
        <f t="shared" si="593"/>
        <v>1</v>
      </c>
      <c r="CD87" s="5" t="str">
        <f t="shared" si="594"/>
        <v>?</v>
      </c>
      <c r="CE87" s="4" t="str">
        <f t="shared" ref="CE87:CE100" si="606">IF($BA87=0,$CD87,IF($BG87=0,"I. ütem forrása nincs kitöltve!",IF($BJ87=0,"II. ütem forrása nincs kitöltve!",IF($BD87=1,"Költségek üteme nem megfelelő (az időtartam és a költség üteme eltér)!",IF(AND(BH87=0,$BA87=1,$BJ87=1,$BD87=1),"Kötelező cellák kitöltve, de az I. ütem forrása hibás!",IF(AND(BJ87=0,$BA87=1,$BJ87=1,$BD87=1),"Kötelező cellák kitöltve, de a II. ütem forrása hibás!",IF(AND($BO87=1,$AZ87&lt;30),"Nullás a rövidtávú feladat és rövid (hiányzik) a hozzá tartozó indoklás!",IF(AND($BP87=1,$AZ87&lt;30),"Nullás a hosszútávú feladat és rövid (hiányzik) a hozzá tartozó indoklás!",IF(AND(BN87=1,C87="2011_RENDKÍVÜLI"),"II. ütemre nem tervezhet Rendkívüli feladatot!",IF(BH87=0,AD87,IF(BK87=0,AS87,IF(AND(BC87=1,$P87&gt;$N87),"EM rendelet 2. melléklet terhére elszámolt költség nem lehet nagyobb az I. ütemre tervezett tényleges költségnél!",IF($AC87&gt;$N87,"Többlet forrást jelölt meg az I. ütemnél! A forrás ne legyen több a költségnél.",IF($AQ87&gt;$O87,"Többlet forrást jelölt meg a II. ütemnél! A forrás ne legyen több a költségnél.","Kitöltés rendben!"))))))))))))))</f>
        <v>Kitöltés rendben!</v>
      </c>
      <c r="CF87" s="5">
        <f t="shared" ref="CF87:CF100" si="607">IF(A87="Kitöltés rendben!",1,0)</f>
        <v>1</v>
      </c>
      <c r="CG87" s="5">
        <f t="shared" si="597"/>
        <v>1</v>
      </c>
      <c r="CH87" s="5">
        <f t="shared" si="598"/>
        <v>0</v>
      </c>
    </row>
    <row r="88" spans="1:86" s="2" customFormat="1" ht="75">
      <c r="A88" s="1" t="str">
        <f t="shared" si="599"/>
        <v>Kitöltés rendben!</v>
      </c>
      <c r="B88" s="195">
        <v>1</v>
      </c>
      <c r="C88" s="191" t="s">
        <v>16</v>
      </c>
      <c r="D88" s="198" t="s">
        <v>428</v>
      </c>
      <c r="E88" s="199" t="s">
        <v>318</v>
      </c>
      <c r="F88" s="200" t="str">
        <f>VLOOKUP($G88,Összesítő!$B:$F,2,FALSE)</f>
        <v>21-20297-1-001-00-01</v>
      </c>
      <c r="G88" s="201">
        <v>2201</v>
      </c>
      <c r="H88" s="200" t="str">
        <f>AY88&amp;"_"&amp;AW88&amp;"_FIV_"&amp;LEFT(Előlap!$B$6,4)</f>
        <v>1791_86_FIV_2026</v>
      </c>
      <c r="I88" s="200" t="str">
        <f>VLOOKUP($G88,Összesítő!$B:$F,5,FALSE)</f>
        <v>Kiskunfélegyháza</v>
      </c>
      <c r="J88" s="200" t="str">
        <f>VLOOKUP($G88,Összesítő!$B:$F,4,FALSE)</f>
        <v>Kiskunfélegyháza Város Önkormányzata</v>
      </c>
      <c r="K88" s="202">
        <f t="shared" si="600"/>
        <v>300000</v>
      </c>
      <c r="L88" s="193">
        <v>2027</v>
      </c>
      <c r="M88" s="193">
        <v>2027</v>
      </c>
      <c r="N88" s="203">
        <v>300000</v>
      </c>
      <c r="O88" s="203">
        <v>0</v>
      </c>
      <c r="P88" s="204">
        <v>0</v>
      </c>
      <c r="Q88" s="205"/>
      <c r="R88" s="204">
        <v>0</v>
      </c>
      <c r="S88" s="204">
        <v>0</v>
      </c>
      <c r="T88" s="204">
        <v>0</v>
      </c>
      <c r="U88" s="204">
        <v>0</v>
      </c>
      <c r="V88" s="204">
        <v>0</v>
      </c>
      <c r="W88" s="204">
        <v>0</v>
      </c>
      <c r="X88" s="204">
        <v>0</v>
      </c>
      <c r="Y88" s="204">
        <v>0</v>
      </c>
      <c r="Z88" s="204">
        <v>0</v>
      </c>
      <c r="AA88" s="204">
        <v>300000</v>
      </c>
      <c r="AB88" s="204">
        <v>0</v>
      </c>
      <c r="AC88" s="202">
        <f t="shared" si="601"/>
        <v>300000</v>
      </c>
      <c r="AD88" s="3" t="str">
        <f t="shared" si="602"/>
        <v>A forrás egyenlő a költséggel (I.ütem).</v>
      </c>
      <c r="AE88" s="205"/>
      <c r="AF88" s="204">
        <v>0</v>
      </c>
      <c r="AG88" s="204">
        <v>0</v>
      </c>
      <c r="AH88" s="204">
        <v>0</v>
      </c>
      <c r="AI88" s="204">
        <v>0</v>
      </c>
      <c r="AJ88" s="204">
        <v>0</v>
      </c>
      <c r="AK88" s="204">
        <v>0</v>
      </c>
      <c r="AL88" s="204">
        <v>0</v>
      </c>
      <c r="AM88" s="204">
        <v>0</v>
      </c>
      <c r="AN88" s="204">
        <v>0</v>
      </c>
      <c r="AO88" s="204">
        <v>0</v>
      </c>
      <c r="AP88" s="204">
        <v>0</v>
      </c>
      <c r="AQ88" s="202">
        <f t="shared" si="603"/>
        <v>0</v>
      </c>
      <c r="AR88" s="191"/>
      <c r="AS88" s="3" t="str">
        <f t="shared" si="563"/>
        <v>Nem hosszútávú a feladat.</v>
      </c>
      <c r="AT88" s="205"/>
      <c r="AU88" s="198" t="s">
        <v>441</v>
      </c>
      <c r="AV88" s="198" t="s">
        <v>135</v>
      </c>
      <c r="AW88" s="197">
        <f>COUNTA($G$3:G88)</f>
        <v>86</v>
      </c>
      <c r="AY88" s="6">
        <f>VLOOKUP($G88,Összesítő!$B:$F,3,FALSE)</f>
        <v>1791</v>
      </c>
      <c r="AZ88" s="6">
        <f t="shared" si="564"/>
        <v>195</v>
      </c>
      <c r="BA88" s="5">
        <f t="shared" si="565"/>
        <v>1</v>
      </c>
      <c r="BB88" s="5" t="str">
        <f t="shared" si="566"/>
        <v>R</v>
      </c>
      <c r="BC88" s="5">
        <f t="shared" si="604"/>
        <v>1</v>
      </c>
      <c r="BD88" s="5">
        <f t="shared" si="568"/>
        <v>0</v>
      </c>
      <c r="BE88" s="5">
        <f t="shared" si="569"/>
        <v>0</v>
      </c>
      <c r="BF88" s="6" t="str">
        <f t="shared" si="570"/>
        <v>A forrás egyenlő a költséggel (I.ütem).</v>
      </c>
      <c r="BG88" s="5">
        <f t="shared" si="571"/>
        <v>1</v>
      </c>
      <c r="BH88" s="5">
        <f t="shared" si="572"/>
        <v>1</v>
      </c>
      <c r="BI88" s="5">
        <f t="shared" si="573"/>
        <v>0</v>
      </c>
      <c r="BJ88" s="5">
        <f t="shared" si="574"/>
        <v>1</v>
      </c>
      <c r="BK88" s="5">
        <f t="shared" si="605"/>
        <v>1</v>
      </c>
      <c r="BL88" s="4" t="str">
        <f t="shared" si="576"/>
        <v>Nem hosszútávú a feladat.</v>
      </c>
      <c r="BM88" s="5">
        <f t="shared" si="577"/>
        <v>1</v>
      </c>
      <c r="BN88" s="5">
        <f t="shared" si="578"/>
        <v>0</v>
      </c>
      <c r="BO88" s="5">
        <f t="shared" si="579"/>
        <v>0</v>
      </c>
      <c r="BP88" s="5">
        <f t="shared" si="580"/>
        <v>0</v>
      </c>
      <c r="BQ88" s="5">
        <f t="shared" si="581"/>
        <v>0</v>
      </c>
      <c r="BR88" s="6" t="str">
        <f t="shared" si="582"/>
        <v>Nincs hosszútávú terv!</v>
      </c>
      <c r="BS88" s="5">
        <f t="shared" si="583"/>
        <v>0</v>
      </c>
      <c r="BT88" s="5">
        <f t="shared" si="584"/>
        <v>0</v>
      </c>
      <c r="BU88" s="5">
        <f t="shared" si="585"/>
        <v>1</v>
      </c>
      <c r="BV88" s="5">
        <f t="shared" si="586"/>
        <v>1</v>
      </c>
      <c r="BW88" s="5">
        <f t="shared" si="587"/>
        <v>1</v>
      </c>
      <c r="BX88" s="5">
        <f t="shared" si="588"/>
        <v>1</v>
      </c>
      <c r="BY88" s="5">
        <f t="shared" si="589"/>
        <v>1</v>
      </c>
      <c r="BZ88" s="5">
        <f t="shared" si="590"/>
        <v>1</v>
      </c>
      <c r="CA88" s="5">
        <f t="shared" si="591"/>
        <v>1</v>
      </c>
      <c r="CB88" s="5">
        <f t="shared" si="592"/>
        <v>1</v>
      </c>
      <c r="CC88" s="5">
        <f t="shared" si="593"/>
        <v>1</v>
      </c>
      <c r="CD88" s="5" t="str">
        <f t="shared" si="594"/>
        <v>?</v>
      </c>
      <c r="CE88" s="4" t="str">
        <f t="shared" si="606"/>
        <v>Kitöltés rendben!</v>
      </c>
      <c r="CF88" s="5">
        <f t="shared" si="607"/>
        <v>1</v>
      </c>
      <c r="CG88" s="5">
        <f t="shared" si="597"/>
        <v>1</v>
      </c>
      <c r="CH88" s="5">
        <f t="shared" si="598"/>
        <v>0</v>
      </c>
    </row>
    <row r="89" spans="1:86" s="2" customFormat="1" ht="135">
      <c r="A89" s="1" t="str">
        <f t="shared" si="599"/>
        <v>Kitöltés rendben!</v>
      </c>
      <c r="B89" s="195">
        <v>1</v>
      </c>
      <c r="C89" s="191" t="s">
        <v>106</v>
      </c>
      <c r="D89" s="198" t="s">
        <v>429</v>
      </c>
      <c r="E89" s="199" t="s">
        <v>318</v>
      </c>
      <c r="F89" s="200" t="str">
        <f>VLOOKUP($G89,Összesítő!$B:$F,2,FALSE)</f>
        <v>21-20297-1-001-00-01</v>
      </c>
      <c r="G89" s="201">
        <v>2201</v>
      </c>
      <c r="H89" s="200" t="str">
        <f>AY89&amp;"_"&amp;AW89&amp;"_FIV_"&amp;LEFT(Előlap!$B$6,4)</f>
        <v>1791_87_FIV_2026</v>
      </c>
      <c r="I89" s="200" t="str">
        <f>VLOOKUP($G89,Összesítő!$B:$F,5,FALSE)</f>
        <v>Kiskunfélegyháza</v>
      </c>
      <c r="J89" s="200" t="str">
        <f>VLOOKUP($G89,Összesítő!$B:$F,4,FALSE)</f>
        <v>Kiskunfélegyháza Város Önkormányzata</v>
      </c>
      <c r="K89" s="202">
        <f t="shared" si="600"/>
        <v>6000</v>
      </c>
      <c r="L89" s="193">
        <v>2027</v>
      </c>
      <c r="M89" s="193">
        <v>2027</v>
      </c>
      <c r="N89" s="203">
        <v>6000</v>
      </c>
      <c r="O89" s="203">
        <v>0</v>
      </c>
      <c r="P89" s="204">
        <v>0</v>
      </c>
      <c r="Q89" s="205"/>
      <c r="R89" s="204">
        <v>6000</v>
      </c>
      <c r="S89" s="204">
        <v>0</v>
      </c>
      <c r="T89" s="204">
        <v>0</v>
      </c>
      <c r="U89" s="204">
        <v>0</v>
      </c>
      <c r="V89" s="204">
        <v>0</v>
      </c>
      <c r="W89" s="204">
        <v>0</v>
      </c>
      <c r="X89" s="204">
        <v>0</v>
      </c>
      <c r="Y89" s="204">
        <v>0</v>
      </c>
      <c r="Z89" s="204">
        <v>0</v>
      </c>
      <c r="AA89" s="204">
        <v>0</v>
      </c>
      <c r="AB89" s="204">
        <v>0</v>
      </c>
      <c r="AC89" s="202">
        <f t="shared" si="601"/>
        <v>6000</v>
      </c>
      <c r="AD89" s="3" t="str">
        <f t="shared" si="602"/>
        <v>A forrás egyenlő a költséggel (I.ütem).</v>
      </c>
      <c r="AE89" s="205"/>
      <c r="AF89" s="204">
        <v>0</v>
      </c>
      <c r="AG89" s="204">
        <v>0</v>
      </c>
      <c r="AH89" s="204">
        <v>0</v>
      </c>
      <c r="AI89" s="204">
        <v>0</v>
      </c>
      <c r="AJ89" s="204">
        <v>0</v>
      </c>
      <c r="AK89" s="204">
        <v>0</v>
      </c>
      <c r="AL89" s="204">
        <v>0</v>
      </c>
      <c r="AM89" s="204">
        <v>0</v>
      </c>
      <c r="AN89" s="204">
        <v>0</v>
      </c>
      <c r="AO89" s="204">
        <v>0</v>
      </c>
      <c r="AP89" s="204">
        <v>0</v>
      </c>
      <c r="AQ89" s="202">
        <f t="shared" si="603"/>
        <v>0</v>
      </c>
      <c r="AR89" s="191"/>
      <c r="AS89" s="3" t="str">
        <f t="shared" si="563"/>
        <v>Nem hosszútávú a feladat.</v>
      </c>
      <c r="AT89" s="205"/>
      <c r="AU89" s="198" t="s">
        <v>442</v>
      </c>
      <c r="AV89" s="198" t="s">
        <v>135</v>
      </c>
      <c r="AW89" s="197">
        <f>COUNTA($G$3:G89)</f>
        <v>87</v>
      </c>
      <c r="AY89" s="6">
        <f>VLOOKUP($G89,Összesítő!$B:$F,3,FALSE)</f>
        <v>1791</v>
      </c>
      <c r="AZ89" s="6">
        <f t="shared" si="564"/>
        <v>338</v>
      </c>
      <c r="BA89" s="5">
        <f t="shared" si="565"/>
        <v>1</v>
      </c>
      <c r="BB89" s="5" t="str">
        <f t="shared" si="566"/>
        <v>R</v>
      </c>
      <c r="BC89" s="5">
        <f t="shared" si="604"/>
        <v>1</v>
      </c>
      <c r="BD89" s="5">
        <f t="shared" si="568"/>
        <v>0</v>
      </c>
      <c r="BE89" s="5">
        <f t="shared" si="569"/>
        <v>0</v>
      </c>
      <c r="BF89" s="6" t="str">
        <f t="shared" si="570"/>
        <v>A forrás egyenlő a költséggel (I.ütem).</v>
      </c>
      <c r="BG89" s="5">
        <f t="shared" si="571"/>
        <v>1</v>
      </c>
      <c r="BH89" s="5">
        <f t="shared" si="572"/>
        <v>1</v>
      </c>
      <c r="BI89" s="5">
        <f t="shared" si="573"/>
        <v>0</v>
      </c>
      <c r="BJ89" s="5">
        <f t="shared" si="574"/>
        <v>1</v>
      </c>
      <c r="BK89" s="5">
        <f t="shared" si="605"/>
        <v>1</v>
      </c>
      <c r="BL89" s="4" t="str">
        <f t="shared" si="576"/>
        <v>Nem hosszútávú a feladat.</v>
      </c>
      <c r="BM89" s="5">
        <f t="shared" si="577"/>
        <v>1</v>
      </c>
      <c r="BN89" s="5">
        <f t="shared" si="578"/>
        <v>0</v>
      </c>
      <c r="BO89" s="5">
        <f t="shared" si="579"/>
        <v>0</v>
      </c>
      <c r="BP89" s="5">
        <f t="shared" si="580"/>
        <v>0</v>
      </c>
      <c r="BQ89" s="5">
        <f t="shared" si="581"/>
        <v>0</v>
      </c>
      <c r="BR89" s="6" t="str">
        <f t="shared" si="582"/>
        <v>Nincs hosszútávú terv!</v>
      </c>
      <c r="BS89" s="5">
        <f t="shared" si="583"/>
        <v>0</v>
      </c>
      <c r="BT89" s="5">
        <f t="shared" si="584"/>
        <v>0</v>
      </c>
      <c r="BU89" s="5">
        <f t="shared" si="585"/>
        <v>1</v>
      </c>
      <c r="BV89" s="5">
        <f t="shared" si="586"/>
        <v>1</v>
      </c>
      <c r="BW89" s="5">
        <f t="shared" si="587"/>
        <v>1</v>
      </c>
      <c r="BX89" s="5">
        <f t="shared" si="588"/>
        <v>1</v>
      </c>
      <c r="BY89" s="5">
        <f t="shared" si="589"/>
        <v>1</v>
      </c>
      <c r="BZ89" s="5">
        <f t="shared" si="590"/>
        <v>1</v>
      </c>
      <c r="CA89" s="5">
        <f t="shared" si="591"/>
        <v>1</v>
      </c>
      <c r="CB89" s="5">
        <f t="shared" si="592"/>
        <v>1</v>
      </c>
      <c r="CC89" s="5">
        <f t="shared" si="593"/>
        <v>1</v>
      </c>
      <c r="CD89" s="5" t="str">
        <f t="shared" si="594"/>
        <v>?</v>
      </c>
      <c r="CE89" s="4" t="str">
        <f t="shared" si="606"/>
        <v>Kitöltés rendben!</v>
      </c>
      <c r="CF89" s="5">
        <f t="shared" si="607"/>
        <v>1</v>
      </c>
      <c r="CG89" s="5">
        <f t="shared" si="597"/>
        <v>1</v>
      </c>
      <c r="CH89" s="5">
        <f t="shared" si="598"/>
        <v>0</v>
      </c>
    </row>
    <row r="90" spans="1:86" s="2" customFormat="1" ht="135">
      <c r="A90" s="1" t="str">
        <f t="shared" si="599"/>
        <v>Kitöltés rendben!</v>
      </c>
      <c r="B90" s="195">
        <v>1</v>
      </c>
      <c r="C90" s="191" t="s">
        <v>50</v>
      </c>
      <c r="D90" s="198" t="s">
        <v>368</v>
      </c>
      <c r="E90" s="199" t="s">
        <v>318</v>
      </c>
      <c r="F90" s="200" t="str">
        <f>VLOOKUP($G90,Összesítő!$B:$F,2,FALSE)</f>
        <v>21-20297-1-001-00-01</v>
      </c>
      <c r="G90" s="201">
        <v>2201</v>
      </c>
      <c r="H90" s="200" t="str">
        <f>AY90&amp;"_"&amp;AW90&amp;"_FIV_"&amp;LEFT(Előlap!$B$6,4)</f>
        <v>1791_88_FIV_2026</v>
      </c>
      <c r="I90" s="200" t="str">
        <f>VLOOKUP($G90,Összesítő!$B:$F,5,FALSE)</f>
        <v>Kiskunfélegyháza</v>
      </c>
      <c r="J90" s="200" t="str">
        <f>VLOOKUP($G90,Összesítő!$B:$F,4,FALSE)</f>
        <v>Kiskunfélegyháza Város Önkormányzata</v>
      </c>
      <c r="K90" s="202">
        <f t="shared" si="600"/>
        <v>5000</v>
      </c>
      <c r="L90" s="193">
        <v>2027</v>
      </c>
      <c r="M90" s="193">
        <v>2027</v>
      </c>
      <c r="N90" s="203">
        <v>5000</v>
      </c>
      <c r="O90" s="203">
        <v>0</v>
      </c>
      <c r="P90" s="203">
        <v>5000</v>
      </c>
      <c r="Q90" s="205"/>
      <c r="R90" s="204">
        <v>0</v>
      </c>
      <c r="S90" s="204">
        <v>0</v>
      </c>
      <c r="T90" s="204">
        <v>0</v>
      </c>
      <c r="U90" s="204">
        <v>0</v>
      </c>
      <c r="V90" s="204">
        <v>0</v>
      </c>
      <c r="W90" s="203">
        <v>5000</v>
      </c>
      <c r="X90" s="204">
        <v>0</v>
      </c>
      <c r="Y90" s="204">
        <v>0</v>
      </c>
      <c r="Z90" s="204">
        <v>0</v>
      </c>
      <c r="AA90" s="204">
        <v>0</v>
      </c>
      <c r="AB90" s="204">
        <v>0</v>
      </c>
      <c r="AC90" s="202">
        <f t="shared" si="601"/>
        <v>5000</v>
      </c>
      <c r="AD90" s="3" t="str">
        <f t="shared" si="602"/>
        <v>A forrás egyenlő a költséggel (I.ütem).</v>
      </c>
      <c r="AE90" s="205"/>
      <c r="AF90" s="204">
        <v>0</v>
      </c>
      <c r="AG90" s="204">
        <v>0</v>
      </c>
      <c r="AH90" s="204">
        <v>0</v>
      </c>
      <c r="AI90" s="204">
        <v>0</v>
      </c>
      <c r="AJ90" s="204">
        <v>0</v>
      </c>
      <c r="AK90" s="204">
        <v>0</v>
      </c>
      <c r="AL90" s="204">
        <v>0</v>
      </c>
      <c r="AM90" s="204">
        <v>0</v>
      </c>
      <c r="AN90" s="204">
        <v>0</v>
      </c>
      <c r="AO90" s="204">
        <v>0</v>
      </c>
      <c r="AP90" s="204">
        <v>0</v>
      </c>
      <c r="AQ90" s="202">
        <f t="shared" si="603"/>
        <v>0</v>
      </c>
      <c r="AR90" s="191"/>
      <c r="AS90" s="3" t="str">
        <f t="shared" si="563"/>
        <v>Nem hosszútávú a feladat.</v>
      </c>
      <c r="AT90" s="205"/>
      <c r="AU90" s="198" t="s">
        <v>426</v>
      </c>
      <c r="AV90" s="198" t="s">
        <v>135</v>
      </c>
      <c r="AW90" s="197">
        <f>COUNTA($G$3:G90)</f>
        <v>88</v>
      </c>
      <c r="AY90" s="6">
        <f>VLOOKUP($G90,Összesítő!$B:$F,3,FALSE)</f>
        <v>1791</v>
      </c>
      <c r="AZ90" s="6">
        <f t="shared" si="564"/>
        <v>368</v>
      </c>
      <c r="BA90" s="5">
        <f t="shared" si="565"/>
        <v>1</v>
      </c>
      <c r="BB90" s="5" t="str">
        <f t="shared" si="566"/>
        <v>R</v>
      </c>
      <c r="BC90" s="5">
        <f t="shared" si="604"/>
        <v>1</v>
      </c>
      <c r="BD90" s="5">
        <f t="shared" si="568"/>
        <v>0</v>
      </c>
      <c r="BE90" s="5">
        <f t="shared" si="569"/>
        <v>0</v>
      </c>
      <c r="BF90" s="6" t="str">
        <f t="shared" si="570"/>
        <v>A forrás egyenlő a költséggel (I.ütem).</v>
      </c>
      <c r="BG90" s="5">
        <f t="shared" si="571"/>
        <v>1</v>
      </c>
      <c r="BH90" s="5">
        <f t="shared" si="572"/>
        <v>1</v>
      </c>
      <c r="BI90" s="5">
        <f t="shared" si="573"/>
        <v>0</v>
      </c>
      <c r="BJ90" s="5">
        <f t="shared" si="574"/>
        <v>1</v>
      </c>
      <c r="BK90" s="5">
        <f t="shared" si="605"/>
        <v>1</v>
      </c>
      <c r="BL90" s="4" t="str">
        <f t="shared" si="576"/>
        <v>Nem hosszútávú a feladat.</v>
      </c>
      <c r="BM90" s="5">
        <f t="shared" si="577"/>
        <v>1</v>
      </c>
      <c r="BN90" s="5">
        <f t="shared" si="578"/>
        <v>0</v>
      </c>
      <c r="BO90" s="5">
        <f t="shared" si="579"/>
        <v>0</v>
      </c>
      <c r="BP90" s="5">
        <f t="shared" si="580"/>
        <v>0</v>
      </c>
      <c r="BQ90" s="5">
        <f t="shared" si="581"/>
        <v>0</v>
      </c>
      <c r="BR90" s="6" t="str">
        <f t="shared" si="582"/>
        <v>Nincs hosszútávú terv!</v>
      </c>
      <c r="BS90" s="5">
        <f t="shared" si="583"/>
        <v>0</v>
      </c>
      <c r="BT90" s="5">
        <f t="shared" si="584"/>
        <v>0</v>
      </c>
      <c r="BU90" s="5">
        <f t="shared" si="585"/>
        <v>1</v>
      </c>
      <c r="BV90" s="5">
        <f t="shared" si="586"/>
        <v>1</v>
      </c>
      <c r="BW90" s="5">
        <f t="shared" si="587"/>
        <v>1</v>
      </c>
      <c r="BX90" s="5">
        <f t="shared" si="588"/>
        <v>1</v>
      </c>
      <c r="BY90" s="5">
        <f t="shared" si="589"/>
        <v>1</v>
      </c>
      <c r="BZ90" s="5">
        <f t="shared" si="590"/>
        <v>1</v>
      </c>
      <c r="CA90" s="5">
        <f t="shared" si="591"/>
        <v>1</v>
      </c>
      <c r="CB90" s="5">
        <f t="shared" si="592"/>
        <v>1</v>
      </c>
      <c r="CC90" s="5">
        <f t="shared" si="593"/>
        <v>1</v>
      </c>
      <c r="CD90" s="5" t="str">
        <f t="shared" si="594"/>
        <v>?</v>
      </c>
      <c r="CE90" s="4" t="str">
        <f t="shared" si="606"/>
        <v>Kitöltés rendben!</v>
      </c>
      <c r="CF90" s="5">
        <f t="shared" si="607"/>
        <v>1</v>
      </c>
      <c r="CG90" s="5">
        <f t="shared" si="597"/>
        <v>1</v>
      </c>
      <c r="CH90" s="5">
        <f t="shared" si="598"/>
        <v>0</v>
      </c>
    </row>
    <row r="91" spans="1:86" s="2" customFormat="1" ht="60">
      <c r="A91" s="1" t="str">
        <f t="shared" si="599"/>
        <v>Kitöltés rendben!</v>
      </c>
      <c r="B91" s="195">
        <v>1</v>
      </c>
      <c r="C91" s="191" t="s">
        <v>88</v>
      </c>
      <c r="D91" s="198" t="s">
        <v>430</v>
      </c>
      <c r="E91" s="199" t="s">
        <v>318</v>
      </c>
      <c r="F91" s="200" t="str">
        <f>VLOOKUP($G91,Összesítő!$B:$F,2,FALSE)</f>
        <v>21-20297-1-001-00-01</v>
      </c>
      <c r="G91" s="201">
        <v>2201</v>
      </c>
      <c r="H91" s="200" t="str">
        <f>AY91&amp;"_"&amp;AW91&amp;"_FIV_"&amp;LEFT(Előlap!$B$6,4)</f>
        <v>1791_89_FIV_2026</v>
      </c>
      <c r="I91" s="200" t="str">
        <f>VLOOKUP($G91,Összesítő!$B:$F,5,FALSE)</f>
        <v>Kiskunfélegyháza</v>
      </c>
      <c r="J91" s="200" t="str">
        <f>VLOOKUP($G91,Összesítő!$B:$F,4,FALSE)</f>
        <v>Kiskunfélegyháza Város Önkormányzata</v>
      </c>
      <c r="K91" s="202">
        <f t="shared" si="600"/>
        <v>20000</v>
      </c>
      <c r="L91" s="193">
        <v>2027</v>
      </c>
      <c r="M91" s="193">
        <v>2027</v>
      </c>
      <c r="N91" s="203">
        <v>20000</v>
      </c>
      <c r="O91" s="203">
        <v>0</v>
      </c>
      <c r="P91" s="203">
        <v>20000</v>
      </c>
      <c r="Q91" s="205"/>
      <c r="R91" s="204">
        <v>0</v>
      </c>
      <c r="S91" s="204">
        <v>0</v>
      </c>
      <c r="T91" s="204">
        <v>0</v>
      </c>
      <c r="U91" s="204">
        <v>0</v>
      </c>
      <c r="V91" s="204">
        <v>0</v>
      </c>
      <c r="W91" s="203">
        <v>20000</v>
      </c>
      <c r="X91" s="204">
        <v>0</v>
      </c>
      <c r="Y91" s="204">
        <v>0</v>
      </c>
      <c r="Z91" s="204">
        <v>0</v>
      </c>
      <c r="AA91" s="204">
        <v>0</v>
      </c>
      <c r="AB91" s="204">
        <v>0</v>
      </c>
      <c r="AC91" s="202">
        <f t="shared" si="601"/>
        <v>20000</v>
      </c>
      <c r="AD91" s="3" t="str">
        <f t="shared" si="602"/>
        <v>A forrás egyenlő a költséggel (I.ütem).</v>
      </c>
      <c r="AE91" s="205"/>
      <c r="AF91" s="204">
        <v>0</v>
      </c>
      <c r="AG91" s="204">
        <v>0</v>
      </c>
      <c r="AH91" s="204">
        <v>0</v>
      </c>
      <c r="AI91" s="204">
        <v>0</v>
      </c>
      <c r="AJ91" s="204">
        <v>0</v>
      </c>
      <c r="AK91" s="204">
        <v>0</v>
      </c>
      <c r="AL91" s="204">
        <v>0</v>
      </c>
      <c r="AM91" s="204">
        <v>0</v>
      </c>
      <c r="AN91" s="204">
        <v>0</v>
      </c>
      <c r="AO91" s="204">
        <v>0</v>
      </c>
      <c r="AP91" s="204">
        <v>0</v>
      </c>
      <c r="AQ91" s="202">
        <f t="shared" si="603"/>
        <v>0</v>
      </c>
      <c r="AR91" s="191"/>
      <c r="AS91" s="3" t="str">
        <f t="shared" si="563"/>
        <v>Nem hosszútávú a feladat.</v>
      </c>
      <c r="AT91" s="205"/>
      <c r="AU91" s="198" t="s">
        <v>443</v>
      </c>
      <c r="AV91" s="198" t="s">
        <v>135</v>
      </c>
      <c r="AW91" s="197">
        <f>COUNTA($G$3:G91)</f>
        <v>89</v>
      </c>
      <c r="AY91" s="6">
        <f>VLOOKUP($G91,Összesítő!$B:$F,3,FALSE)</f>
        <v>1791</v>
      </c>
      <c r="AZ91" s="6">
        <f t="shared" si="564"/>
        <v>141</v>
      </c>
      <c r="BA91" s="5">
        <f t="shared" si="565"/>
        <v>1</v>
      </c>
      <c r="BB91" s="5" t="str">
        <f t="shared" si="566"/>
        <v>R</v>
      </c>
      <c r="BC91" s="5">
        <f t="shared" si="604"/>
        <v>1</v>
      </c>
      <c r="BD91" s="5">
        <f t="shared" si="568"/>
        <v>0</v>
      </c>
      <c r="BE91" s="5">
        <f t="shared" si="569"/>
        <v>0</v>
      </c>
      <c r="BF91" s="6" t="str">
        <f t="shared" si="570"/>
        <v>A forrás egyenlő a költséggel (I.ütem).</v>
      </c>
      <c r="BG91" s="5">
        <f t="shared" si="571"/>
        <v>1</v>
      </c>
      <c r="BH91" s="5">
        <f t="shared" si="572"/>
        <v>1</v>
      </c>
      <c r="BI91" s="5">
        <f t="shared" si="573"/>
        <v>0</v>
      </c>
      <c r="BJ91" s="5">
        <f t="shared" si="574"/>
        <v>1</v>
      </c>
      <c r="BK91" s="5">
        <f t="shared" si="605"/>
        <v>1</v>
      </c>
      <c r="BL91" s="4" t="str">
        <f t="shared" si="576"/>
        <v>Nem hosszútávú a feladat.</v>
      </c>
      <c r="BM91" s="5">
        <f t="shared" si="577"/>
        <v>1</v>
      </c>
      <c r="BN91" s="5">
        <f t="shared" si="578"/>
        <v>0</v>
      </c>
      <c r="BO91" s="5">
        <f t="shared" si="579"/>
        <v>0</v>
      </c>
      <c r="BP91" s="5">
        <f t="shared" si="580"/>
        <v>0</v>
      </c>
      <c r="BQ91" s="5">
        <f t="shared" si="581"/>
        <v>0</v>
      </c>
      <c r="BR91" s="6" t="str">
        <f t="shared" si="582"/>
        <v>Nincs hosszútávú terv!</v>
      </c>
      <c r="BS91" s="5">
        <f t="shared" si="583"/>
        <v>0</v>
      </c>
      <c r="BT91" s="5">
        <f t="shared" si="584"/>
        <v>0</v>
      </c>
      <c r="BU91" s="5">
        <f t="shared" si="585"/>
        <v>1</v>
      </c>
      <c r="BV91" s="5">
        <f t="shared" si="586"/>
        <v>1</v>
      </c>
      <c r="BW91" s="5">
        <f t="shared" si="587"/>
        <v>1</v>
      </c>
      <c r="BX91" s="5">
        <f t="shared" si="588"/>
        <v>1</v>
      </c>
      <c r="BY91" s="5">
        <f t="shared" si="589"/>
        <v>1</v>
      </c>
      <c r="BZ91" s="5">
        <f t="shared" si="590"/>
        <v>1</v>
      </c>
      <c r="CA91" s="5">
        <f t="shared" si="591"/>
        <v>1</v>
      </c>
      <c r="CB91" s="5">
        <f t="shared" si="592"/>
        <v>1</v>
      </c>
      <c r="CC91" s="5">
        <f t="shared" si="593"/>
        <v>1</v>
      </c>
      <c r="CD91" s="5" t="str">
        <f t="shared" si="594"/>
        <v>?</v>
      </c>
      <c r="CE91" s="4" t="str">
        <f t="shared" si="606"/>
        <v>Kitöltés rendben!</v>
      </c>
      <c r="CF91" s="5">
        <f t="shared" si="607"/>
        <v>1</v>
      </c>
      <c r="CG91" s="5">
        <f t="shared" si="597"/>
        <v>1</v>
      </c>
      <c r="CH91" s="5">
        <f t="shared" si="598"/>
        <v>0</v>
      </c>
    </row>
    <row r="92" spans="1:86" s="2" customFormat="1" ht="60">
      <c r="A92" s="1" t="str">
        <f t="shared" si="599"/>
        <v>Kitöltés rendben!</v>
      </c>
      <c r="B92" s="195">
        <v>1</v>
      </c>
      <c r="C92" s="191" t="s">
        <v>88</v>
      </c>
      <c r="D92" s="198" t="s">
        <v>431</v>
      </c>
      <c r="E92" s="199" t="s">
        <v>318</v>
      </c>
      <c r="F92" s="200" t="str">
        <f>VLOOKUP($G92,Összesítő!$B:$F,2,FALSE)</f>
        <v>21-20297-1-001-00-01</v>
      </c>
      <c r="G92" s="201">
        <v>2201</v>
      </c>
      <c r="H92" s="200" t="str">
        <f>AY92&amp;"_"&amp;AW92&amp;"_FIV_"&amp;LEFT(Előlap!$B$6,4)</f>
        <v>1791_90_FIV_2026</v>
      </c>
      <c r="I92" s="200" t="str">
        <f>VLOOKUP($G92,Összesítő!$B:$F,5,FALSE)</f>
        <v>Kiskunfélegyháza</v>
      </c>
      <c r="J92" s="200" t="str">
        <f>VLOOKUP($G92,Összesítő!$B:$F,4,FALSE)</f>
        <v>Kiskunfélegyháza Város Önkormányzata</v>
      </c>
      <c r="K92" s="202">
        <f t="shared" si="600"/>
        <v>20000</v>
      </c>
      <c r="L92" s="193">
        <v>2028</v>
      </c>
      <c r="M92" s="193">
        <v>2028</v>
      </c>
      <c r="N92" s="203">
        <v>0</v>
      </c>
      <c r="O92" s="203">
        <v>20000</v>
      </c>
      <c r="P92" s="203">
        <v>0</v>
      </c>
      <c r="Q92" s="205"/>
      <c r="R92" s="204">
        <v>0</v>
      </c>
      <c r="S92" s="204">
        <v>0</v>
      </c>
      <c r="T92" s="204">
        <v>0</v>
      </c>
      <c r="U92" s="204">
        <v>0</v>
      </c>
      <c r="V92" s="204">
        <v>0</v>
      </c>
      <c r="W92" s="203">
        <v>0</v>
      </c>
      <c r="X92" s="204">
        <v>0</v>
      </c>
      <c r="Y92" s="204">
        <v>0</v>
      </c>
      <c r="Z92" s="204">
        <v>0</v>
      </c>
      <c r="AA92" s="204">
        <v>0</v>
      </c>
      <c r="AB92" s="204">
        <v>0</v>
      </c>
      <c r="AC92" s="202">
        <f t="shared" si="601"/>
        <v>0</v>
      </c>
      <c r="AD92" s="3" t="str">
        <f t="shared" si="602"/>
        <v>Nem rövidtávú a feladat.</v>
      </c>
      <c r="AE92" s="205"/>
      <c r="AF92" s="204">
        <v>0</v>
      </c>
      <c r="AG92" s="204">
        <v>0</v>
      </c>
      <c r="AH92" s="204">
        <v>0</v>
      </c>
      <c r="AI92" s="204">
        <v>0</v>
      </c>
      <c r="AJ92" s="204">
        <v>0</v>
      </c>
      <c r="AK92" s="204">
        <v>20000</v>
      </c>
      <c r="AL92" s="204">
        <v>0</v>
      </c>
      <c r="AM92" s="204">
        <v>0</v>
      </c>
      <c r="AN92" s="204">
        <v>0</v>
      </c>
      <c r="AO92" s="204">
        <v>0</v>
      </c>
      <c r="AP92" s="204">
        <v>0</v>
      </c>
      <c r="AQ92" s="202">
        <f t="shared" si="603"/>
        <v>20000</v>
      </c>
      <c r="AR92" s="191"/>
      <c r="AS92" s="3" t="str">
        <f t="shared" si="563"/>
        <v>A forrás egyenlő a költséggel (II.ütem).</v>
      </c>
      <c r="AT92" s="205"/>
      <c r="AU92" s="198" t="s">
        <v>444</v>
      </c>
      <c r="AV92" s="198" t="s">
        <v>135</v>
      </c>
      <c r="AW92" s="197">
        <f>COUNTA($G$3:G92)</f>
        <v>90</v>
      </c>
      <c r="AY92" s="6">
        <f>VLOOKUP($G92,Összesítő!$B:$F,3,FALSE)</f>
        <v>1791</v>
      </c>
      <c r="AZ92" s="6">
        <f t="shared" si="564"/>
        <v>151</v>
      </c>
      <c r="BA92" s="5">
        <f t="shared" si="565"/>
        <v>1</v>
      </c>
      <c r="BB92" s="5" t="str">
        <f t="shared" si="566"/>
        <v>H</v>
      </c>
      <c r="BC92" s="5">
        <f t="shared" si="604"/>
        <v>0</v>
      </c>
      <c r="BD92" s="5">
        <f t="shared" si="568"/>
        <v>0</v>
      </c>
      <c r="BE92" s="5">
        <f t="shared" si="569"/>
        <v>0</v>
      </c>
      <c r="BF92" s="6" t="str">
        <f t="shared" si="570"/>
        <v>Nem rövidtávú a feladat.</v>
      </c>
      <c r="BG92" s="5">
        <f t="shared" si="571"/>
        <v>1</v>
      </c>
      <c r="BH92" s="5">
        <f t="shared" si="572"/>
        <v>1</v>
      </c>
      <c r="BI92" s="5">
        <f t="shared" si="573"/>
        <v>0</v>
      </c>
      <c r="BJ92" s="5">
        <f t="shared" si="574"/>
        <v>1</v>
      </c>
      <c r="BK92" s="5">
        <f t="shared" si="605"/>
        <v>1</v>
      </c>
      <c r="BL92" s="4" t="str">
        <f t="shared" si="576"/>
        <v>A forrás egyenlő a költséggel (II.ütem).</v>
      </c>
      <c r="BM92" s="5">
        <f t="shared" si="577"/>
        <v>0</v>
      </c>
      <c r="BN92" s="5">
        <f t="shared" si="578"/>
        <v>1</v>
      </c>
      <c r="BO92" s="5">
        <f t="shared" si="579"/>
        <v>0</v>
      </c>
      <c r="BP92" s="5">
        <f t="shared" si="580"/>
        <v>0</v>
      </c>
      <c r="BQ92" s="5">
        <f t="shared" si="581"/>
        <v>0</v>
      </c>
      <c r="BR92" s="6">
        <f t="shared" si="582"/>
        <v>0</v>
      </c>
      <c r="BS92" s="5">
        <f t="shared" si="583"/>
        <v>0</v>
      </c>
      <c r="BT92" s="5">
        <f t="shared" si="584"/>
        <v>0</v>
      </c>
      <c r="BU92" s="5">
        <f t="shared" si="585"/>
        <v>1</v>
      </c>
      <c r="BV92" s="5">
        <f t="shared" si="586"/>
        <v>1</v>
      </c>
      <c r="BW92" s="5">
        <f t="shared" si="587"/>
        <v>1</v>
      </c>
      <c r="BX92" s="5">
        <f t="shared" si="588"/>
        <v>1</v>
      </c>
      <c r="BY92" s="5">
        <f t="shared" si="589"/>
        <v>1</v>
      </c>
      <c r="BZ92" s="5">
        <f t="shared" si="590"/>
        <v>1</v>
      </c>
      <c r="CA92" s="5">
        <f t="shared" si="591"/>
        <v>1</v>
      </c>
      <c r="CB92" s="5">
        <f t="shared" si="592"/>
        <v>1</v>
      </c>
      <c r="CC92" s="5">
        <f t="shared" si="593"/>
        <v>1</v>
      </c>
      <c r="CD92" s="5" t="str">
        <f t="shared" si="594"/>
        <v>?</v>
      </c>
      <c r="CE92" s="4" t="str">
        <f t="shared" si="606"/>
        <v>Kitöltés rendben!</v>
      </c>
      <c r="CF92" s="5">
        <f t="shared" si="607"/>
        <v>1</v>
      </c>
      <c r="CG92" s="5">
        <f t="shared" si="597"/>
        <v>0</v>
      </c>
      <c r="CH92" s="5">
        <f t="shared" si="598"/>
        <v>1</v>
      </c>
    </row>
    <row r="93" spans="1:86" s="2" customFormat="1" ht="75">
      <c r="A93" s="1" t="str">
        <f t="shared" si="599"/>
        <v>Kitöltés rendben!</v>
      </c>
      <c r="B93" s="195">
        <v>1</v>
      </c>
      <c r="C93" s="191" t="s">
        <v>64</v>
      </c>
      <c r="D93" s="198" t="s">
        <v>432</v>
      </c>
      <c r="E93" s="199" t="s">
        <v>318</v>
      </c>
      <c r="F93" s="200" t="str">
        <f>VLOOKUP($G93,Összesítő!$B:$F,2,FALSE)</f>
        <v>21-20297-1-001-00-01</v>
      </c>
      <c r="G93" s="201">
        <v>2201</v>
      </c>
      <c r="H93" s="200" t="str">
        <f>AY93&amp;"_"&amp;AW93&amp;"_FIV_"&amp;LEFT(Előlap!$B$6,4)</f>
        <v>1791_91_FIV_2026</v>
      </c>
      <c r="I93" s="200" t="str">
        <f>VLOOKUP($G93,Összesítő!$B:$F,5,FALSE)</f>
        <v>Kiskunfélegyháza</v>
      </c>
      <c r="J93" s="200" t="str">
        <f>VLOOKUP($G93,Összesítő!$B:$F,4,FALSE)</f>
        <v>Kiskunfélegyháza Város Önkormányzata</v>
      </c>
      <c r="K93" s="202">
        <f t="shared" si="600"/>
        <v>5000</v>
      </c>
      <c r="L93" s="193">
        <v>2027</v>
      </c>
      <c r="M93" s="193">
        <v>2027</v>
      </c>
      <c r="N93" s="203">
        <v>5000</v>
      </c>
      <c r="O93" s="203">
        <v>0</v>
      </c>
      <c r="P93" s="203">
        <v>5000</v>
      </c>
      <c r="Q93" s="205"/>
      <c r="R93" s="204">
        <v>0</v>
      </c>
      <c r="S93" s="204">
        <v>0</v>
      </c>
      <c r="T93" s="204">
        <v>0</v>
      </c>
      <c r="U93" s="204">
        <v>0</v>
      </c>
      <c r="V93" s="204">
        <v>0</v>
      </c>
      <c r="W93" s="203">
        <v>5000</v>
      </c>
      <c r="X93" s="204">
        <v>0</v>
      </c>
      <c r="Y93" s="204">
        <v>0</v>
      </c>
      <c r="Z93" s="204">
        <v>0</v>
      </c>
      <c r="AA93" s="204">
        <v>0</v>
      </c>
      <c r="AB93" s="204">
        <v>0</v>
      </c>
      <c r="AC93" s="202">
        <f t="shared" si="601"/>
        <v>5000</v>
      </c>
      <c r="AD93" s="3" t="str">
        <f t="shared" si="602"/>
        <v>A forrás egyenlő a költséggel (I.ütem).</v>
      </c>
      <c r="AE93" s="205"/>
      <c r="AF93" s="204">
        <v>0</v>
      </c>
      <c r="AG93" s="204">
        <v>0</v>
      </c>
      <c r="AH93" s="204">
        <v>0</v>
      </c>
      <c r="AI93" s="204">
        <v>0</v>
      </c>
      <c r="AJ93" s="204">
        <v>0</v>
      </c>
      <c r="AK93" s="204">
        <v>0</v>
      </c>
      <c r="AL93" s="204">
        <v>0</v>
      </c>
      <c r="AM93" s="204">
        <v>0</v>
      </c>
      <c r="AN93" s="204">
        <v>0</v>
      </c>
      <c r="AO93" s="204">
        <v>0</v>
      </c>
      <c r="AP93" s="204">
        <v>0</v>
      </c>
      <c r="AQ93" s="202">
        <f t="shared" si="603"/>
        <v>0</v>
      </c>
      <c r="AR93" s="191"/>
      <c r="AS93" s="3" t="str">
        <f t="shared" si="563"/>
        <v>Nem hosszútávú a feladat.</v>
      </c>
      <c r="AT93" s="205"/>
      <c r="AU93" s="198" t="s">
        <v>445</v>
      </c>
      <c r="AV93" s="198" t="s">
        <v>135</v>
      </c>
      <c r="AW93" s="197">
        <f>COUNTA($G$3:G93)</f>
        <v>91</v>
      </c>
      <c r="AY93" s="6">
        <f>VLOOKUP($G93,Összesítő!$B:$F,3,FALSE)</f>
        <v>1791</v>
      </c>
      <c r="AZ93" s="6">
        <f t="shared" si="564"/>
        <v>185</v>
      </c>
      <c r="BA93" s="5">
        <f t="shared" si="565"/>
        <v>1</v>
      </c>
      <c r="BB93" s="5" t="str">
        <f t="shared" si="566"/>
        <v>R</v>
      </c>
      <c r="BC93" s="5">
        <f t="shared" si="604"/>
        <v>1</v>
      </c>
      <c r="BD93" s="5">
        <f t="shared" si="568"/>
        <v>0</v>
      </c>
      <c r="BE93" s="5">
        <f t="shared" si="569"/>
        <v>0</v>
      </c>
      <c r="BF93" s="6" t="str">
        <f t="shared" si="570"/>
        <v>A forrás egyenlő a költséggel (I.ütem).</v>
      </c>
      <c r="BG93" s="5">
        <f t="shared" si="571"/>
        <v>1</v>
      </c>
      <c r="BH93" s="5">
        <f t="shared" si="572"/>
        <v>1</v>
      </c>
      <c r="BI93" s="5">
        <f t="shared" si="573"/>
        <v>0</v>
      </c>
      <c r="BJ93" s="5">
        <f t="shared" si="574"/>
        <v>1</v>
      </c>
      <c r="BK93" s="5">
        <f t="shared" si="605"/>
        <v>1</v>
      </c>
      <c r="BL93" s="4" t="str">
        <f t="shared" si="576"/>
        <v>Nem hosszútávú a feladat.</v>
      </c>
      <c r="BM93" s="5">
        <f t="shared" si="577"/>
        <v>1</v>
      </c>
      <c r="BN93" s="5">
        <f t="shared" si="578"/>
        <v>0</v>
      </c>
      <c r="BO93" s="5">
        <f t="shared" si="579"/>
        <v>0</v>
      </c>
      <c r="BP93" s="5">
        <f t="shared" si="580"/>
        <v>0</v>
      </c>
      <c r="BQ93" s="5">
        <f t="shared" si="581"/>
        <v>0</v>
      </c>
      <c r="BR93" s="6" t="str">
        <f t="shared" si="582"/>
        <v>Nincs hosszútávú terv!</v>
      </c>
      <c r="BS93" s="5">
        <f t="shared" si="583"/>
        <v>0</v>
      </c>
      <c r="BT93" s="5">
        <f t="shared" si="584"/>
        <v>0</v>
      </c>
      <c r="BU93" s="5">
        <f t="shared" si="585"/>
        <v>1</v>
      </c>
      <c r="BV93" s="5">
        <f t="shared" si="586"/>
        <v>1</v>
      </c>
      <c r="BW93" s="5">
        <f t="shared" si="587"/>
        <v>1</v>
      </c>
      <c r="BX93" s="5">
        <f t="shared" si="588"/>
        <v>1</v>
      </c>
      <c r="BY93" s="5">
        <f t="shared" si="589"/>
        <v>1</v>
      </c>
      <c r="BZ93" s="5">
        <f t="shared" si="590"/>
        <v>1</v>
      </c>
      <c r="CA93" s="5">
        <f t="shared" si="591"/>
        <v>1</v>
      </c>
      <c r="CB93" s="5">
        <f t="shared" si="592"/>
        <v>1</v>
      </c>
      <c r="CC93" s="5">
        <f t="shared" si="593"/>
        <v>1</v>
      </c>
      <c r="CD93" s="5" t="str">
        <f t="shared" si="594"/>
        <v>?</v>
      </c>
      <c r="CE93" s="4" t="str">
        <f t="shared" si="606"/>
        <v>Kitöltés rendben!</v>
      </c>
      <c r="CF93" s="5">
        <f t="shared" si="607"/>
        <v>1</v>
      </c>
      <c r="CG93" s="5">
        <f t="shared" si="597"/>
        <v>1</v>
      </c>
      <c r="CH93" s="5">
        <f t="shared" si="598"/>
        <v>0</v>
      </c>
    </row>
    <row r="94" spans="1:86" s="2" customFormat="1" ht="75">
      <c r="A94" s="1" t="str">
        <f t="shared" si="599"/>
        <v>Kitöltés rendben!</v>
      </c>
      <c r="B94" s="195">
        <v>2</v>
      </c>
      <c r="C94" s="191" t="s">
        <v>88</v>
      </c>
      <c r="D94" s="198" t="s">
        <v>433</v>
      </c>
      <c r="E94" s="199" t="s">
        <v>318</v>
      </c>
      <c r="F94" s="200" t="str">
        <f>VLOOKUP($G94,Összesítő!$B:$F,2,FALSE)</f>
        <v>21-20297-1-001-00-01</v>
      </c>
      <c r="G94" s="201">
        <v>2201</v>
      </c>
      <c r="H94" s="200" t="str">
        <f>AY94&amp;"_"&amp;AW94&amp;"_FIV_"&amp;LEFT(Előlap!$B$6,4)</f>
        <v>1791_92_FIV_2026</v>
      </c>
      <c r="I94" s="200" t="str">
        <f>VLOOKUP($G94,Összesítő!$B:$F,5,FALSE)</f>
        <v>Kiskunfélegyháza</v>
      </c>
      <c r="J94" s="200" t="str">
        <f>VLOOKUP($G94,Összesítő!$B:$F,4,FALSE)</f>
        <v>Kiskunfélegyháza Város Önkormányzata</v>
      </c>
      <c r="K94" s="202">
        <f t="shared" si="600"/>
        <v>50000</v>
      </c>
      <c r="L94" s="193">
        <v>2028</v>
      </c>
      <c r="M94" s="193">
        <v>2029</v>
      </c>
      <c r="N94" s="203">
        <v>0</v>
      </c>
      <c r="O94" s="203">
        <v>50000</v>
      </c>
      <c r="P94" s="203">
        <v>0</v>
      </c>
      <c r="Q94" s="205"/>
      <c r="R94" s="204">
        <v>0</v>
      </c>
      <c r="S94" s="204">
        <v>0</v>
      </c>
      <c r="T94" s="204">
        <v>0</v>
      </c>
      <c r="U94" s="204">
        <v>0</v>
      </c>
      <c r="V94" s="204">
        <v>0</v>
      </c>
      <c r="W94" s="203">
        <v>0</v>
      </c>
      <c r="X94" s="204">
        <v>0</v>
      </c>
      <c r="Y94" s="204">
        <v>0</v>
      </c>
      <c r="Z94" s="204">
        <v>0</v>
      </c>
      <c r="AA94" s="204">
        <v>0</v>
      </c>
      <c r="AB94" s="204">
        <v>0</v>
      </c>
      <c r="AC94" s="202">
        <f t="shared" si="601"/>
        <v>0</v>
      </c>
      <c r="AD94" s="3" t="str">
        <f t="shared" si="602"/>
        <v>Nem rövidtávú a feladat.</v>
      </c>
      <c r="AE94" s="205"/>
      <c r="AF94" s="204">
        <v>0</v>
      </c>
      <c r="AG94" s="204">
        <v>0</v>
      </c>
      <c r="AH94" s="204">
        <v>0</v>
      </c>
      <c r="AI94" s="204">
        <v>0</v>
      </c>
      <c r="AJ94" s="203">
        <v>50000</v>
      </c>
      <c r="AK94" s="204">
        <v>0</v>
      </c>
      <c r="AL94" s="204">
        <v>0</v>
      </c>
      <c r="AM94" s="204">
        <v>0</v>
      </c>
      <c r="AN94" s="204">
        <v>0</v>
      </c>
      <c r="AO94" s="204">
        <v>0</v>
      </c>
      <c r="AP94" s="204">
        <v>0</v>
      </c>
      <c r="AQ94" s="202">
        <f t="shared" si="603"/>
        <v>50000</v>
      </c>
      <c r="AR94" s="191"/>
      <c r="AS94" s="3" t="str">
        <f t="shared" si="563"/>
        <v>A forrás egyenlő a költséggel (II.ütem).</v>
      </c>
      <c r="AT94" s="205"/>
      <c r="AU94" s="198" t="s">
        <v>446</v>
      </c>
      <c r="AV94" s="198" t="s">
        <v>135</v>
      </c>
      <c r="AW94" s="197">
        <f>COUNTA($G$3:G94)</f>
        <v>92</v>
      </c>
      <c r="AY94" s="6">
        <f>VLOOKUP($G94,Összesítő!$B:$F,3,FALSE)</f>
        <v>1791</v>
      </c>
      <c r="AZ94" s="6">
        <f t="shared" si="564"/>
        <v>210</v>
      </c>
      <c r="BA94" s="5">
        <f t="shared" si="565"/>
        <v>1</v>
      </c>
      <c r="BB94" s="5" t="str">
        <f t="shared" si="566"/>
        <v>H</v>
      </c>
      <c r="BC94" s="5">
        <f t="shared" si="604"/>
        <v>0</v>
      </c>
      <c r="BD94" s="5">
        <f t="shared" si="568"/>
        <v>0</v>
      </c>
      <c r="BE94" s="5">
        <f t="shared" si="569"/>
        <v>0</v>
      </c>
      <c r="BF94" s="6" t="str">
        <f t="shared" si="570"/>
        <v>Nem rövidtávú a feladat.</v>
      </c>
      <c r="BG94" s="5">
        <f t="shared" si="571"/>
        <v>1</v>
      </c>
      <c r="BH94" s="5">
        <f t="shared" si="572"/>
        <v>1</v>
      </c>
      <c r="BI94" s="5">
        <f t="shared" si="573"/>
        <v>0</v>
      </c>
      <c r="BJ94" s="5">
        <f t="shared" si="574"/>
        <v>1</v>
      </c>
      <c r="BK94" s="5">
        <f t="shared" si="605"/>
        <v>1</v>
      </c>
      <c r="BL94" s="4" t="str">
        <f t="shared" si="576"/>
        <v>A forrás egyenlő a költséggel (II.ütem).</v>
      </c>
      <c r="BM94" s="5">
        <f t="shared" si="577"/>
        <v>0</v>
      </c>
      <c r="BN94" s="5">
        <f t="shared" si="578"/>
        <v>1</v>
      </c>
      <c r="BO94" s="5">
        <f t="shared" si="579"/>
        <v>0</v>
      </c>
      <c r="BP94" s="5">
        <f t="shared" si="580"/>
        <v>0</v>
      </c>
      <c r="BQ94" s="5">
        <f t="shared" si="581"/>
        <v>0</v>
      </c>
      <c r="BR94" s="6">
        <f t="shared" si="582"/>
        <v>0</v>
      </c>
      <c r="BS94" s="5">
        <f t="shared" si="583"/>
        <v>0</v>
      </c>
      <c r="BT94" s="5">
        <f t="shared" si="584"/>
        <v>0</v>
      </c>
      <c r="BU94" s="5">
        <f t="shared" si="585"/>
        <v>1</v>
      </c>
      <c r="BV94" s="5">
        <f t="shared" si="586"/>
        <v>1</v>
      </c>
      <c r="BW94" s="5">
        <f t="shared" si="587"/>
        <v>1</v>
      </c>
      <c r="BX94" s="5">
        <f t="shared" si="588"/>
        <v>1</v>
      </c>
      <c r="BY94" s="5">
        <f t="shared" si="589"/>
        <v>1</v>
      </c>
      <c r="BZ94" s="5">
        <f t="shared" si="590"/>
        <v>1</v>
      </c>
      <c r="CA94" s="5">
        <f t="shared" si="591"/>
        <v>1</v>
      </c>
      <c r="CB94" s="5">
        <f t="shared" si="592"/>
        <v>1</v>
      </c>
      <c r="CC94" s="5">
        <f t="shared" si="593"/>
        <v>1</v>
      </c>
      <c r="CD94" s="5" t="str">
        <f t="shared" si="594"/>
        <v>?</v>
      </c>
      <c r="CE94" s="4" t="str">
        <f t="shared" si="606"/>
        <v>Kitöltés rendben!</v>
      </c>
      <c r="CF94" s="5">
        <f t="shared" si="607"/>
        <v>1</v>
      </c>
      <c r="CG94" s="5">
        <f t="shared" si="597"/>
        <v>0</v>
      </c>
      <c r="CH94" s="5">
        <f t="shared" si="598"/>
        <v>1</v>
      </c>
    </row>
    <row r="95" spans="1:86" s="2" customFormat="1" ht="60">
      <c r="A95" s="1" t="str">
        <f t="shared" si="599"/>
        <v>Kitöltés rendben!</v>
      </c>
      <c r="B95" s="195">
        <v>1</v>
      </c>
      <c r="C95" s="191" t="s">
        <v>70</v>
      </c>
      <c r="D95" s="198" t="s">
        <v>434</v>
      </c>
      <c r="E95" s="199" t="s">
        <v>318</v>
      </c>
      <c r="F95" s="200" t="str">
        <f>VLOOKUP($G95,Összesítő!$B:$F,2,FALSE)</f>
        <v>21-20297-1-001-00-01</v>
      </c>
      <c r="G95" s="201">
        <v>2201</v>
      </c>
      <c r="H95" s="200" t="str">
        <f>AY95&amp;"_"&amp;AW95&amp;"_FIV_"&amp;LEFT(Előlap!$B$6,4)</f>
        <v>1791_93_FIV_2026</v>
      </c>
      <c r="I95" s="200" t="str">
        <f>VLOOKUP($G95,Összesítő!$B:$F,5,FALSE)</f>
        <v>Kiskunfélegyháza</v>
      </c>
      <c r="J95" s="200" t="str">
        <f>VLOOKUP($G95,Összesítő!$B:$F,4,FALSE)</f>
        <v>Kiskunfélegyháza Város Önkormányzata</v>
      </c>
      <c r="K95" s="202">
        <f t="shared" si="600"/>
        <v>1000</v>
      </c>
      <c r="L95" s="193">
        <v>2027</v>
      </c>
      <c r="M95" s="193">
        <v>2027</v>
      </c>
      <c r="N95" s="203">
        <v>1000</v>
      </c>
      <c r="O95" s="203">
        <v>0</v>
      </c>
      <c r="P95" s="203">
        <v>1000</v>
      </c>
      <c r="Q95" s="205"/>
      <c r="R95" s="204">
        <v>0</v>
      </c>
      <c r="S95" s="204">
        <v>0</v>
      </c>
      <c r="T95" s="204">
        <v>0</v>
      </c>
      <c r="U95" s="204">
        <v>0</v>
      </c>
      <c r="V95" s="204">
        <v>0</v>
      </c>
      <c r="W95" s="203">
        <v>1000</v>
      </c>
      <c r="X95" s="204">
        <v>0</v>
      </c>
      <c r="Y95" s="204">
        <v>0</v>
      </c>
      <c r="Z95" s="204">
        <v>0</v>
      </c>
      <c r="AA95" s="204">
        <v>0</v>
      </c>
      <c r="AB95" s="204">
        <v>0</v>
      </c>
      <c r="AC95" s="202">
        <f t="shared" si="601"/>
        <v>1000</v>
      </c>
      <c r="AD95" s="3" t="str">
        <f t="shared" si="602"/>
        <v>A forrás egyenlő a költséggel (I.ütem).</v>
      </c>
      <c r="AE95" s="205"/>
      <c r="AF95" s="204">
        <v>0</v>
      </c>
      <c r="AG95" s="204">
        <v>0</v>
      </c>
      <c r="AH95" s="204">
        <v>0</v>
      </c>
      <c r="AI95" s="204">
        <v>0</v>
      </c>
      <c r="AJ95" s="203">
        <v>0</v>
      </c>
      <c r="AK95" s="204">
        <v>0</v>
      </c>
      <c r="AL95" s="204">
        <v>0</v>
      </c>
      <c r="AM95" s="204">
        <v>0</v>
      </c>
      <c r="AN95" s="204">
        <v>0</v>
      </c>
      <c r="AO95" s="204">
        <v>0</v>
      </c>
      <c r="AP95" s="204">
        <v>0</v>
      </c>
      <c r="AQ95" s="202">
        <f t="shared" si="603"/>
        <v>0</v>
      </c>
      <c r="AR95" s="191"/>
      <c r="AS95" s="3" t="str">
        <f t="shared" si="563"/>
        <v>Nem hosszútávú a feladat.</v>
      </c>
      <c r="AT95" s="205"/>
      <c r="AU95" s="198" t="s">
        <v>447</v>
      </c>
      <c r="AV95" s="198" t="s">
        <v>135</v>
      </c>
      <c r="AW95" s="197">
        <f>COUNTA($G$3:G95)</f>
        <v>93</v>
      </c>
      <c r="AY95" s="6">
        <f>VLOOKUP($G95,Összesítő!$B:$F,3,FALSE)</f>
        <v>1791</v>
      </c>
      <c r="AZ95" s="6">
        <f t="shared" si="564"/>
        <v>142</v>
      </c>
      <c r="BA95" s="5">
        <f t="shared" si="565"/>
        <v>1</v>
      </c>
      <c r="BB95" s="5" t="str">
        <f t="shared" si="566"/>
        <v>R</v>
      </c>
      <c r="BC95" s="5">
        <f t="shared" si="604"/>
        <v>1</v>
      </c>
      <c r="BD95" s="5">
        <f t="shared" si="568"/>
        <v>0</v>
      </c>
      <c r="BE95" s="5">
        <f t="shared" si="569"/>
        <v>0</v>
      </c>
      <c r="BF95" s="6" t="str">
        <f t="shared" si="570"/>
        <v>A forrás egyenlő a költséggel (I.ütem).</v>
      </c>
      <c r="BG95" s="5">
        <f t="shared" si="571"/>
        <v>1</v>
      </c>
      <c r="BH95" s="5">
        <f t="shared" si="572"/>
        <v>1</v>
      </c>
      <c r="BI95" s="5">
        <f t="shared" si="573"/>
        <v>0</v>
      </c>
      <c r="BJ95" s="5">
        <f t="shared" si="574"/>
        <v>1</v>
      </c>
      <c r="BK95" s="5">
        <f t="shared" si="605"/>
        <v>1</v>
      </c>
      <c r="BL95" s="4" t="str">
        <f t="shared" si="576"/>
        <v>Nem hosszútávú a feladat.</v>
      </c>
      <c r="BM95" s="5">
        <f t="shared" si="577"/>
        <v>1</v>
      </c>
      <c r="BN95" s="5">
        <f t="shared" si="578"/>
        <v>0</v>
      </c>
      <c r="BO95" s="5">
        <f t="shared" si="579"/>
        <v>0</v>
      </c>
      <c r="BP95" s="5">
        <f t="shared" si="580"/>
        <v>0</v>
      </c>
      <c r="BQ95" s="5">
        <f t="shared" si="581"/>
        <v>0</v>
      </c>
      <c r="BR95" s="6" t="str">
        <f t="shared" si="582"/>
        <v>Nincs hosszútávú terv!</v>
      </c>
      <c r="BS95" s="5">
        <f t="shared" si="583"/>
        <v>0</v>
      </c>
      <c r="BT95" s="5">
        <f t="shared" si="584"/>
        <v>0</v>
      </c>
      <c r="BU95" s="5">
        <f t="shared" si="585"/>
        <v>1</v>
      </c>
      <c r="BV95" s="5">
        <f t="shared" si="586"/>
        <v>1</v>
      </c>
      <c r="BW95" s="5">
        <f t="shared" si="587"/>
        <v>1</v>
      </c>
      <c r="BX95" s="5">
        <f t="shared" si="588"/>
        <v>1</v>
      </c>
      <c r="BY95" s="5">
        <f t="shared" si="589"/>
        <v>1</v>
      </c>
      <c r="BZ95" s="5">
        <f t="shared" si="590"/>
        <v>1</v>
      </c>
      <c r="CA95" s="5">
        <f t="shared" si="591"/>
        <v>1</v>
      </c>
      <c r="CB95" s="5">
        <f t="shared" si="592"/>
        <v>1</v>
      </c>
      <c r="CC95" s="5">
        <f t="shared" si="593"/>
        <v>1</v>
      </c>
      <c r="CD95" s="5" t="str">
        <f t="shared" si="594"/>
        <v>?</v>
      </c>
      <c r="CE95" s="4" t="str">
        <f t="shared" si="606"/>
        <v>Kitöltés rendben!</v>
      </c>
      <c r="CF95" s="5">
        <f t="shared" si="607"/>
        <v>1</v>
      </c>
      <c r="CG95" s="5">
        <f t="shared" si="597"/>
        <v>1</v>
      </c>
      <c r="CH95" s="5">
        <f t="shared" si="598"/>
        <v>0</v>
      </c>
    </row>
    <row r="96" spans="1:86" s="2" customFormat="1" ht="31.5">
      <c r="A96" s="1" t="str">
        <f t="shared" si="599"/>
        <v>Kitöltés rendben!</v>
      </c>
      <c r="B96" s="195">
        <v>1</v>
      </c>
      <c r="C96" s="191" t="s">
        <v>88</v>
      </c>
      <c r="D96" s="198" t="s">
        <v>435</v>
      </c>
      <c r="E96" s="199" t="s">
        <v>318</v>
      </c>
      <c r="F96" s="200" t="str">
        <f>VLOOKUP($G96,Összesítő!$B:$F,2,FALSE)</f>
        <v>21-20297-1-001-00-01</v>
      </c>
      <c r="G96" s="201">
        <v>2201</v>
      </c>
      <c r="H96" s="200" t="str">
        <f>AY96&amp;"_"&amp;AW96&amp;"_FIV_"&amp;LEFT(Előlap!$B$6,4)</f>
        <v>1791_94_FIV_2026</v>
      </c>
      <c r="I96" s="200" t="str">
        <f>VLOOKUP($G96,Összesítő!$B:$F,5,FALSE)</f>
        <v>Kiskunfélegyháza</v>
      </c>
      <c r="J96" s="200" t="str">
        <f>VLOOKUP($G96,Összesítő!$B:$F,4,FALSE)</f>
        <v>Kiskunfélegyháza Város Önkormányzata</v>
      </c>
      <c r="K96" s="202">
        <f t="shared" si="600"/>
        <v>3000</v>
      </c>
      <c r="L96" s="193">
        <v>2027</v>
      </c>
      <c r="M96" s="193">
        <v>2027</v>
      </c>
      <c r="N96" s="203">
        <v>3000</v>
      </c>
      <c r="O96" s="203">
        <v>0</v>
      </c>
      <c r="P96" s="203">
        <v>3000</v>
      </c>
      <c r="Q96" s="205"/>
      <c r="R96" s="204">
        <v>0</v>
      </c>
      <c r="S96" s="204">
        <v>0</v>
      </c>
      <c r="T96" s="204">
        <v>0</v>
      </c>
      <c r="U96" s="204">
        <v>0</v>
      </c>
      <c r="V96" s="204">
        <v>0</v>
      </c>
      <c r="W96" s="203">
        <v>3000</v>
      </c>
      <c r="X96" s="204">
        <v>0</v>
      </c>
      <c r="Y96" s="204">
        <v>0</v>
      </c>
      <c r="Z96" s="204">
        <v>0</v>
      </c>
      <c r="AA96" s="204">
        <v>0</v>
      </c>
      <c r="AB96" s="204">
        <v>0</v>
      </c>
      <c r="AC96" s="202">
        <f t="shared" si="601"/>
        <v>3000</v>
      </c>
      <c r="AD96" s="3" t="str">
        <f t="shared" si="602"/>
        <v>A forrás egyenlő a költséggel (I.ütem).</v>
      </c>
      <c r="AE96" s="205"/>
      <c r="AF96" s="204">
        <v>0</v>
      </c>
      <c r="AG96" s="204">
        <v>0</v>
      </c>
      <c r="AH96" s="204">
        <v>0</v>
      </c>
      <c r="AI96" s="204">
        <v>0</v>
      </c>
      <c r="AJ96" s="203">
        <v>0</v>
      </c>
      <c r="AK96" s="204">
        <v>0</v>
      </c>
      <c r="AL96" s="204">
        <v>0</v>
      </c>
      <c r="AM96" s="204">
        <v>0</v>
      </c>
      <c r="AN96" s="204">
        <v>0</v>
      </c>
      <c r="AO96" s="204">
        <v>0</v>
      </c>
      <c r="AP96" s="204">
        <v>0</v>
      </c>
      <c r="AQ96" s="202">
        <f t="shared" si="603"/>
        <v>0</v>
      </c>
      <c r="AR96" s="191"/>
      <c r="AS96" s="3" t="str">
        <f t="shared" si="563"/>
        <v>Nem hosszútávú a feladat.</v>
      </c>
      <c r="AT96" s="205"/>
      <c r="AU96" s="198" t="s">
        <v>448</v>
      </c>
      <c r="AV96" s="198" t="s">
        <v>135</v>
      </c>
      <c r="AW96" s="197">
        <f>COUNTA($G$3:G96)</f>
        <v>94</v>
      </c>
      <c r="AY96" s="6">
        <f>VLOOKUP($G96,Összesítő!$B:$F,3,FALSE)</f>
        <v>1791</v>
      </c>
      <c r="AZ96" s="6">
        <f t="shared" si="564"/>
        <v>73</v>
      </c>
      <c r="BA96" s="5">
        <f t="shared" si="565"/>
        <v>1</v>
      </c>
      <c r="BB96" s="5" t="str">
        <f t="shared" si="566"/>
        <v>R</v>
      </c>
      <c r="BC96" s="5">
        <f t="shared" si="604"/>
        <v>1</v>
      </c>
      <c r="BD96" s="5">
        <f t="shared" si="568"/>
        <v>0</v>
      </c>
      <c r="BE96" s="5">
        <f t="shared" si="569"/>
        <v>0</v>
      </c>
      <c r="BF96" s="6" t="str">
        <f t="shared" si="570"/>
        <v>A forrás egyenlő a költséggel (I.ütem).</v>
      </c>
      <c r="BG96" s="5">
        <f t="shared" si="571"/>
        <v>1</v>
      </c>
      <c r="BH96" s="5">
        <f t="shared" si="572"/>
        <v>1</v>
      </c>
      <c r="BI96" s="5">
        <f t="shared" si="573"/>
        <v>0</v>
      </c>
      <c r="BJ96" s="5">
        <f t="shared" si="574"/>
        <v>1</v>
      </c>
      <c r="BK96" s="5">
        <f t="shared" si="605"/>
        <v>1</v>
      </c>
      <c r="BL96" s="4" t="str">
        <f t="shared" si="576"/>
        <v>Nem hosszútávú a feladat.</v>
      </c>
      <c r="BM96" s="5">
        <f t="shared" si="577"/>
        <v>1</v>
      </c>
      <c r="BN96" s="5">
        <f t="shared" si="578"/>
        <v>0</v>
      </c>
      <c r="BO96" s="5">
        <f t="shared" si="579"/>
        <v>0</v>
      </c>
      <c r="BP96" s="5">
        <f t="shared" si="580"/>
        <v>0</v>
      </c>
      <c r="BQ96" s="5">
        <f t="shared" si="581"/>
        <v>0</v>
      </c>
      <c r="BR96" s="6" t="str">
        <f t="shared" si="582"/>
        <v>Nincs hosszútávú terv!</v>
      </c>
      <c r="BS96" s="5">
        <f t="shared" si="583"/>
        <v>0</v>
      </c>
      <c r="BT96" s="5">
        <f t="shared" si="584"/>
        <v>0</v>
      </c>
      <c r="BU96" s="5">
        <f t="shared" si="585"/>
        <v>1</v>
      </c>
      <c r="BV96" s="5">
        <f t="shared" si="586"/>
        <v>1</v>
      </c>
      <c r="BW96" s="5">
        <f t="shared" si="587"/>
        <v>1</v>
      </c>
      <c r="BX96" s="5">
        <f t="shared" si="588"/>
        <v>1</v>
      </c>
      <c r="BY96" s="5">
        <f t="shared" si="589"/>
        <v>1</v>
      </c>
      <c r="BZ96" s="5">
        <f t="shared" si="590"/>
        <v>1</v>
      </c>
      <c r="CA96" s="5">
        <f t="shared" si="591"/>
        <v>1</v>
      </c>
      <c r="CB96" s="5">
        <f t="shared" si="592"/>
        <v>1</v>
      </c>
      <c r="CC96" s="5">
        <f t="shared" si="593"/>
        <v>1</v>
      </c>
      <c r="CD96" s="5" t="str">
        <f t="shared" si="594"/>
        <v>?</v>
      </c>
      <c r="CE96" s="4" t="str">
        <f t="shared" si="606"/>
        <v>Kitöltés rendben!</v>
      </c>
      <c r="CF96" s="5">
        <f t="shared" si="607"/>
        <v>1</v>
      </c>
      <c r="CG96" s="5">
        <f t="shared" si="597"/>
        <v>1</v>
      </c>
      <c r="CH96" s="5">
        <f t="shared" si="598"/>
        <v>0</v>
      </c>
    </row>
    <row r="97" spans="1:86" s="2" customFormat="1" ht="45">
      <c r="A97" s="1" t="str">
        <f t="shared" si="599"/>
        <v>Kitöltés rendben!</v>
      </c>
      <c r="B97" s="195">
        <v>1</v>
      </c>
      <c r="C97" s="191" t="s">
        <v>97</v>
      </c>
      <c r="D97" s="198" t="s">
        <v>436</v>
      </c>
      <c r="E97" s="199" t="s">
        <v>318</v>
      </c>
      <c r="F97" s="200" t="str">
        <f>VLOOKUP($G97,Összesítő!$B:$F,2,FALSE)</f>
        <v>21-20297-1-001-00-01</v>
      </c>
      <c r="G97" s="201">
        <v>2201</v>
      </c>
      <c r="H97" s="200" t="str">
        <f>AY97&amp;"_"&amp;AW97&amp;"_FIV_"&amp;LEFT(Előlap!$B$6,4)</f>
        <v>1791_95_FIV_2026</v>
      </c>
      <c r="I97" s="200" t="str">
        <f>VLOOKUP($G97,Összesítő!$B:$F,5,FALSE)</f>
        <v>Kiskunfélegyháza</v>
      </c>
      <c r="J97" s="200" t="str">
        <f>VLOOKUP($G97,Összesítő!$B:$F,4,FALSE)</f>
        <v>Kiskunfélegyháza Város Önkormányzata</v>
      </c>
      <c r="K97" s="202">
        <f t="shared" si="600"/>
        <v>2000</v>
      </c>
      <c r="L97" s="193">
        <v>2027</v>
      </c>
      <c r="M97" s="193">
        <v>2027</v>
      </c>
      <c r="N97" s="203">
        <v>2000</v>
      </c>
      <c r="O97" s="203">
        <v>0</v>
      </c>
      <c r="P97" s="203">
        <v>2000</v>
      </c>
      <c r="Q97" s="205"/>
      <c r="R97" s="204">
        <v>0</v>
      </c>
      <c r="S97" s="204">
        <v>0</v>
      </c>
      <c r="T97" s="204">
        <v>0</v>
      </c>
      <c r="U97" s="204">
        <v>0</v>
      </c>
      <c r="V97" s="204">
        <v>0</v>
      </c>
      <c r="W97" s="203">
        <v>2000</v>
      </c>
      <c r="X97" s="204">
        <v>0</v>
      </c>
      <c r="Y97" s="204">
        <v>0</v>
      </c>
      <c r="Z97" s="204">
        <v>0</v>
      </c>
      <c r="AA97" s="204">
        <v>0</v>
      </c>
      <c r="AB97" s="204">
        <v>0</v>
      </c>
      <c r="AC97" s="202">
        <f t="shared" si="601"/>
        <v>2000</v>
      </c>
      <c r="AD97" s="3" t="str">
        <f t="shared" si="602"/>
        <v>A forrás egyenlő a költséggel (I.ütem).</v>
      </c>
      <c r="AE97" s="205"/>
      <c r="AF97" s="204">
        <v>0</v>
      </c>
      <c r="AG97" s="204">
        <v>0</v>
      </c>
      <c r="AH97" s="204">
        <v>0</v>
      </c>
      <c r="AI97" s="204">
        <v>0</v>
      </c>
      <c r="AJ97" s="203">
        <v>0</v>
      </c>
      <c r="AK97" s="204">
        <v>0</v>
      </c>
      <c r="AL97" s="204">
        <v>0</v>
      </c>
      <c r="AM97" s="204">
        <v>0</v>
      </c>
      <c r="AN97" s="204">
        <v>0</v>
      </c>
      <c r="AO97" s="204">
        <v>0</v>
      </c>
      <c r="AP97" s="204">
        <v>0</v>
      </c>
      <c r="AQ97" s="202">
        <f t="shared" si="603"/>
        <v>0</v>
      </c>
      <c r="AR97" s="191"/>
      <c r="AS97" s="3" t="str">
        <f t="shared" si="563"/>
        <v>Nem hosszútávú a feladat.</v>
      </c>
      <c r="AT97" s="205"/>
      <c r="AU97" s="198" t="s">
        <v>449</v>
      </c>
      <c r="AV97" s="198" t="s">
        <v>135</v>
      </c>
      <c r="AW97" s="197">
        <f>COUNTA($G$3:G97)</f>
        <v>95</v>
      </c>
      <c r="AY97" s="6">
        <f>VLOOKUP($G97,Összesítő!$B:$F,3,FALSE)</f>
        <v>1791</v>
      </c>
      <c r="AZ97" s="6">
        <f t="shared" si="564"/>
        <v>109</v>
      </c>
      <c r="BA97" s="5">
        <f t="shared" si="565"/>
        <v>1</v>
      </c>
      <c r="BB97" s="5" t="str">
        <f t="shared" si="566"/>
        <v>R</v>
      </c>
      <c r="BC97" s="5">
        <f t="shared" si="604"/>
        <v>1</v>
      </c>
      <c r="BD97" s="5">
        <f t="shared" si="568"/>
        <v>0</v>
      </c>
      <c r="BE97" s="5">
        <f t="shared" si="569"/>
        <v>0</v>
      </c>
      <c r="BF97" s="6" t="str">
        <f t="shared" si="570"/>
        <v>A forrás egyenlő a költséggel (I.ütem).</v>
      </c>
      <c r="BG97" s="5">
        <f t="shared" si="571"/>
        <v>1</v>
      </c>
      <c r="BH97" s="5">
        <f t="shared" si="572"/>
        <v>1</v>
      </c>
      <c r="BI97" s="5">
        <f t="shared" si="573"/>
        <v>0</v>
      </c>
      <c r="BJ97" s="5">
        <f t="shared" si="574"/>
        <v>1</v>
      </c>
      <c r="BK97" s="5">
        <f t="shared" si="605"/>
        <v>1</v>
      </c>
      <c r="BL97" s="4" t="str">
        <f t="shared" si="576"/>
        <v>Nem hosszútávú a feladat.</v>
      </c>
      <c r="BM97" s="5">
        <f t="shared" si="577"/>
        <v>1</v>
      </c>
      <c r="BN97" s="5">
        <f t="shared" si="578"/>
        <v>0</v>
      </c>
      <c r="BO97" s="5">
        <f t="shared" si="579"/>
        <v>0</v>
      </c>
      <c r="BP97" s="5">
        <f t="shared" si="580"/>
        <v>0</v>
      </c>
      <c r="BQ97" s="5">
        <f t="shared" si="581"/>
        <v>0</v>
      </c>
      <c r="BR97" s="6" t="str">
        <f t="shared" si="582"/>
        <v>Nincs hosszútávú terv!</v>
      </c>
      <c r="BS97" s="5">
        <f t="shared" si="583"/>
        <v>0</v>
      </c>
      <c r="BT97" s="5">
        <f t="shared" si="584"/>
        <v>0</v>
      </c>
      <c r="BU97" s="5">
        <f t="shared" si="585"/>
        <v>1</v>
      </c>
      <c r="BV97" s="5">
        <f t="shared" si="586"/>
        <v>1</v>
      </c>
      <c r="BW97" s="5">
        <f t="shared" si="587"/>
        <v>1</v>
      </c>
      <c r="BX97" s="5">
        <f t="shared" si="588"/>
        <v>1</v>
      </c>
      <c r="BY97" s="5">
        <f t="shared" si="589"/>
        <v>1</v>
      </c>
      <c r="BZ97" s="5">
        <f t="shared" si="590"/>
        <v>1</v>
      </c>
      <c r="CA97" s="5">
        <f t="shared" si="591"/>
        <v>1</v>
      </c>
      <c r="CB97" s="5">
        <f t="shared" si="592"/>
        <v>1</v>
      </c>
      <c r="CC97" s="5">
        <f t="shared" si="593"/>
        <v>1</v>
      </c>
      <c r="CD97" s="5" t="str">
        <f t="shared" si="594"/>
        <v>?</v>
      </c>
      <c r="CE97" s="4" t="str">
        <f t="shared" si="606"/>
        <v>Kitöltés rendben!</v>
      </c>
      <c r="CF97" s="5">
        <f t="shared" si="607"/>
        <v>1</v>
      </c>
      <c r="CG97" s="5">
        <f t="shared" si="597"/>
        <v>1</v>
      </c>
      <c r="CH97" s="5">
        <f t="shared" si="598"/>
        <v>0</v>
      </c>
    </row>
    <row r="98" spans="1:86" s="2" customFormat="1" ht="31.5">
      <c r="A98" s="1" t="str">
        <f t="shared" si="599"/>
        <v>Kitöltés rendben!</v>
      </c>
      <c r="B98" s="195">
        <v>1</v>
      </c>
      <c r="C98" s="191" t="s">
        <v>92</v>
      </c>
      <c r="D98" s="198" t="s">
        <v>437</v>
      </c>
      <c r="E98" s="199" t="s">
        <v>318</v>
      </c>
      <c r="F98" s="200" t="str">
        <f>VLOOKUP($G98,Összesítő!$B:$F,2,FALSE)</f>
        <v>21-20297-1-001-00-01</v>
      </c>
      <c r="G98" s="201">
        <v>2201</v>
      </c>
      <c r="H98" s="200" t="str">
        <f>AY98&amp;"_"&amp;AW98&amp;"_FIV_"&amp;LEFT(Előlap!$B$6,4)</f>
        <v>1791_96_FIV_2026</v>
      </c>
      <c r="I98" s="200" t="str">
        <f>VLOOKUP($G98,Összesítő!$B:$F,5,FALSE)</f>
        <v>Kiskunfélegyháza</v>
      </c>
      <c r="J98" s="200" t="str">
        <f>VLOOKUP($G98,Összesítő!$B:$F,4,FALSE)</f>
        <v>Kiskunfélegyháza Város Önkormányzata</v>
      </c>
      <c r="K98" s="202">
        <f t="shared" si="600"/>
        <v>1000</v>
      </c>
      <c r="L98" s="193">
        <v>2027</v>
      </c>
      <c r="M98" s="193">
        <v>2027</v>
      </c>
      <c r="N98" s="203">
        <v>1000</v>
      </c>
      <c r="O98" s="203">
        <v>0</v>
      </c>
      <c r="P98" s="203">
        <v>1000</v>
      </c>
      <c r="Q98" s="205"/>
      <c r="R98" s="204">
        <v>0</v>
      </c>
      <c r="S98" s="204">
        <v>0</v>
      </c>
      <c r="T98" s="204">
        <v>0</v>
      </c>
      <c r="U98" s="204">
        <v>0</v>
      </c>
      <c r="V98" s="204">
        <v>0</v>
      </c>
      <c r="W98" s="203">
        <v>1000</v>
      </c>
      <c r="X98" s="204">
        <v>0</v>
      </c>
      <c r="Y98" s="204">
        <v>0</v>
      </c>
      <c r="Z98" s="204">
        <v>0</v>
      </c>
      <c r="AA98" s="204">
        <v>0</v>
      </c>
      <c r="AB98" s="204">
        <v>0</v>
      </c>
      <c r="AC98" s="202">
        <f t="shared" si="601"/>
        <v>1000</v>
      </c>
      <c r="AD98" s="3" t="str">
        <f t="shared" si="602"/>
        <v>A forrás egyenlő a költséggel (I.ütem).</v>
      </c>
      <c r="AE98" s="205"/>
      <c r="AF98" s="204">
        <v>0</v>
      </c>
      <c r="AG98" s="204">
        <v>0</v>
      </c>
      <c r="AH98" s="204">
        <v>0</v>
      </c>
      <c r="AI98" s="204">
        <v>0</v>
      </c>
      <c r="AJ98" s="203">
        <v>0</v>
      </c>
      <c r="AK98" s="204">
        <v>0</v>
      </c>
      <c r="AL98" s="204">
        <v>0</v>
      </c>
      <c r="AM98" s="204">
        <v>0</v>
      </c>
      <c r="AN98" s="204">
        <v>0</v>
      </c>
      <c r="AO98" s="204">
        <v>0</v>
      </c>
      <c r="AP98" s="204">
        <v>0</v>
      </c>
      <c r="AQ98" s="202">
        <f t="shared" si="603"/>
        <v>0</v>
      </c>
      <c r="AR98" s="191"/>
      <c r="AS98" s="3" t="str">
        <f t="shared" si="563"/>
        <v>Nem hosszútávú a feladat.</v>
      </c>
      <c r="AT98" s="205"/>
      <c r="AU98" s="198" t="s">
        <v>450</v>
      </c>
      <c r="AV98" s="198" t="s">
        <v>135</v>
      </c>
      <c r="AW98" s="197">
        <f>COUNTA($G$3:G98)</f>
        <v>96</v>
      </c>
      <c r="AY98" s="6">
        <f>VLOOKUP($G98,Összesítő!$B:$F,3,FALSE)</f>
        <v>1791</v>
      </c>
      <c r="AZ98" s="6">
        <f t="shared" si="564"/>
        <v>74</v>
      </c>
      <c r="BA98" s="5">
        <f t="shared" si="565"/>
        <v>1</v>
      </c>
      <c r="BB98" s="5" t="str">
        <f t="shared" si="566"/>
        <v>R</v>
      </c>
      <c r="BC98" s="5">
        <f t="shared" si="604"/>
        <v>1</v>
      </c>
      <c r="BD98" s="5">
        <f t="shared" si="568"/>
        <v>0</v>
      </c>
      <c r="BE98" s="5">
        <f t="shared" si="569"/>
        <v>0</v>
      </c>
      <c r="BF98" s="6" t="str">
        <f t="shared" si="570"/>
        <v>A forrás egyenlő a költséggel (I.ütem).</v>
      </c>
      <c r="BG98" s="5">
        <f t="shared" si="571"/>
        <v>1</v>
      </c>
      <c r="BH98" s="5">
        <f t="shared" si="572"/>
        <v>1</v>
      </c>
      <c r="BI98" s="5">
        <f t="shared" si="573"/>
        <v>0</v>
      </c>
      <c r="BJ98" s="5">
        <f t="shared" si="574"/>
        <v>1</v>
      </c>
      <c r="BK98" s="5">
        <f t="shared" si="605"/>
        <v>1</v>
      </c>
      <c r="BL98" s="4" t="str">
        <f t="shared" si="576"/>
        <v>Nem hosszútávú a feladat.</v>
      </c>
      <c r="BM98" s="5">
        <f t="shared" si="577"/>
        <v>1</v>
      </c>
      <c r="BN98" s="5">
        <f t="shared" si="578"/>
        <v>0</v>
      </c>
      <c r="BO98" s="5">
        <f t="shared" si="579"/>
        <v>0</v>
      </c>
      <c r="BP98" s="5">
        <f t="shared" si="580"/>
        <v>0</v>
      </c>
      <c r="BQ98" s="5">
        <f t="shared" si="581"/>
        <v>0</v>
      </c>
      <c r="BR98" s="6" t="str">
        <f t="shared" si="582"/>
        <v>Nincs hosszútávú terv!</v>
      </c>
      <c r="BS98" s="5">
        <f t="shared" si="583"/>
        <v>0</v>
      </c>
      <c r="BT98" s="5">
        <f t="shared" si="584"/>
        <v>0</v>
      </c>
      <c r="BU98" s="5">
        <f t="shared" si="585"/>
        <v>1</v>
      </c>
      <c r="BV98" s="5">
        <f t="shared" si="586"/>
        <v>1</v>
      </c>
      <c r="BW98" s="5">
        <f t="shared" si="587"/>
        <v>1</v>
      </c>
      <c r="BX98" s="5">
        <f t="shared" si="588"/>
        <v>1</v>
      </c>
      <c r="BY98" s="5">
        <f t="shared" si="589"/>
        <v>1</v>
      </c>
      <c r="BZ98" s="5">
        <f t="shared" si="590"/>
        <v>1</v>
      </c>
      <c r="CA98" s="5">
        <f t="shared" si="591"/>
        <v>1</v>
      </c>
      <c r="CB98" s="5">
        <f t="shared" si="592"/>
        <v>1</v>
      </c>
      <c r="CC98" s="5">
        <f t="shared" si="593"/>
        <v>1</v>
      </c>
      <c r="CD98" s="5" t="str">
        <f t="shared" si="594"/>
        <v>?</v>
      </c>
      <c r="CE98" s="4" t="str">
        <f t="shared" si="606"/>
        <v>Kitöltés rendben!</v>
      </c>
      <c r="CF98" s="5">
        <f t="shared" si="607"/>
        <v>1</v>
      </c>
      <c r="CG98" s="5">
        <f t="shared" si="597"/>
        <v>1</v>
      </c>
      <c r="CH98" s="5">
        <f t="shared" si="598"/>
        <v>0</v>
      </c>
    </row>
    <row r="99" spans="1:86" s="2" customFormat="1" ht="105">
      <c r="A99" s="1" t="str">
        <f t="shared" si="599"/>
        <v>Kitöltés rendben!</v>
      </c>
      <c r="B99" s="195">
        <v>1</v>
      </c>
      <c r="C99" s="191" t="s">
        <v>92</v>
      </c>
      <c r="D99" s="198" t="s">
        <v>438</v>
      </c>
      <c r="E99" s="199" t="s">
        <v>318</v>
      </c>
      <c r="F99" s="200" t="str">
        <f>VLOOKUP($G99,Összesítő!$B:$F,2,FALSE)</f>
        <v>21-20297-1-001-00-01</v>
      </c>
      <c r="G99" s="201">
        <v>2201</v>
      </c>
      <c r="H99" s="200" t="str">
        <f>AY99&amp;"_"&amp;AW99&amp;"_FIV_"&amp;LEFT(Előlap!$B$6,4)</f>
        <v>1791_97_FIV_2026</v>
      </c>
      <c r="I99" s="200" t="str">
        <f>VLOOKUP($G99,Összesítő!$B:$F,5,FALSE)</f>
        <v>Kiskunfélegyháza</v>
      </c>
      <c r="J99" s="200" t="str">
        <f>VLOOKUP($G99,Összesítő!$B:$F,4,FALSE)</f>
        <v>Kiskunfélegyháza Város Önkormányzata</v>
      </c>
      <c r="K99" s="202">
        <f t="shared" si="600"/>
        <v>84000</v>
      </c>
      <c r="L99" s="193">
        <v>2027</v>
      </c>
      <c r="M99" s="193">
        <v>2028</v>
      </c>
      <c r="N99" s="203">
        <v>4000</v>
      </c>
      <c r="O99" s="203">
        <v>80000</v>
      </c>
      <c r="P99" s="203">
        <v>4000</v>
      </c>
      <c r="Q99" s="205"/>
      <c r="R99" s="204">
        <v>0</v>
      </c>
      <c r="S99" s="204">
        <v>0</v>
      </c>
      <c r="T99" s="204">
        <v>0</v>
      </c>
      <c r="U99" s="204">
        <v>0</v>
      </c>
      <c r="V99" s="204">
        <v>0</v>
      </c>
      <c r="W99" s="203">
        <v>4000</v>
      </c>
      <c r="X99" s="204">
        <v>0</v>
      </c>
      <c r="Y99" s="204">
        <v>0</v>
      </c>
      <c r="Z99" s="204">
        <v>0</v>
      </c>
      <c r="AA99" s="204">
        <v>0</v>
      </c>
      <c r="AB99" s="204">
        <v>0</v>
      </c>
      <c r="AC99" s="202">
        <f t="shared" si="601"/>
        <v>4000</v>
      </c>
      <c r="AD99" s="3" t="str">
        <f t="shared" si="602"/>
        <v>A forrás egyenlő a költséggel (I.ütem).</v>
      </c>
      <c r="AE99" s="205"/>
      <c r="AF99" s="204">
        <v>0</v>
      </c>
      <c r="AG99" s="204">
        <v>0</v>
      </c>
      <c r="AH99" s="204">
        <v>0</v>
      </c>
      <c r="AI99" s="204">
        <v>0</v>
      </c>
      <c r="AJ99" s="203">
        <v>80000</v>
      </c>
      <c r="AK99" s="204">
        <v>0</v>
      </c>
      <c r="AL99" s="204">
        <v>0</v>
      </c>
      <c r="AM99" s="204">
        <v>0</v>
      </c>
      <c r="AN99" s="204">
        <v>0</v>
      </c>
      <c r="AO99" s="204">
        <v>0</v>
      </c>
      <c r="AP99" s="204">
        <v>0</v>
      </c>
      <c r="AQ99" s="202">
        <f t="shared" si="603"/>
        <v>80000</v>
      </c>
      <c r="AR99" s="191"/>
      <c r="AS99" s="3" t="str">
        <f t="shared" si="563"/>
        <v>A forrás egyenlő a költséggel (II.ütem).</v>
      </c>
      <c r="AT99" s="205"/>
      <c r="AU99" s="198" t="s">
        <v>451</v>
      </c>
      <c r="AV99" s="198" t="s">
        <v>135</v>
      </c>
      <c r="AW99" s="197">
        <f>COUNTA($G$3:G99)</f>
        <v>97</v>
      </c>
      <c r="AY99" s="6">
        <f>VLOOKUP($G99,Összesítő!$B:$F,3,FALSE)</f>
        <v>1791</v>
      </c>
      <c r="AZ99" s="6">
        <f t="shared" si="564"/>
        <v>254</v>
      </c>
      <c r="BA99" s="5">
        <f t="shared" si="565"/>
        <v>1</v>
      </c>
      <c r="BB99" s="5" t="str">
        <f t="shared" si="566"/>
        <v>RH</v>
      </c>
      <c r="BC99" s="5">
        <f t="shared" si="604"/>
        <v>1</v>
      </c>
      <c r="BD99" s="5">
        <f t="shared" si="568"/>
        <v>0</v>
      </c>
      <c r="BE99" s="5">
        <f t="shared" si="569"/>
        <v>0</v>
      </c>
      <c r="BF99" s="6" t="str">
        <f t="shared" si="570"/>
        <v>A forrás egyenlő a költséggel (I.ütem).</v>
      </c>
      <c r="BG99" s="5">
        <f t="shared" si="571"/>
        <v>1</v>
      </c>
      <c r="BH99" s="5">
        <f t="shared" si="572"/>
        <v>1</v>
      </c>
      <c r="BI99" s="5">
        <f t="shared" si="573"/>
        <v>0</v>
      </c>
      <c r="BJ99" s="5">
        <f t="shared" si="574"/>
        <v>1</v>
      </c>
      <c r="BK99" s="5">
        <f t="shared" si="605"/>
        <v>1</v>
      </c>
      <c r="BL99" s="4" t="str">
        <f t="shared" si="576"/>
        <v>A forrás egyenlő a költséggel (II.ütem).</v>
      </c>
      <c r="BM99" s="5">
        <f t="shared" si="577"/>
        <v>0</v>
      </c>
      <c r="BN99" s="5">
        <f t="shared" si="578"/>
        <v>1</v>
      </c>
      <c r="BO99" s="5">
        <f t="shared" si="579"/>
        <v>0</v>
      </c>
      <c r="BP99" s="5">
        <f t="shared" si="580"/>
        <v>0</v>
      </c>
      <c r="BQ99" s="5">
        <f t="shared" si="581"/>
        <v>0</v>
      </c>
      <c r="BR99" s="6">
        <f t="shared" si="582"/>
        <v>0</v>
      </c>
      <c r="BS99" s="5">
        <f t="shared" si="583"/>
        <v>0</v>
      </c>
      <c r="BT99" s="5">
        <f t="shared" si="584"/>
        <v>0</v>
      </c>
      <c r="BU99" s="5">
        <f t="shared" si="585"/>
        <v>1</v>
      </c>
      <c r="BV99" s="5">
        <f t="shared" si="586"/>
        <v>1</v>
      </c>
      <c r="BW99" s="5">
        <f t="shared" si="587"/>
        <v>1</v>
      </c>
      <c r="BX99" s="5">
        <f t="shared" si="588"/>
        <v>1</v>
      </c>
      <c r="BY99" s="5">
        <f t="shared" si="589"/>
        <v>1</v>
      </c>
      <c r="BZ99" s="5">
        <f t="shared" si="590"/>
        <v>1</v>
      </c>
      <c r="CA99" s="5">
        <f t="shared" si="591"/>
        <v>1</v>
      </c>
      <c r="CB99" s="5">
        <f t="shared" si="592"/>
        <v>1</v>
      </c>
      <c r="CC99" s="5">
        <f t="shared" si="593"/>
        <v>1</v>
      </c>
      <c r="CD99" s="5" t="str">
        <f t="shared" si="594"/>
        <v>?</v>
      </c>
      <c r="CE99" s="4" t="str">
        <f t="shared" si="606"/>
        <v>Kitöltés rendben!</v>
      </c>
      <c r="CF99" s="5">
        <f t="shared" si="607"/>
        <v>1</v>
      </c>
      <c r="CG99" s="5">
        <f t="shared" si="597"/>
        <v>1</v>
      </c>
      <c r="CH99" s="5">
        <f t="shared" si="598"/>
        <v>1</v>
      </c>
    </row>
    <row r="100" spans="1:86" s="2" customFormat="1" ht="75">
      <c r="A100" s="1" t="str">
        <f t="shared" si="599"/>
        <v>Kitöltés rendben!</v>
      </c>
      <c r="B100" s="195">
        <v>2</v>
      </c>
      <c r="C100" s="191" t="s">
        <v>88</v>
      </c>
      <c r="D100" s="198" t="s">
        <v>439</v>
      </c>
      <c r="E100" s="199" t="s">
        <v>318</v>
      </c>
      <c r="F100" s="200" t="str">
        <f>VLOOKUP($G100,Összesítő!$B:$F,2,FALSE)</f>
        <v>21-20297-1-001-00-01</v>
      </c>
      <c r="G100" s="201">
        <v>2201</v>
      </c>
      <c r="H100" s="200" t="str">
        <f>AY100&amp;"_"&amp;AW100&amp;"_FIV_"&amp;LEFT(Előlap!$B$6,4)</f>
        <v>1791_98_FIV_2026</v>
      </c>
      <c r="I100" s="200" t="str">
        <f>VLOOKUP($G100,Összesítő!$B:$F,5,FALSE)</f>
        <v>Kiskunfélegyháza</v>
      </c>
      <c r="J100" s="200" t="str">
        <f>VLOOKUP($G100,Összesítő!$B:$F,4,FALSE)</f>
        <v>Kiskunfélegyháza Város Önkormányzata</v>
      </c>
      <c r="K100" s="202">
        <f t="shared" si="600"/>
        <v>30000</v>
      </c>
      <c r="L100" s="193">
        <v>2028</v>
      </c>
      <c r="M100" s="193">
        <v>2028</v>
      </c>
      <c r="N100" s="203">
        <v>0</v>
      </c>
      <c r="O100" s="203">
        <v>30000</v>
      </c>
      <c r="P100" s="203">
        <v>0</v>
      </c>
      <c r="Q100" s="205"/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3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2">
        <f t="shared" si="601"/>
        <v>0</v>
      </c>
      <c r="AD100" s="3" t="str">
        <f t="shared" si="602"/>
        <v>Nem rövidtávú a feladat.</v>
      </c>
      <c r="AE100" s="205"/>
      <c r="AF100" s="204">
        <v>0</v>
      </c>
      <c r="AG100" s="204">
        <v>0</v>
      </c>
      <c r="AH100" s="204">
        <v>0</v>
      </c>
      <c r="AI100" s="204">
        <v>0</v>
      </c>
      <c r="AJ100" s="203">
        <v>30000</v>
      </c>
      <c r="AK100" s="204">
        <v>0</v>
      </c>
      <c r="AL100" s="204">
        <v>0</v>
      </c>
      <c r="AM100" s="204">
        <v>0</v>
      </c>
      <c r="AN100" s="204">
        <v>0</v>
      </c>
      <c r="AO100" s="204">
        <v>0</v>
      </c>
      <c r="AP100" s="204">
        <v>0</v>
      </c>
      <c r="AQ100" s="202">
        <f t="shared" si="603"/>
        <v>30000</v>
      </c>
      <c r="AR100" s="191"/>
      <c r="AS100" s="3" t="str">
        <f t="shared" si="563"/>
        <v>A forrás egyenlő a költséggel (II.ütem).</v>
      </c>
      <c r="AT100" s="205"/>
      <c r="AU100" s="198" t="s">
        <v>452</v>
      </c>
      <c r="AV100" s="198" t="s">
        <v>135</v>
      </c>
      <c r="AW100" s="197">
        <f>COUNTA($G$3:G100)</f>
        <v>98</v>
      </c>
      <c r="AY100" s="6">
        <f>VLOOKUP($G100,Összesítő!$B:$F,3,FALSE)</f>
        <v>1791</v>
      </c>
      <c r="AZ100" s="6">
        <f t="shared" si="564"/>
        <v>233</v>
      </c>
      <c r="BA100" s="5">
        <f t="shared" si="565"/>
        <v>1</v>
      </c>
      <c r="BB100" s="5" t="str">
        <f t="shared" si="566"/>
        <v>H</v>
      </c>
      <c r="BC100" s="5">
        <f t="shared" si="604"/>
        <v>0</v>
      </c>
      <c r="BD100" s="5">
        <f t="shared" si="568"/>
        <v>0</v>
      </c>
      <c r="BE100" s="5">
        <f t="shared" si="569"/>
        <v>0</v>
      </c>
      <c r="BF100" s="6" t="str">
        <f t="shared" si="570"/>
        <v>Nem rövidtávú a feladat.</v>
      </c>
      <c r="BG100" s="5">
        <f t="shared" si="571"/>
        <v>1</v>
      </c>
      <c r="BH100" s="5">
        <f t="shared" si="572"/>
        <v>1</v>
      </c>
      <c r="BI100" s="5">
        <f t="shared" si="573"/>
        <v>0</v>
      </c>
      <c r="BJ100" s="5">
        <f t="shared" si="574"/>
        <v>1</v>
      </c>
      <c r="BK100" s="5">
        <f t="shared" si="605"/>
        <v>1</v>
      </c>
      <c r="BL100" s="4" t="str">
        <f t="shared" si="576"/>
        <v>A forrás egyenlő a költséggel (II.ütem).</v>
      </c>
      <c r="BM100" s="5">
        <f t="shared" si="577"/>
        <v>0</v>
      </c>
      <c r="BN100" s="5">
        <f t="shared" si="578"/>
        <v>1</v>
      </c>
      <c r="BO100" s="5">
        <f t="shared" si="579"/>
        <v>0</v>
      </c>
      <c r="BP100" s="5">
        <f t="shared" si="580"/>
        <v>0</v>
      </c>
      <c r="BQ100" s="5">
        <f t="shared" si="581"/>
        <v>0</v>
      </c>
      <c r="BR100" s="6">
        <f t="shared" si="582"/>
        <v>0</v>
      </c>
      <c r="BS100" s="5">
        <f t="shared" si="583"/>
        <v>0</v>
      </c>
      <c r="BT100" s="5">
        <f t="shared" si="584"/>
        <v>0</v>
      </c>
      <c r="BU100" s="5">
        <f t="shared" si="585"/>
        <v>1</v>
      </c>
      <c r="BV100" s="5">
        <f t="shared" si="586"/>
        <v>1</v>
      </c>
      <c r="BW100" s="5">
        <f t="shared" si="587"/>
        <v>1</v>
      </c>
      <c r="BX100" s="5">
        <f t="shared" si="588"/>
        <v>1</v>
      </c>
      <c r="BY100" s="5">
        <f t="shared" si="589"/>
        <v>1</v>
      </c>
      <c r="BZ100" s="5">
        <f t="shared" si="590"/>
        <v>1</v>
      </c>
      <c r="CA100" s="5">
        <f t="shared" si="591"/>
        <v>1</v>
      </c>
      <c r="CB100" s="5">
        <f t="shared" si="592"/>
        <v>1</v>
      </c>
      <c r="CC100" s="5">
        <f t="shared" si="593"/>
        <v>1</v>
      </c>
      <c r="CD100" s="5" t="str">
        <f t="shared" si="594"/>
        <v>?</v>
      </c>
      <c r="CE100" s="4" t="str">
        <f t="shared" si="606"/>
        <v>Kitöltés rendben!</v>
      </c>
      <c r="CF100" s="5">
        <f t="shared" si="607"/>
        <v>1</v>
      </c>
      <c r="CG100" s="5">
        <f t="shared" si="597"/>
        <v>0</v>
      </c>
      <c r="CH100" s="5">
        <f t="shared" si="598"/>
        <v>1</v>
      </c>
    </row>
    <row r="101" spans="1:86" s="2" customFormat="1" ht="120">
      <c r="A101" s="1" t="str">
        <f>IF($G101="","Nincs VKR kiválasztva!",CE101)</f>
        <v>Kitöltés rendben!</v>
      </c>
      <c r="B101" s="195">
        <v>1</v>
      </c>
      <c r="C101" s="191" t="s">
        <v>117</v>
      </c>
      <c r="D101" s="198" t="s">
        <v>317</v>
      </c>
      <c r="E101" s="199" t="s">
        <v>318</v>
      </c>
      <c r="F101" s="200" t="str">
        <f>VLOOKUP($G101,Összesítő!$B:$F,2,FALSE)</f>
        <v>21-26684-1-005-01-01</v>
      </c>
      <c r="G101" s="201">
        <v>2101</v>
      </c>
      <c r="H101" s="200" t="str">
        <f>AY101&amp;"_"&amp;AW101&amp;"_FIV_"&amp;LEFT(Előlap!$B$6,4)</f>
        <v>1802_99_FIV_2026</v>
      </c>
      <c r="I101" s="200" t="str">
        <f>VLOOKUP($G101,Összesítő!$B:$F,5,FALSE)</f>
        <v>Helvécia, Ballószög, Kecskemét, Kerekegyháza, Városföld</v>
      </c>
      <c r="J101" s="200" t="str">
        <f>VLOOKUP($G101,Összesítő!$B:$F,4,FALSE)</f>
        <v>Helvécia Nagyközség Önkormányzata, Ballószög Község Önkormányzata, Kecskemét Megyei Jogú Város Önkormányzata, Kerekegyháza Város Önkormányzata, Városföld Község Önkormányzata</v>
      </c>
      <c r="K101" s="202">
        <f>N101+O101</f>
        <v>50000</v>
      </c>
      <c r="L101" s="193">
        <v>2027</v>
      </c>
      <c r="M101" s="193">
        <v>2027</v>
      </c>
      <c r="N101" s="203">
        <v>50000</v>
      </c>
      <c r="O101" s="204">
        <v>0</v>
      </c>
      <c r="P101" s="203">
        <v>30000</v>
      </c>
      <c r="Q101" s="205"/>
      <c r="R101" s="204">
        <v>20000</v>
      </c>
      <c r="S101" s="204">
        <v>0</v>
      </c>
      <c r="T101" s="204">
        <v>0</v>
      </c>
      <c r="U101" s="204">
        <v>0</v>
      </c>
      <c r="V101" s="204">
        <v>0</v>
      </c>
      <c r="W101" s="204">
        <v>30000</v>
      </c>
      <c r="X101" s="204">
        <v>0</v>
      </c>
      <c r="Y101" s="204">
        <v>0</v>
      </c>
      <c r="Z101" s="204">
        <v>0</v>
      </c>
      <c r="AA101" s="204">
        <v>0</v>
      </c>
      <c r="AB101" s="204">
        <v>0</v>
      </c>
      <c r="AC101" s="202">
        <f>SUM(R101:AB101)</f>
        <v>50000</v>
      </c>
      <c r="AD101" s="3" t="str">
        <f>IF($G101="","Nincs VKR kiválasztva!",IF(BA101=0,"Hiányos kitöltés!",BF101))</f>
        <v>A forrás egyenlő a költséggel (I.ütem).</v>
      </c>
      <c r="AE101" s="205"/>
      <c r="AF101" s="204">
        <v>0</v>
      </c>
      <c r="AG101" s="204">
        <v>0</v>
      </c>
      <c r="AH101" s="204">
        <v>0</v>
      </c>
      <c r="AI101" s="204">
        <v>0</v>
      </c>
      <c r="AJ101" s="204">
        <v>0</v>
      </c>
      <c r="AK101" s="204">
        <v>0</v>
      </c>
      <c r="AL101" s="204">
        <v>0</v>
      </c>
      <c r="AM101" s="204">
        <v>0</v>
      </c>
      <c r="AN101" s="204">
        <v>0</v>
      </c>
      <c r="AO101" s="204">
        <v>0</v>
      </c>
      <c r="AP101" s="204">
        <v>0</v>
      </c>
      <c r="AQ101" s="202">
        <f>SUM(AF101:AP101)</f>
        <v>0</v>
      </c>
      <c r="AR101" s="191"/>
      <c r="AS101" s="3" t="str">
        <f>IF($G101="","Nincs VKR kiválasztva!",IF($BA101=0,"Hiányos kitöltés!",IF($BN101=0,"Nem hosszútávú a feladat.",$BL101)))</f>
        <v>Nem hosszútávú a feladat.</v>
      </c>
      <c r="AT101" s="205"/>
      <c r="AU101" s="198" t="s">
        <v>326</v>
      </c>
      <c r="AV101" s="198" t="s">
        <v>135</v>
      </c>
      <c r="AW101" s="197">
        <f>COUNTA($G$3:G101)</f>
        <v>99</v>
      </c>
      <c r="AY101" s="6">
        <f>VLOOKUP($G101,Összesítő!$B:$F,3,FALSE)</f>
        <v>1802</v>
      </c>
      <c r="AZ101" s="6">
        <f>LEN($AU101)</f>
        <v>107</v>
      </c>
      <c r="BA101" s="5">
        <f>IF(OR($B101="",$C101="",$D101="",$E101="",$F101="",$L101="",$M101="",$N101="",$O101="",$P101=""),0,1)</f>
        <v>1</v>
      </c>
      <c r="BB101" s="5" t="str">
        <f>IF($F101="",0,IF(AND($L101=2027,$M101=2027),"R",IF(AND($L101=2027,$M101&gt;2027),"RH",IF(AND($L101&gt;2027,$M101&gt;2027),"H","x"))))</f>
        <v>R</v>
      </c>
      <c r="BC101" s="5">
        <f>IF(OR(BB101="R",BB101="RH"),1,0)</f>
        <v>1</v>
      </c>
      <c r="BD101" s="5">
        <f>IF(AND($BB101="R",$O101&gt;0),1,IF(AND($BB101="H",$N101&gt;0),1,0))</f>
        <v>0</v>
      </c>
      <c r="BE101" s="5">
        <f>IF($AC101&lt;$N101,1,IF($AC101=$N101,0))</f>
        <v>0</v>
      </c>
      <c r="BF101" s="6" t="str">
        <f>IF($L101&gt;2027,"Nem rövidtávú a feladat.",IF($BE101=1,"Az I. ütem nem lehet forráshiányos!",IF($AC101&gt;$N101,"Többlet forrást jelölt meg az I. ütemnél! A forrás ne legyen több a költségnél.",IF($AC101=$N101,"A forrás egyenlő a költséggel (I.ütem).",0))))</f>
        <v>A forrás egyenlő a költséggel (I.ütem).</v>
      </c>
      <c r="BG101" s="5">
        <f>IF(AND($R101&lt;&gt;"",$S101&lt;&gt;"",$T101&lt;&gt;"",$U101&lt;&gt;"",$V101&lt;&gt;"",$W101&lt;&gt;"",$X101&lt;&gt;"",$Y101&lt;&gt;"",$Z101&lt;&gt;"",$AA101&lt;&gt;"",$AB101&lt;&gt;""),1,0)</f>
        <v>1</v>
      </c>
      <c r="BH101" s="5">
        <f>IF(AND($BG101=1,$N101=$AC101),1,0)</f>
        <v>1</v>
      </c>
      <c r="BI101" s="5">
        <f>IF($AQ101&lt;$O101,1,0)</f>
        <v>0</v>
      </c>
      <c r="BJ101" s="5">
        <f>IF(AND($AF101&lt;&gt;"",$AG101&lt;&gt;"",$AH101&lt;&gt;"",$AI101&lt;&gt;"",$AJ101&lt;&gt;"",$AK101&lt;&gt;"",$AL101&lt;&gt;"",$AM101&lt;&gt;"",$AN101&lt;&gt;"",$AO101&lt;&gt;"",$AP101&lt;&gt;""),1,0)</f>
        <v>1</v>
      </c>
      <c r="BK101" s="5">
        <f>IF(AND($BJ101=1,$O101=$AQ101),1,IF(AND($BJ101=1,$O101&gt;$AQ101,AR101="igen"),1,0))</f>
        <v>1</v>
      </c>
      <c r="BL101" s="4" t="str">
        <f>IF($M101&lt;2028,"Nem hosszútávú a feladat.",IF(AND($BI101=1,$AR101="nem"),"Forráshiányos a feladat? Jelölje az AR-oszlopban!",IF(AND($BI101=0,$AR101="igen"),"Forráshiányosnak jelölte a feladat az AR-oszlopban, de a forrás költség adatok alapnján nem az!",IF(AND($BI101=1,$AR101="igen"),"Forráshiányos a feladat!",IF($AQ101&gt;$O101,"Többlet forrást jelölt meg a II. ütemnél! A forrás ne legyen több a költségnél.",IF($AQ101=$O101,"A forrás egyenlő a költséggel (II.ütem).",0))))))</f>
        <v>Nem hosszútávú a feladat.</v>
      </c>
      <c r="BM101" s="5">
        <f>IF($M101&lt;2028,1,0)</f>
        <v>1</v>
      </c>
      <c r="BN101" s="5">
        <f>IF($M101&gt;2027,1,0)</f>
        <v>0</v>
      </c>
      <c r="BO101" s="5">
        <f>IF(AND($BM101=1,$N101=0),1,0)</f>
        <v>0</v>
      </c>
      <c r="BP101" s="5">
        <f>IF(AND($BN101=1,$O101=0),1,0)</f>
        <v>0</v>
      </c>
      <c r="BQ101" s="5">
        <f>IF(AND($BB101="R",$N101=0,$AZ101&gt;29),1,IF(AND($BB101="RH",$N101=0,$AZ101&gt;29),1,0))</f>
        <v>0</v>
      </c>
      <c r="BR101" s="6" t="str">
        <f>IF($BN101=0,"Nincs hosszútávú terv!",IF(AND($BB101="H",$O101=0,$AZ101=0),"Nullás a hosszútávú feladat és nincs hozzá indoklás!",IF(AND($BB101="RH",$O101=0,$AZ101=0),"Nullás a hosszútávú feladat és nincs hozzá indoklás!",IF(AND($BB101="R",$O101=0,$AZ101&lt;300),"Nullás a hosszútávú feladat és rövid hozzá az indoklás!",IF(AND($BB101="RH",$O101=0,$AZ101&lt;300),"Nullás a hosszútávú feladat és rövid hozzá az indoklás!",0)))))</f>
        <v>Nincs hosszútávú terv!</v>
      </c>
      <c r="BS101" s="5">
        <f>IF(AND($BB101="R",$N101=0,$AZ101&gt;29),1,IF(AND($BB101="RH",$N101=0,$AZ101&gt;29),1,0))</f>
        <v>0</v>
      </c>
      <c r="BT101" s="5">
        <f>IF(AND($BB101="H",$O101=0,$AZ101&gt;29),1,IF(AND($BB101="RH",$O101=0,$AZ101&gt;29),1,0))</f>
        <v>0</v>
      </c>
      <c r="BU101" s="5">
        <f>IF($B101="",0,1)</f>
        <v>1</v>
      </c>
      <c r="BV101" s="5">
        <f>IF($C101="",0,1)</f>
        <v>1</v>
      </c>
      <c r="BW101" s="5">
        <f>IF($D101="",0,1)</f>
        <v>1</v>
      </c>
      <c r="BX101" s="5">
        <f>IF($E101="",0,1)</f>
        <v>1</v>
      </c>
      <c r="BY101" s="5">
        <f>IF($L101="",0,1)</f>
        <v>1</v>
      </c>
      <c r="BZ101" s="5">
        <f>IF($M101="",0,1)</f>
        <v>1</v>
      </c>
      <c r="CA101" s="5">
        <f>IF($N101="",0,1)</f>
        <v>1</v>
      </c>
      <c r="CB101" s="5">
        <f>IF($O101="",0,1)</f>
        <v>1</v>
      </c>
      <c r="CC101" s="5">
        <f>IF($P101="",0,1)</f>
        <v>1</v>
      </c>
      <c r="CD101" s="5" t="str">
        <f>IF(AND($BA101=0,$BU101=0),"Hiányos kitöltés! (B-oszlop üres)",IF(AND($BA101=0,$BV101=0),"Hiányos kitöltés! (C-oszlop üres)",IF(AND($BA101=0,$BW101=0),"Hiányos kitöltés! (D-oszlop üres)",IF(AND($BA101=0,$BX101=0),"Hiányos kitöltés! (E-oszlop üres)",IF(AND($BA101=0,$BY101=0),"Hiányos kitöltés! (L-oszlop üres)",IF(AND($BA101=0,$BZ101=0),"Hiányos kitöltés! (M-oszlop üres)",IF(AND($BA101=0,$CA101=0),"Hiányos kitöltés! (N-oszlop üres)",IF(AND($BA101=0,$CB101=0),"Hiányos kitöltés! (O-oszlop üres)",IF(AND($BA101=0,$CC101=0),"Hiányos kitöltés! (P-oszlop üres)",IF(AND($BA101=0,$BG101=0),"Hiányos kitöltés! (I.ütem forrása hiányos!","?"))))))))))</f>
        <v>?</v>
      </c>
      <c r="CE101" s="4" t="str">
        <f>IF($BA101=0,$CD101,IF($BG101=0,"I. ütem forrása nincs kitöltve!",IF($BJ101=0,"II. ütem forrása nincs kitöltve!",IF($BD101=1,"Költségek üteme nem megfelelő (az időtartam és a költség üteme eltér)!",IF(AND(BH101=0,$BA101=1,$BJ101=1,$BD101=1),"Kötelező cellák kitöltve, de az I. ütem forrása hibás!",IF(AND(BJ101=0,$BA101=1,$BJ101=1,$BD101=1),"Kötelező cellák kitöltve, de a II. ütem forrása hibás!",IF(AND($BO101=1,$AZ101&lt;30),"Nullás a rövidtávú feladat és rövid (hiányzik) a hozzá tartozó indoklás!",IF(AND($BP101=1,$AZ101&lt;30),"Nullás a hosszútávú feladat és rövid (hiányzik) a hozzá tartozó indoklás!",IF(AND(BN101=1,C101="2011_RENDKÍVÜLI"),"II. ütemre nem tervezhet Rendkívüli feladatot!",IF(BH101=0,AD101,IF(BK101=0,AS101,IF(AND(BC101=1,$P101&gt;$N101),"EM rendelet 2. melléklet terhére elszámolt költség nem lehet nagyobb az I. ütemre tervezett tényleges költségnél!",IF($AC101&gt;$N101,"Többlet forrást jelölt meg az I. ütemnél! A forrás ne legyen több a költségnél.",IF($AQ101&gt;$O101,"Többlet forrást jelölt meg a II. ütemnél! A forrás ne legyen több a költségnél.","Kitöltés rendben!"))))))))))))))</f>
        <v>Kitöltés rendben!</v>
      </c>
      <c r="CF101" s="5">
        <f>IF(A101="Kitöltés rendben!",1,0)</f>
        <v>1</v>
      </c>
      <c r="CG101" s="5">
        <f>IF(AND($BB101="R",$CF101=1),1,IF(AND($BB101="RH",$CF101=1),1,0))</f>
        <v>1</v>
      </c>
      <c r="CH101" s="5">
        <f>IF(AND($BB101="H",$CF101=1),1,IF(AND($BB101="RH",$CF101=1),1,0))</f>
        <v>0</v>
      </c>
    </row>
    <row r="102" spans="1:86" s="2" customFormat="1" ht="120">
      <c r="A102" s="1" t="str">
        <f t="shared" ref="A102:A108" si="608">IF($G102="","Nincs VKR kiválasztva!",CE102)</f>
        <v>Kitöltés rendben!</v>
      </c>
      <c r="B102" s="195">
        <v>1</v>
      </c>
      <c r="C102" s="191" t="s">
        <v>88</v>
      </c>
      <c r="D102" s="198" t="s">
        <v>453</v>
      </c>
      <c r="E102" s="199" t="s">
        <v>318</v>
      </c>
      <c r="F102" s="200" t="str">
        <f>VLOOKUP($G102,Összesítő!$B:$F,2,FALSE)</f>
        <v>21-26684-1-005-01-01</v>
      </c>
      <c r="G102" s="201">
        <v>2101</v>
      </c>
      <c r="H102" s="200" t="str">
        <f>AY102&amp;"_"&amp;AW102&amp;"_FIV_"&amp;LEFT(Előlap!$B$6,4)</f>
        <v>1802_100_FIV_2026</v>
      </c>
      <c r="I102" s="200" t="str">
        <f>VLOOKUP($G102,Összesítő!$B:$F,5,FALSE)</f>
        <v>Helvécia, Ballószög, Kecskemét, Kerekegyháza, Városföld</v>
      </c>
      <c r="J102" s="200" t="str">
        <f>VLOOKUP($G102,Összesítő!$B:$F,4,FALSE)</f>
        <v>Helvécia Nagyközség Önkormányzata, Ballószög Község Önkormányzata, Kecskemét Megyei Jogú Város Önkormányzata, Kerekegyháza Város Önkormányzata, Városföld Község Önkormányzata</v>
      </c>
      <c r="K102" s="202">
        <f t="shared" ref="K102:K108" si="609">N102+O102</f>
        <v>4000</v>
      </c>
      <c r="L102" s="193">
        <v>2027</v>
      </c>
      <c r="M102" s="193">
        <v>2027</v>
      </c>
      <c r="N102" s="203">
        <v>4000</v>
      </c>
      <c r="O102" s="203">
        <v>0</v>
      </c>
      <c r="P102" s="203">
        <v>4000</v>
      </c>
      <c r="Q102" s="205"/>
      <c r="R102" s="204">
        <v>0</v>
      </c>
      <c r="S102" s="204">
        <v>0</v>
      </c>
      <c r="T102" s="204">
        <v>0</v>
      </c>
      <c r="U102" s="204">
        <v>0</v>
      </c>
      <c r="V102" s="204">
        <v>0</v>
      </c>
      <c r="W102" s="203">
        <v>4000</v>
      </c>
      <c r="X102" s="204">
        <v>0</v>
      </c>
      <c r="Y102" s="204">
        <v>0</v>
      </c>
      <c r="Z102" s="204">
        <v>0</v>
      </c>
      <c r="AA102" s="204">
        <v>0</v>
      </c>
      <c r="AB102" s="204">
        <v>0</v>
      </c>
      <c r="AC102" s="202">
        <f t="shared" ref="AC102:AC108" si="610">SUM(R102:AB102)</f>
        <v>4000</v>
      </c>
      <c r="AD102" s="3" t="str">
        <f t="shared" ref="AD102:AD108" si="611">IF($G102="","Nincs VKR kiválasztva!",IF(BA102=0,"Hiányos kitöltés!",BF102))</f>
        <v>A forrás egyenlő a költséggel (I.ütem).</v>
      </c>
      <c r="AE102" s="205"/>
      <c r="AF102" s="204">
        <v>0</v>
      </c>
      <c r="AG102" s="204">
        <v>0</v>
      </c>
      <c r="AH102" s="204">
        <v>0</v>
      </c>
      <c r="AI102" s="204">
        <v>0</v>
      </c>
      <c r="AJ102" s="203">
        <v>0</v>
      </c>
      <c r="AK102" s="204">
        <v>0</v>
      </c>
      <c r="AL102" s="204">
        <v>0</v>
      </c>
      <c r="AM102" s="204">
        <v>0</v>
      </c>
      <c r="AN102" s="204">
        <v>0</v>
      </c>
      <c r="AO102" s="204">
        <v>0</v>
      </c>
      <c r="AP102" s="204">
        <v>0</v>
      </c>
      <c r="AQ102" s="202">
        <f t="shared" ref="AQ102:AQ108" si="612">SUM(AF102:AP102)</f>
        <v>0</v>
      </c>
      <c r="AR102" s="191"/>
      <c r="AS102" s="3" t="str">
        <f t="shared" ref="AS102:AS121" si="613">IF($G102="","Nincs VKR kiválasztva!",IF($BA102=0,"Hiányos kitöltés!",IF($BN102=0,"Nem hosszútávú a feladat.",$BL102)))</f>
        <v>Nem hosszútávú a feladat.</v>
      </c>
      <c r="AT102" s="205"/>
      <c r="AU102" s="198" t="s">
        <v>460</v>
      </c>
      <c r="AV102" s="198" t="s">
        <v>135</v>
      </c>
      <c r="AW102" s="197">
        <f>COUNTA($G$3:G102)</f>
        <v>100</v>
      </c>
      <c r="AY102" s="6">
        <f>VLOOKUP($G102,Összesítő!$B:$F,3,FALSE)</f>
        <v>1802</v>
      </c>
      <c r="AZ102" s="6">
        <f t="shared" ref="AZ102:AZ121" si="614">LEN($AU102)</f>
        <v>172</v>
      </c>
      <c r="BA102" s="5">
        <f t="shared" ref="BA102:BA121" si="615">IF(OR($B102="",$C102="",$D102="",$E102="",$F102="",$L102="",$M102="",$N102="",$O102="",$P102=""),0,1)</f>
        <v>1</v>
      </c>
      <c r="BB102" s="5" t="str">
        <f t="shared" ref="BB102:BB121" si="616">IF($F102="",0,IF(AND($L102=2027,$M102=2027),"R",IF(AND($L102=2027,$M102&gt;2027),"RH",IF(AND($L102&gt;2027,$M102&gt;2027),"H","x"))))</f>
        <v>R</v>
      </c>
      <c r="BC102" s="5">
        <f t="shared" ref="BC102:BC121" si="617">IF(OR(BB102="R",BB102="RH"),1,0)</f>
        <v>1</v>
      </c>
      <c r="BD102" s="5">
        <f t="shared" ref="BD102:BD121" si="618">IF(AND($BB102="R",$O102&gt;0),1,IF(AND($BB102="H",$N102&gt;0),1,0))</f>
        <v>0</v>
      </c>
      <c r="BE102" s="5">
        <f t="shared" ref="BE102:BE121" si="619">IF($AC102&lt;$N102,1,IF($AC102=$N102,0))</f>
        <v>0</v>
      </c>
      <c r="BF102" s="6" t="str">
        <f t="shared" ref="BF102:BF121" si="620">IF($L102&gt;2027,"Nem rövidtávú a feladat.",IF($BE102=1,"Az I. ütem nem lehet forráshiányos!",IF($AC102&gt;$N102,"Többlet forrást jelölt meg az I. ütemnél! A forrás ne legyen több a költségnél.",IF($AC102=$N102,"A forrás egyenlő a költséggel (I.ütem).",0))))</f>
        <v>A forrás egyenlő a költséggel (I.ütem).</v>
      </c>
      <c r="BG102" s="5">
        <f t="shared" ref="BG102:BG121" si="621">IF(AND($R102&lt;&gt;"",$S102&lt;&gt;"",$T102&lt;&gt;"",$U102&lt;&gt;"",$V102&lt;&gt;"",$W102&lt;&gt;"",$X102&lt;&gt;"",$Y102&lt;&gt;"",$Z102&lt;&gt;"",$AA102&lt;&gt;"",$AB102&lt;&gt;""),1,0)</f>
        <v>1</v>
      </c>
      <c r="BH102" s="5">
        <f t="shared" ref="BH102:BH121" si="622">IF(AND($BG102=1,$N102=$AC102),1,0)</f>
        <v>1</v>
      </c>
      <c r="BI102" s="5">
        <f t="shared" ref="BI102:BI121" si="623">IF($AQ102&lt;$O102,1,0)</f>
        <v>0</v>
      </c>
      <c r="BJ102" s="5">
        <f t="shared" ref="BJ102:BJ121" si="624">IF(AND($AF102&lt;&gt;"",$AG102&lt;&gt;"",$AH102&lt;&gt;"",$AI102&lt;&gt;"",$AJ102&lt;&gt;"",$AK102&lt;&gt;"",$AL102&lt;&gt;"",$AM102&lt;&gt;"",$AN102&lt;&gt;"",$AO102&lt;&gt;"",$AP102&lt;&gt;""),1,0)</f>
        <v>1</v>
      </c>
      <c r="BK102" s="5">
        <f t="shared" ref="BK102:BK108" si="625">IF(AND($BJ102=1,$O102=$AQ102),1,IF(AND($BJ102=1,$O102&gt;$AQ102,AR102="igen"),1,0))</f>
        <v>1</v>
      </c>
      <c r="BL102" s="4" t="str">
        <f t="shared" ref="BL102:BL121" si="626">IF($M102&lt;2028,"Nem hosszútávú a feladat.",IF(AND($BI102=1,$AR102="nem"),"Forráshiányos a feladat? Jelölje az AR-oszlopban!",IF(AND($BI102=0,$AR102="igen"),"Forráshiányosnak jelölte a feladat az AR-oszlopban, de a forrás költség adatok alapnján nem az!",IF(AND($BI102=1,$AR102="igen"),"Forráshiányos a feladat!",IF($AQ102&gt;$O102,"Többlet forrást jelölt meg a II. ütemnél! A forrás ne legyen több a költségnél.",IF($AQ102=$O102,"A forrás egyenlő a költséggel (II.ütem).",0))))))</f>
        <v>Nem hosszútávú a feladat.</v>
      </c>
      <c r="BM102" s="5">
        <f t="shared" ref="BM102:BM121" si="627">IF($M102&lt;2028,1,0)</f>
        <v>1</v>
      </c>
      <c r="BN102" s="5">
        <f t="shared" ref="BN102:BN121" si="628">IF($M102&gt;2027,1,0)</f>
        <v>0</v>
      </c>
      <c r="BO102" s="5">
        <f t="shared" ref="BO102:BO121" si="629">IF(AND($BM102=1,$N102=0),1,0)</f>
        <v>0</v>
      </c>
      <c r="BP102" s="5">
        <f t="shared" ref="BP102:BP121" si="630">IF(AND($BN102=1,$O102=0),1,0)</f>
        <v>0</v>
      </c>
      <c r="BQ102" s="5">
        <f t="shared" ref="BQ102:BQ121" si="631">IF(AND($BB102="R",$N102=0,$AZ102&gt;29),1,IF(AND($BB102="RH",$N102=0,$AZ102&gt;29),1,0))</f>
        <v>0</v>
      </c>
      <c r="BR102" s="6" t="str">
        <f t="shared" ref="BR102:BR121" si="632">IF($BN102=0,"Nincs hosszútávú terv!",IF(AND($BB102="H",$O102=0,$AZ102=0),"Nullás a hosszútávú feladat és nincs hozzá indoklás!",IF(AND($BB102="RH",$O102=0,$AZ102=0),"Nullás a hosszútávú feladat és nincs hozzá indoklás!",IF(AND($BB102="R",$O102=0,$AZ102&lt;300),"Nullás a hosszútávú feladat és rövid hozzá az indoklás!",IF(AND($BB102="RH",$O102=0,$AZ102&lt;300),"Nullás a hosszútávú feladat és rövid hozzá az indoklás!",0)))))</f>
        <v>Nincs hosszútávú terv!</v>
      </c>
      <c r="BS102" s="5">
        <f t="shared" ref="BS102:BS121" si="633">IF(AND($BB102="R",$N102=0,$AZ102&gt;29),1,IF(AND($BB102="RH",$N102=0,$AZ102&gt;29),1,0))</f>
        <v>0</v>
      </c>
      <c r="BT102" s="5">
        <f t="shared" ref="BT102:BT121" si="634">IF(AND($BB102="H",$O102=0,$AZ102&gt;29),1,IF(AND($BB102="RH",$O102=0,$AZ102&gt;29),1,0))</f>
        <v>0</v>
      </c>
      <c r="BU102" s="5">
        <f t="shared" ref="BU102:BU121" si="635">IF($B102="",0,1)</f>
        <v>1</v>
      </c>
      <c r="BV102" s="5">
        <f t="shared" ref="BV102:BV121" si="636">IF($C102="",0,1)</f>
        <v>1</v>
      </c>
      <c r="BW102" s="5">
        <f t="shared" ref="BW102:BW121" si="637">IF($D102="",0,1)</f>
        <v>1</v>
      </c>
      <c r="BX102" s="5">
        <f t="shared" ref="BX102:BX121" si="638">IF($E102="",0,1)</f>
        <v>1</v>
      </c>
      <c r="BY102" s="5">
        <f t="shared" ref="BY102:BY121" si="639">IF($L102="",0,1)</f>
        <v>1</v>
      </c>
      <c r="BZ102" s="5">
        <f t="shared" ref="BZ102:BZ121" si="640">IF($M102="",0,1)</f>
        <v>1</v>
      </c>
      <c r="CA102" s="5">
        <f t="shared" ref="CA102:CA121" si="641">IF($N102="",0,1)</f>
        <v>1</v>
      </c>
      <c r="CB102" s="5">
        <f t="shared" ref="CB102:CB121" si="642">IF($O102="",0,1)</f>
        <v>1</v>
      </c>
      <c r="CC102" s="5">
        <f t="shared" ref="CC102:CC121" si="643">IF($P102="",0,1)</f>
        <v>1</v>
      </c>
      <c r="CD102" s="5" t="str">
        <f t="shared" ref="CD102:CD121" si="644">IF(AND($BA102=0,$BU102=0),"Hiányos kitöltés! (B-oszlop üres)",IF(AND($BA102=0,$BV102=0),"Hiányos kitöltés! (C-oszlop üres)",IF(AND($BA102=0,$BW102=0),"Hiányos kitöltés! (D-oszlop üres)",IF(AND($BA102=0,$BX102=0),"Hiányos kitöltés! (E-oszlop üres)",IF(AND($BA102=0,$BY102=0),"Hiányos kitöltés! (L-oszlop üres)",IF(AND($BA102=0,$BZ102=0),"Hiányos kitöltés! (M-oszlop üres)",IF(AND($BA102=0,$CA102=0),"Hiányos kitöltés! (N-oszlop üres)",IF(AND($BA102=0,$CB102=0),"Hiányos kitöltés! (O-oszlop üres)",IF(AND($BA102=0,$CC102=0),"Hiányos kitöltés! (P-oszlop üres)",IF(AND($BA102=0,$BG102=0),"Hiányos kitöltés! (I.ütem forrása hiányos!","?"))))))))))</f>
        <v>?</v>
      </c>
      <c r="CE102" s="4" t="str">
        <f t="shared" ref="CE102:CE108" si="645">IF($BA102=0,$CD102,IF($BG102=0,"I. ütem forrása nincs kitöltve!",IF($BJ102=0,"II. ütem forrása nincs kitöltve!",IF($BD102=1,"Költségek üteme nem megfelelő (az időtartam és a költség üteme eltér)!",IF(AND(BH102=0,$BA102=1,$BJ102=1,$BD102=1),"Kötelező cellák kitöltve, de az I. ütem forrása hibás!",IF(AND(BJ102=0,$BA102=1,$BJ102=1,$BD102=1),"Kötelező cellák kitöltve, de a II. ütem forrása hibás!",IF(AND($BO102=1,$AZ102&lt;30),"Nullás a rövidtávú feladat és rövid (hiányzik) a hozzá tartozó indoklás!",IF(AND($BP102=1,$AZ102&lt;30),"Nullás a hosszútávú feladat és rövid (hiányzik) a hozzá tartozó indoklás!",IF(AND(BN102=1,C102="2011_RENDKÍVÜLI"),"II. ütemre nem tervezhet Rendkívüli feladatot!",IF(BH102=0,AD102,IF(BK102=0,AS102,IF(AND(BC102=1,$P102&gt;$N102),"EM rendelet 2. melléklet terhére elszámolt költség nem lehet nagyobb az I. ütemre tervezett tényleges költségnél!",IF($AC102&gt;$N102,"Többlet forrást jelölt meg az I. ütemnél! A forrás ne legyen több a költségnél.",IF($AQ102&gt;$O102,"Többlet forrást jelölt meg a II. ütemnél! A forrás ne legyen több a költségnél.","Kitöltés rendben!"))))))))))))))</f>
        <v>Kitöltés rendben!</v>
      </c>
      <c r="CF102" s="5">
        <f t="shared" ref="CF102:CF108" si="646">IF(A102="Kitöltés rendben!",1,0)</f>
        <v>1</v>
      </c>
      <c r="CG102" s="5">
        <f t="shared" ref="CG102:CG121" si="647">IF(AND($BB102="R",$CF102=1),1,IF(AND($BB102="RH",$CF102=1),1,0))</f>
        <v>1</v>
      </c>
      <c r="CH102" s="5">
        <f t="shared" ref="CH102:CH121" si="648">IF(AND($BB102="H",$CF102=1),1,IF(AND($BB102="RH",$CF102=1),1,0))</f>
        <v>0</v>
      </c>
    </row>
    <row r="103" spans="1:86" s="2" customFormat="1" ht="120">
      <c r="A103" s="1" t="str">
        <f t="shared" si="608"/>
        <v>Kitöltés rendben!</v>
      </c>
      <c r="B103" s="195">
        <v>1</v>
      </c>
      <c r="C103" s="191" t="s">
        <v>92</v>
      </c>
      <c r="D103" s="198" t="s">
        <v>454</v>
      </c>
      <c r="E103" s="199" t="s">
        <v>318</v>
      </c>
      <c r="F103" s="200" t="str">
        <f>VLOOKUP($G103,Összesítő!$B:$F,2,FALSE)</f>
        <v>21-26684-1-005-01-01</v>
      </c>
      <c r="G103" s="201">
        <v>2101</v>
      </c>
      <c r="H103" s="200" t="str">
        <f>AY103&amp;"_"&amp;AW103&amp;"_FIV_"&amp;LEFT(Előlap!$B$6,4)</f>
        <v>1802_101_FIV_2026</v>
      </c>
      <c r="I103" s="200" t="str">
        <f>VLOOKUP($G103,Összesítő!$B:$F,5,FALSE)</f>
        <v>Helvécia, Ballószög, Kecskemét, Kerekegyháza, Városföld</v>
      </c>
      <c r="J103" s="200" t="str">
        <f>VLOOKUP($G103,Összesítő!$B:$F,4,FALSE)</f>
        <v>Helvécia Nagyközség Önkormányzata, Ballószög Község Önkormányzata, Kecskemét Megyei Jogú Város Önkormányzata, Kerekegyháza Város Önkormányzata, Városföld Község Önkormányzata</v>
      </c>
      <c r="K103" s="202">
        <f t="shared" si="609"/>
        <v>44000</v>
      </c>
      <c r="L103" s="193">
        <v>2027</v>
      </c>
      <c r="M103" s="193">
        <v>2028</v>
      </c>
      <c r="N103" s="203">
        <v>4000</v>
      </c>
      <c r="O103" s="203">
        <v>40000</v>
      </c>
      <c r="P103" s="203">
        <v>4000</v>
      </c>
      <c r="Q103" s="205"/>
      <c r="R103" s="204">
        <v>0</v>
      </c>
      <c r="S103" s="204">
        <v>0</v>
      </c>
      <c r="T103" s="204">
        <v>0</v>
      </c>
      <c r="U103" s="204">
        <v>0</v>
      </c>
      <c r="V103" s="204">
        <v>0</v>
      </c>
      <c r="W103" s="203">
        <v>4000</v>
      </c>
      <c r="X103" s="204">
        <v>0</v>
      </c>
      <c r="Y103" s="204">
        <v>0</v>
      </c>
      <c r="Z103" s="204">
        <v>0</v>
      </c>
      <c r="AA103" s="204">
        <v>0</v>
      </c>
      <c r="AB103" s="204">
        <v>0</v>
      </c>
      <c r="AC103" s="202">
        <f t="shared" si="610"/>
        <v>4000</v>
      </c>
      <c r="AD103" s="3" t="str">
        <f t="shared" si="611"/>
        <v>A forrás egyenlő a költséggel (I.ütem).</v>
      </c>
      <c r="AE103" s="205"/>
      <c r="AF103" s="204">
        <v>0</v>
      </c>
      <c r="AG103" s="204">
        <v>0</v>
      </c>
      <c r="AH103" s="204">
        <v>0</v>
      </c>
      <c r="AI103" s="204">
        <v>0</v>
      </c>
      <c r="AJ103" s="203">
        <v>40000</v>
      </c>
      <c r="AK103" s="204">
        <v>0</v>
      </c>
      <c r="AL103" s="204">
        <v>0</v>
      </c>
      <c r="AM103" s="204">
        <v>0</v>
      </c>
      <c r="AN103" s="204">
        <v>0</v>
      </c>
      <c r="AO103" s="204">
        <v>0</v>
      </c>
      <c r="AP103" s="204">
        <v>0</v>
      </c>
      <c r="AQ103" s="202">
        <f t="shared" si="612"/>
        <v>40000</v>
      </c>
      <c r="AR103" s="191"/>
      <c r="AS103" s="3" t="str">
        <f t="shared" si="613"/>
        <v>A forrás egyenlő a költséggel (II.ütem).</v>
      </c>
      <c r="AT103" s="205"/>
      <c r="AU103" s="198" t="s">
        <v>461</v>
      </c>
      <c r="AV103" s="198" t="s">
        <v>135</v>
      </c>
      <c r="AW103" s="197">
        <f>COUNTA($G$3:G103)</f>
        <v>101</v>
      </c>
      <c r="AY103" s="6">
        <f>VLOOKUP($G103,Összesítő!$B:$F,3,FALSE)</f>
        <v>1802</v>
      </c>
      <c r="AZ103" s="6">
        <f t="shared" si="614"/>
        <v>302</v>
      </c>
      <c r="BA103" s="5">
        <f t="shared" si="615"/>
        <v>1</v>
      </c>
      <c r="BB103" s="5" t="str">
        <f t="shared" si="616"/>
        <v>RH</v>
      </c>
      <c r="BC103" s="5">
        <f t="shared" si="617"/>
        <v>1</v>
      </c>
      <c r="BD103" s="5">
        <f t="shared" si="618"/>
        <v>0</v>
      </c>
      <c r="BE103" s="5">
        <f t="shared" si="619"/>
        <v>0</v>
      </c>
      <c r="BF103" s="6" t="str">
        <f t="shared" si="620"/>
        <v>A forrás egyenlő a költséggel (I.ütem).</v>
      </c>
      <c r="BG103" s="5">
        <f t="shared" si="621"/>
        <v>1</v>
      </c>
      <c r="BH103" s="5">
        <f t="shared" si="622"/>
        <v>1</v>
      </c>
      <c r="BI103" s="5">
        <f t="shared" si="623"/>
        <v>0</v>
      </c>
      <c r="BJ103" s="5">
        <f t="shared" si="624"/>
        <v>1</v>
      </c>
      <c r="BK103" s="5">
        <f t="shared" si="625"/>
        <v>1</v>
      </c>
      <c r="BL103" s="4" t="str">
        <f t="shared" si="626"/>
        <v>A forrás egyenlő a költséggel (II.ütem).</v>
      </c>
      <c r="BM103" s="5">
        <f t="shared" si="627"/>
        <v>0</v>
      </c>
      <c r="BN103" s="5">
        <f t="shared" si="628"/>
        <v>1</v>
      </c>
      <c r="BO103" s="5">
        <f t="shared" si="629"/>
        <v>0</v>
      </c>
      <c r="BP103" s="5">
        <f t="shared" si="630"/>
        <v>0</v>
      </c>
      <c r="BQ103" s="5">
        <f t="shared" si="631"/>
        <v>0</v>
      </c>
      <c r="BR103" s="6">
        <f t="shared" si="632"/>
        <v>0</v>
      </c>
      <c r="BS103" s="5">
        <f t="shared" si="633"/>
        <v>0</v>
      </c>
      <c r="BT103" s="5">
        <f t="shared" si="634"/>
        <v>0</v>
      </c>
      <c r="BU103" s="5">
        <f t="shared" si="635"/>
        <v>1</v>
      </c>
      <c r="BV103" s="5">
        <f t="shared" si="636"/>
        <v>1</v>
      </c>
      <c r="BW103" s="5">
        <f t="shared" si="637"/>
        <v>1</v>
      </c>
      <c r="BX103" s="5">
        <f t="shared" si="638"/>
        <v>1</v>
      </c>
      <c r="BY103" s="5">
        <f t="shared" si="639"/>
        <v>1</v>
      </c>
      <c r="BZ103" s="5">
        <f t="shared" si="640"/>
        <v>1</v>
      </c>
      <c r="CA103" s="5">
        <f t="shared" si="641"/>
        <v>1</v>
      </c>
      <c r="CB103" s="5">
        <f t="shared" si="642"/>
        <v>1</v>
      </c>
      <c r="CC103" s="5">
        <f t="shared" si="643"/>
        <v>1</v>
      </c>
      <c r="CD103" s="5" t="str">
        <f t="shared" si="644"/>
        <v>?</v>
      </c>
      <c r="CE103" s="4" t="str">
        <f t="shared" si="645"/>
        <v>Kitöltés rendben!</v>
      </c>
      <c r="CF103" s="5">
        <f t="shared" si="646"/>
        <v>1</v>
      </c>
      <c r="CG103" s="5">
        <f t="shared" si="647"/>
        <v>1</v>
      </c>
      <c r="CH103" s="5">
        <f t="shared" si="648"/>
        <v>1</v>
      </c>
    </row>
    <row r="104" spans="1:86" s="2" customFormat="1" ht="120">
      <c r="A104" s="1" t="str">
        <f t="shared" si="608"/>
        <v>Kitöltés rendben!</v>
      </c>
      <c r="B104" s="195">
        <v>1</v>
      </c>
      <c r="C104" s="191" t="s">
        <v>88</v>
      </c>
      <c r="D104" s="198" t="s">
        <v>455</v>
      </c>
      <c r="E104" s="199" t="s">
        <v>318</v>
      </c>
      <c r="F104" s="200" t="str">
        <f>VLOOKUP($G104,Összesítő!$B:$F,2,FALSE)</f>
        <v>21-26684-1-005-01-01</v>
      </c>
      <c r="G104" s="201">
        <v>2101</v>
      </c>
      <c r="H104" s="200" t="str">
        <f>AY104&amp;"_"&amp;AW104&amp;"_FIV_"&amp;LEFT(Előlap!$B$6,4)</f>
        <v>1802_102_FIV_2026</v>
      </c>
      <c r="I104" s="200" t="str">
        <f>VLOOKUP($G104,Összesítő!$B:$F,5,FALSE)</f>
        <v>Helvécia, Ballószög, Kecskemét, Kerekegyháza, Városföld</v>
      </c>
      <c r="J104" s="200" t="str">
        <f>VLOOKUP($G104,Összesítő!$B:$F,4,FALSE)</f>
        <v>Helvécia Nagyközség Önkormányzata, Ballószög Község Önkormányzata, Kecskemét Megyei Jogú Város Önkormányzata, Kerekegyháza Város Önkormányzata, Városföld Község Önkormányzata</v>
      </c>
      <c r="K104" s="202">
        <f t="shared" si="609"/>
        <v>8000</v>
      </c>
      <c r="L104" s="193">
        <v>2027</v>
      </c>
      <c r="M104" s="193">
        <v>2027</v>
      </c>
      <c r="N104" s="203">
        <v>8000</v>
      </c>
      <c r="O104" s="203">
        <v>0</v>
      </c>
      <c r="P104" s="203">
        <v>8000</v>
      </c>
      <c r="Q104" s="205"/>
      <c r="R104" s="204">
        <v>0</v>
      </c>
      <c r="S104" s="204">
        <v>0</v>
      </c>
      <c r="T104" s="204">
        <v>0</v>
      </c>
      <c r="U104" s="204">
        <v>0</v>
      </c>
      <c r="V104" s="204">
        <v>0</v>
      </c>
      <c r="W104" s="203">
        <v>8000</v>
      </c>
      <c r="X104" s="204">
        <v>0</v>
      </c>
      <c r="Y104" s="204">
        <v>0</v>
      </c>
      <c r="Z104" s="204">
        <v>0</v>
      </c>
      <c r="AA104" s="204">
        <v>0</v>
      </c>
      <c r="AB104" s="204">
        <v>0</v>
      </c>
      <c r="AC104" s="202">
        <f t="shared" si="610"/>
        <v>8000</v>
      </c>
      <c r="AD104" s="3" t="str">
        <f t="shared" si="611"/>
        <v>A forrás egyenlő a költséggel (I.ütem).</v>
      </c>
      <c r="AE104" s="205"/>
      <c r="AF104" s="204">
        <v>0</v>
      </c>
      <c r="AG104" s="204">
        <v>0</v>
      </c>
      <c r="AH104" s="204">
        <v>0</v>
      </c>
      <c r="AI104" s="204">
        <v>0</v>
      </c>
      <c r="AJ104" s="203">
        <v>0</v>
      </c>
      <c r="AK104" s="204">
        <v>0</v>
      </c>
      <c r="AL104" s="204">
        <v>0</v>
      </c>
      <c r="AM104" s="204">
        <v>0</v>
      </c>
      <c r="AN104" s="204">
        <v>0</v>
      </c>
      <c r="AO104" s="204">
        <v>0</v>
      </c>
      <c r="AP104" s="204">
        <v>0</v>
      </c>
      <c r="AQ104" s="202">
        <f t="shared" si="612"/>
        <v>0</v>
      </c>
      <c r="AR104" s="191"/>
      <c r="AS104" s="3" t="str">
        <f t="shared" si="613"/>
        <v>Nem hosszútávú a feladat.</v>
      </c>
      <c r="AT104" s="205"/>
      <c r="AU104" s="198" t="s">
        <v>462</v>
      </c>
      <c r="AV104" s="198" t="s">
        <v>135</v>
      </c>
      <c r="AW104" s="197">
        <f>COUNTA($G$3:G104)</f>
        <v>102</v>
      </c>
      <c r="AY104" s="6">
        <f>VLOOKUP($G104,Összesítő!$B:$F,3,FALSE)</f>
        <v>1802</v>
      </c>
      <c r="AZ104" s="6">
        <f t="shared" si="614"/>
        <v>217</v>
      </c>
      <c r="BA104" s="5">
        <f t="shared" si="615"/>
        <v>1</v>
      </c>
      <c r="BB104" s="5" t="str">
        <f t="shared" si="616"/>
        <v>R</v>
      </c>
      <c r="BC104" s="5">
        <f t="shared" si="617"/>
        <v>1</v>
      </c>
      <c r="BD104" s="5">
        <f t="shared" si="618"/>
        <v>0</v>
      </c>
      <c r="BE104" s="5">
        <f t="shared" si="619"/>
        <v>0</v>
      </c>
      <c r="BF104" s="6" t="str">
        <f t="shared" si="620"/>
        <v>A forrás egyenlő a költséggel (I.ütem).</v>
      </c>
      <c r="BG104" s="5">
        <f t="shared" si="621"/>
        <v>1</v>
      </c>
      <c r="BH104" s="5">
        <f t="shared" si="622"/>
        <v>1</v>
      </c>
      <c r="BI104" s="5">
        <f t="shared" si="623"/>
        <v>0</v>
      </c>
      <c r="BJ104" s="5">
        <f t="shared" si="624"/>
        <v>1</v>
      </c>
      <c r="BK104" s="5">
        <f t="shared" si="625"/>
        <v>1</v>
      </c>
      <c r="BL104" s="4" t="str">
        <f t="shared" si="626"/>
        <v>Nem hosszútávú a feladat.</v>
      </c>
      <c r="BM104" s="5">
        <f t="shared" si="627"/>
        <v>1</v>
      </c>
      <c r="BN104" s="5">
        <f t="shared" si="628"/>
        <v>0</v>
      </c>
      <c r="BO104" s="5">
        <f t="shared" si="629"/>
        <v>0</v>
      </c>
      <c r="BP104" s="5">
        <f t="shared" si="630"/>
        <v>0</v>
      </c>
      <c r="BQ104" s="5">
        <f t="shared" si="631"/>
        <v>0</v>
      </c>
      <c r="BR104" s="6" t="str">
        <f t="shared" si="632"/>
        <v>Nincs hosszútávú terv!</v>
      </c>
      <c r="BS104" s="5">
        <f t="shared" si="633"/>
        <v>0</v>
      </c>
      <c r="BT104" s="5">
        <f t="shared" si="634"/>
        <v>0</v>
      </c>
      <c r="BU104" s="5">
        <f t="shared" si="635"/>
        <v>1</v>
      </c>
      <c r="BV104" s="5">
        <f t="shared" si="636"/>
        <v>1</v>
      </c>
      <c r="BW104" s="5">
        <f t="shared" si="637"/>
        <v>1</v>
      </c>
      <c r="BX104" s="5">
        <f t="shared" si="638"/>
        <v>1</v>
      </c>
      <c r="BY104" s="5">
        <f t="shared" si="639"/>
        <v>1</v>
      </c>
      <c r="BZ104" s="5">
        <f t="shared" si="640"/>
        <v>1</v>
      </c>
      <c r="CA104" s="5">
        <f t="shared" si="641"/>
        <v>1</v>
      </c>
      <c r="CB104" s="5">
        <f t="shared" si="642"/>
        <v>1</v>
      </c>
      <c r="CC104" s="5">
        <f t="shared" si="643"/>
        <v>1</v>
      </c>
      <c r="CD104" s="5" t="str">
        <f t="shared" si="644"/>
        <v>?</v>
      </c>
      <c r="CE104" s="4" t="str">
        <f t="shared" si="645"/>
        <v>Kitöltés rendben!</v>
      </c>
      <c r="CF104" s="5">
        <f t="shared" si="646"/>
        <v>1</v>
      </c>
      <c r="CG104" s="5">
        <f t="shared" si="647"/>
        <v>1</v>
      </c>
      <c r="CH104" s="5">
        <f t="shared" si="648"/>
        <v>0</v>
      </c>
    </row>
    <row r="105" spans="1:86" s="2" customFormat="1" ht="120">
      <c r="A105" s="1" t="str">
        <f t="shared" si="608"/>
        <v>Kitöltés rendben!</v>
      </c>
      <c r="B105" s="195">
        <v>2</v>
      </c>
      <c r="C105" s="191" t="s">
        <v>97</v>
      </c>
      <c r="D105" s="198" t="s">
        <v>456</v>
      </c>
      <c r="E105" s="199" t="s">
        <v>318</v>
      </c>
      <c r="F105" s="200" t="str">
        <f>VLOOKUP($G105,Összesítő!$B:$F,2,FALSE)</f>
        <v>21-26684-1-005-01-01</v>
      </c>
      <c r="G105" s="201">
        <v>2101</v>
      </c>
      <c r="H105" s="200" t="str">
        <f>AY105&amp;"_"&amp;AW105&amp;"_FIV_"&amp;LEFT(Előlap!$B$6,4)</f>
        <v>1802_103_FIV_2026</v>
      </c>
      <c r="I105" s="200" t="str">
        <f>VLOOKUP($G105,Összesítő!$B:$F,5,FALSE)</f>
        <v>Helvécia, Ballószög, Kecskemét, Kerekegyháza, Városföld</v>
      </c>
      <c r="J105" s="200" t="str">
        <f>VLOOKUP($G105,Összesítő!$B:$F,4,FALSE)</f>
        <v>Helvécia Nagyközség Önkormányzata, Ballószög Község Önkormányzata, Kecskemét Megyei Jogú Város Önkormányzata, Kerekegyháza Város Önkormányzata, Városföld Község Önkormányzata</v>
      </c>
      <c r="K105" s="202">
        <f t="shared" si="609"/>
        <v>25000</v>
      </c>
      <c r="L105" s="193">
        <v>2028</v>
      </c>
      <c r="M105" s="193">
        <v>2028</v>
      </c>
      <c r="N105" s="203">
        <v>0</v>
      </c>
      <c r="O105" s="203">
        <v>25000</v>
      </c>
      <c r="P105" s="203">
        <v>0</v>
      </c>
      <c r="Q105" s="205"/>
      <c r="R105" s="204">
        <v>0</v>
      </c>
      <c r="S105" s="204">
        <v>0</v>
      </c>
      <c r="T105" s="204">
        <v>0</v>
      </c>
      <c r="U105" s="204">
        <v>0</v>
      </c>
      <c r="V105" s="204">
        <v>0</v>
      </c>
      <c r="W105" s="203">
        <v>0</v>
      </c>
      <c r="X105" s="204">
        <v>0</v>
      </c>
      <c r="Y105" s="204">
        <v>0</v>
      </c>
      <c r="Z105" s="204">
        <v>0</v>
      </c>
      <c r="AA105" s="204">
        <v>0</v>
      </c>
      <c r="AB105" s="204">
        <v>0</v>
      </c>
      <c r="AC105" s="202">
        <f t="shared" si="610"/>
        <v>0</v>
      </c>
      <c r="AD105" s="3" t="str">
        <f t="shared" si="611"/>
        <v>Nem rövidtávú a feladat.</v>
      </c>
      <c r="AE105" s="205"/>
      <c r="AF105" s="204">
        <v>0</v>
      </c>
      <c r="AG105" s="204">
        <v>0</v>
      </c>
      <c r="AH105" s="204">
        <v>0</v>
      </c>
      <c r="AI105" s="204">
        <v>0</v>
      </c>
      <c r="AJ105" s="203">
        <v>25000</v>
      </c>
      <c r="AK105" s="204">
        <v>0</v>
      </c>
      <c r="AL105" s="204">
        <v>0</v>
      </c>
      <c r="AM105" s="204">
        <v>0</v>
      </c>
      <c r="AN105" s="204">
        <v>0</v>
      </c>
      <c r="AO105" s="204">
        <v>0</v>
      </c>
      <c r="AP105" s="204">
        <v>0</v>
      </c>
      <c r="AQ105" s="202">
        <f t="shared" si="612"/>
        <v>25000</v>
      </c>
      <c r="AR105" s="191"/>
      <c r="AS105" s="3" t="str">
        <f t="shared" si="613"/>
        <v>A forrás egyenlő a költséggel (II.ütem).</v>
      </c>
      <c r="AT105" s="205"/>
      <c r="AU105" s="198" t="s">
        <v>463</v>
      </c>
      <c r="AV105" s="198" t="s">
        <v>135</v>
      </c>
      <c r="AW105" s="197">
        <f>COUNTA($G$3:G105)</f>
        <v>103</v>
      </c>
      <c r="AY105" s="6">
        <f>VLOOKUP($G105,Összesítő!$B:$F,3,FALSE)</f>
        <v>1802</v>
      </c>
      <c r="AZ105" s="6">
        <f t="shared" si="614"/>
        <v>251</v>
      </c>
      <c r="BA105" s="5">
        <f t="shared" si="615"/>
        <v>1</v>
      </c>
      <c r="BB105" s="5" t="str">
        <f t="shared" si="616"/>
        <v>H</v>
      </c>
      <c r="BC105" s="5">
        <f t="shared" si="617"/>
        <v>0</v>
      </c>
      <c r="BD105" s="5">
        <f t="shared" si="618"/>
        <v>0</v>
      </c>
      <c r="BE105" s="5">
        <f t="shared" si="619"/>
        <v>0</v>
      </c>
      <c r="BF105" s="6" t="str">
        <f t="shared" si="620"/>
        <v>Nem rövidtávú a feladat.</v>
      </c>
      <c r="BG105" s="5">
        <f t="shared" si="621"/>
        <v>1</v>
      </c>
      <c r="BH105" s="5">
        <f t="shared" si="622"/>
        <v>1</v>
      </c>
      <c r="BI105" s="5">
        <f t="shared" si="623"/>
        <v>0</v>
      </c>
      <c r="BJ105" s="5">
        <f t="shared" si="624"/>
        <v>1</v>
      </c>
      <c r="BK105" s="5">
        <f t="shared" si="625"/>
        <v>1</v>
      </c>
      <c r="BL105" s="4" t="str">
        <f t="shared" si="626"/>
        <v>A forrás egyenlő a költséggel (II.ütem).</v>
      </c>
      <c r="BM105" s="5">
        <f t="shared" si="627"/>
        <v>0</v>
      </c>
      <c r="BN105" s="5">
        <f t="shared" si="628"/>
        <v>1</v>
      </c>
      <c r="BO105" s="5">
        <f t="shared" si="629"/>
        <v>0</v>
      </c>
      <c r="BP105" s="5">
        <f t="shared" si="630"/>
        <v>0</v>
      </c>
      <c r="BQ105" s="5">
        <f t="shared" si="631"/>
        <v>0</v>
      </c>
      <c r="BR105" s="6">
        <f t="shared" si="632"/>
        <v>0</v>
      </c>
      <c r="BS105" s="5">
        <f t="shared" si="633"/>
        <v>0</v>
      </c>
      <c r="BT105" s="5">
        <f t="shared" si="634"/>
        <v>0</v>
      </c>
      <c r="BU105" s="5">
        <f t="shared" si="635"/>
        <v>1</v>
      </c>
      <c r="BV105" s="5">
        <f t="shared" si="636"/>
        <v>1</v>
      </c>
      <c r="BW105" s="5">
        <f t="shared" si="637"/>
        <v>1</v>
      </c>
      <c r="BX105" s="5">
        <f t="shared" si="638"/>
        <v>1</v>
      </c>
      <c r="BY105" s="5">
        <f t="shared" si="639"/>
        <v>1</v>
      </c>
      <c r="BZ105" s="5">
        <f t="shared" si="640"/>
        <v>1</v>
      </c>
      <c r="CA105" s="5">
        <f t="shared" si="641"/>
        <v>1</v>
      </c>
      <c r="CB105" s="5">
        <f t="shared" si="642"/>
        <v>1</v>
      </c>
      <c r="CC105" s="5">
        <f t="shared" si="643"/>
        <v>1</v>
      </c>
      <c r="CD105" s="5" t="str">
        <f t="shared" si="644"/>
        <v>?</v>
      </c>
      <c r="CE105" s="4" t="str">
        <f t="shared" si="645"/>
        <v>Kitöltés rendben!</v>
      </c>
      <c r="CF105" s="5">
        <f t="shared" si="646"/>
        <v>1</v>
      </c>
      <c r="CG105" s="5">
        <f t="shared" si="647"/>
        <v>0</v>
      </c>
      <c r="CH105" s="5">
        <f t="shared" si="648"/>
        <v>1</v>
      </c>
    </row>
    <row r="106" spans="1:86" s="2" customFormat="1" ht="120">
      <c r="A106" s="1" t="str">
        <f t="shared" si="608"/>
        <v>Kitöltés rendben!</v>
      </c>
      <c r="B106" s="195">
        <v>1</v>
      </c>
      <c r="C106" s="191" t="s">
        <v>103</v>
      </c>
      <c r="D106" s="198" t="s">
        <v>457</v>
      </c>
      <c r="E106" s="199" t="s">
        <v>318</v>
      </c>
      <c r="F106" s="200" t="str">
        <f>VLOOKUP($G106,Összesítő!$B:$F,2,FALSE)</f>
        <v>21-26684-1-005-01-01</v>
      </c>
      <c r="G106" s="201">
        <v>2101</v>
      </c>
      <c r="H106" s="200" t="str">
        <f>AY106&amp;"_"&amp;AW106&amp;"_FIV_"&amp;LEFT(Előlap!$B$6,4)</f>
        <v>1802_104_FIV_2026</v>
      </c>
      <c r="I106" s="200" t="str">
        <f>VLOOKUP($G106,Összesítő!$B:$F,5,FALSE)</f>
        <v>Helvécia, Ballószög, Kecskemét, Kerekegyháza, Városföld</v>
      </c>
      <c r="J106" s="200" t="str">
        <f>VLOOKUP($G106,Összesítő!$B:$F,4,FALSE)</f>
        <v>Helvécia Nagyközség Önkormányzata, Ballószög Község Önkormányzata, Kecskemét Megyei Jogú Város Önkormányzata, Kerekegyháza Város Önkormányzata, Városföld Község Önkormányzata</v>
      </c>
      <c r="K106" s="202">
        <f t="shared" si="609"/>
        <v>34000</v>
      </c>
      <c r="L106" s="193">
        <v>2027</v>
      </c>
      <c r="M106" s="193">
        <v>2027</v>
      </c>
      <c r="N106" s="203">
        <v>34000</v>
      </c>
      <c r="O106" s="203">
        <v>0</v>
      </c>
      <c r="P106" s="203">
        <v>34000</v>
      </c>
      <c r="Q106" s="205"/>
      <c r="R106" s="204">
        <v>0</v>
      </c>
      <c r="S106" s="204">
        <v>0</v>
      </c>
      <c r="T106" s="204">
        <v>0</v>
      </c>
      <c r="U106" s="204">
        <v>0</v>
      </c>
      <c r="V106" s="204">
        <v>34000</v>
      </c>
      <c r="W106" s="203">
        <v>0</v>
      </c>
      <c r="X106" s="204">
        <v>0</v>
      </c>
      <c r="Y106" s="204">
        <v>0</v>
      </c>
      <c r="Z106" s="204">
        <v>0</v>
      </c>
      <c r="AA106" s="204">
        <v>0</v>
      </c>
      <c r="AB106" s="204">
        <v>0</v>
      </c>
      <c r="AC106" s="202">
        <f t="shared" si="610"/>
        <v>34000</v>
      </c>
      <c r="AD106" s="3" t="str">
        <f t="shared" si="611"/>
        <v>A forrás egyenlő a költséggel (I.ütem).</v>
      </c>
      <c r="AE106" s="205"/>
      <c r="AF106" s="204">
        <v>0</v>
      </c>
      <c r="AG106" s="204">
        <v>0</v>
      </c>
      <c r="AH106" s="204">
        <v>0</v>
      </c>
      <c r="AI106" s="204">
        <v>0</v>
      </c>
      <c r="AJ106" s="203">
        <v>0</v>
      </c>
      <c r="AK106" s="204">
        <v>0</v>
      </c>
      <c r="AL106" s="204">
        <v>0</v>
      </c>
      <c r="AM106" s="204">
        <v>0</v>
      </c>
      <c r="AN106" s="204">
        <v>0</v>
      </c>
      <c r="AO106" s="204">
        <v>0</v>
      </c>
      <c r="AP106" s="204">
        <v>0</v>
      </c>
      <c r="AQ106" s="202">
        <f t="shared" si="612"/>
        <v>0</v>
      </c>
      <c r="AR106" s="191"/>
      <c r="AS106" s="3" t="str">
        <f t="shared" si="613"/>
        <v>Nem hosszútávú a feladat.</v>
      </c>
      <c r="AT106" s="205"/>
      <c r="AU106" s="198" t="s">
        <v>464</v>
      </c>
      <c r="AV106" s="198" t="s">
        <v>135</v>
      </c>
      <c r="AW106" s="197">
        <f>COUNTA($G$3:G106)</f>
        <v>104</v>
      </c>
      <c r="AY106" s="6">
        <f>VLOOKUP($G106,Összesítő!$B:$F,3,FALSE)</f>
        <v>1802</v>
      </c>
      <c r="AZ106" s="6">
        <f t="shared" si="614"/>
        <v>128</v>
      </c>
      <c r="BA106" s="5">
        <f t="shared" si="615"/>
        <v>1</v>
      </c>
      <c r="BB106" s="5" t="str">
        <f t="shared" si="616"/>
        <v>R</v>
      </c>
      <c r="BC106" s="5">
        <f t="shared" si="617"/>
        <v>1</v>
      </c>
      <c r="BD106" s="5">
        <f t="shared" si="618"/>
        <v>0</v>
      </c>
      <c r="BE106" s="5">
        <f t="shared" si="619"/>
        <v>0</v>
      </c>
      <c r="BF106" s="6" t="str">
        <f t="shared" si="620"/>
        <v>A forrás egyenlő a költséggel (I.ütem).</v>
      </c>
      <c r="BG106" s="5">
        <f t="shared" si="621"/>
        <v>1</v>
      </c>
      <c r="BH106" s="5">
        <f t="shared" si="622"/>
        <v>1</v>
      </c>
      <c r="BI106" s="5">
        <f t="shared" si="623"/>
        <v>0</v>
      </c>
      <c r="BJ106" s="5">
        <f t="shared" si="624"/>
        <v>1</v>
      </c>
      <c r="BK106" s="5">
        <f t="shared" si="625"/>
        <v>1</v>
      </c>
      <c r="BL106" s="4" t="str">
        <f t="shared" si="626"/>
        <v>Nem hosszútávú a feladat.</v>
      </c>
      <c r="BM106" s="5">
        <f t="shared" si="627"/>
        <v>1</v>
      </c>
      <c r="BN106" s="5">
        <f t="shared" si="628"/>
        <v>0</v>
      </c>
      <c r="BO106" s="5">
        <f t="shared" si="629"/>
        <v>0</v>
      </c>
      <c r="BP106" s="5">
        <f t="shared" si="630"/>
        <v>0</v>
      </c>
      <c r="BQ106" s="5">
        <f t="shared" si="631"/>
        <v>0</v>
      </c>
      <c r="BR106" s="6" t="str">
        <f t="shared" si="632"/>
        <v>Nincs hosszútávú terv!</v>
      </c>
      <c r="BS106" s="5">
        <f t="shared" si="633"/>
        <v>0</v>
      </c>
      <c r="BT106" s="5">
        <f t="shared" si="634"/>
        <v>0</v>
      </c>
      <c r="BU106" s="5">
        <f t="shared" si="635"/>
        <v>1</v>
      </c>
      <c r="BV106" s="5">
        <f t="shared" si="636"/>
        <v>1</v>
      </c>
      <c r="BW106" s="5">
        <f t="shared" si="637"/>
        <v>1</v>
      </c>
      <c r="BX106" s="5">
        <f t="shared" si="638"/>
        <v>1</v>
      </c>
      <c r="BY106" s="5">
        <f t="shared" si="639"/>
        <v>1</v>
      </c>
      <c r="BZ106" s="5">
        <f t="shared" si="640"/>
        <v>1</v>
      </c>
      <c r="CA106" s="5">
        <f t="shared" si="641"/>
        <v>1</v>
      </c>
      <c r="CB106" s="5">
        <f t="shared" si="642"/>
        <v>1</v>
      </c>
      <c r="CC106" s="5">
        <f t="shared" si="643"/>
        <v>1</v>
      </c>
      <c r="CD106" s="5" t="str">
        <f t="shared" si="644"/>
        <v>?</v>
      </c>
      <c r="CE106" s="4" t="str">
        <f t="shared" si="645"/>
        <v>Kitöltés rendben!</v>
      </c>
      <c r="CF106" s="5">
        <f t="shared" si="646"/>
        <v>1</v>
      </c>
      <c r="CG106" s="5">
        <f t="shared" si="647"/>
        <v>1</v>
      </c>
      <c r="CH106" s="5">
        <f t="shared" si="648"/>
        <v>0</v>
      </c>
    </row>
    <row r="107" spans="1:86" s="2" customFormat="1" ht="120">
      <c r="A107" s="1" t="str">
        <f t="shared" si="608"/>
        <v>Kitöltés rendben!</v>
      </c>
      <c r="B107" s="195">
        <v>1</v>
      </c>
      <c r="C107" s="191" t="s">
        <v>103</v>
      </c>
      <c r="D107" s="198" t="s">
        <v>458</v>
      </c>
      <c r="E107" s="199" t="s">
        <v>318</v>
      </c>
      <c r="F107" s="200" t="str">
        <f>VLOOKUP($G107,Összesítő!$B:$F,2,FALSE)</f>
        <v>21-26684-1-005-01-01</v>
      </c>
      <c r="G107" s="201">
        <v>2101</v>
      </c>
      <c r="H107" s="200" t="str">
        <f>AY107&amp;"_"&amp;AW107&amp;"_FIV_"&amp;LEFT(Előlap!$B$6,4)</f>
        <v>1802_105_FIV_2026</v>
      </c>
      <c r="I107" s="200" t="str">
        <f>VLOOKUP($G107,Összesítő!$B:$F,5,FALSE)</f>
        <v>Helvécia, Ballószög, Kecskemét, Kerekegyháza, Városföld</v>
      </c>
      <c r="J107" s="200" t="str">
        <f>VLOOKUP($G107,Összesítő!$B:$F,4,FALSE)</f>
        <v>Helvécia Nagyközség Önkormányzata, Ballószög Község Önkormányzata, Kecskemét Megyei Jogú Város Önkormányzata, Kerekegyháza Város Önkormányzata, Városföld Község Önkormányzata</v>
      </c>
      <c r="K107" s="202">
        <f t="shared" si="609"/>
        <v>9500</v>
      </c>
      <c r="L107" s="193">
        <v>2027</v>
      </c>
      <c r="M107" s="193">
        <v>2027</v>
      </c>
      <c r="N107" s="203">
        <v>9500</v>
      </c>
      <c r="O107" s="203">
        <v>0</v>
      </c>
      <c r="P107" s="203">
        <v>9500</v>
      </c>
      <c r="Q107" s="205"/>
      <c r="R107" s="204">
        <v>0</v>
      </c>
      <c r="S107" s="204">
        <v>0</v>
      </c>
      <c r="T107" s="204">
        <v>0</v>
      </c>
      <c r="U107" s="204">
        <v>0</v>
      </c>
      <c r="V107" s="204">
        <v>9500</v>
      </c>
      <c r="W107" s="203">
        <v>0</v>
      </c>
      <c r="X107" s="204">
        <v>0</v>
      </c>
      <c r="Y107" s="204">
        <v>0</v>
      </c>
      <c r="Z107" s="204">
        <v>0</v>
      </c>
      <c r="AA107" s="204">
        <v>0</v>
      </c>
      <c r="AB107" s="204">
        <v>0</v>
      </c>
      <c r="AC107" s="202">
        <f t="shared" si="610"/>
        <v>9500</v>
      </c>
      <c r="AD107" s="3" t="str">
        <f t="shared" si="611"/>
        <v>A forrás egyenlő a költséggel (I.ütem).</v>
      </c>
      <c r="AE107" s="205"/>
      <c r="AF107" s="204">
        <v>0</v>
      </c>
      <c r="AG107" s="204">
        <v>0</v>
      </c>
      <c r="AH107" s="204">
        <v>0</v>
      </c>
      <c r="AI107" s="204">
        <v>0</v>
      </c>
      <c r="AJ107" s="203">
        <v>0</v>
      </c>
      <c r="AK107" s="204">
        <v>0</v>
      </c>
      <c r="AL107" s="204">
        <v>0</v>
      </c>
      <c r="AM107" s="204">
        <v>0</v>
      </c>
      <c r="AN107" s="204">
        <v>0</v>
      </c>
      <c r="AO107" s="204">
        <v>0</v>
      </c>
      <c r="AP107" s="204">
        <v>0</v>
      </c>
      <c r="AQ107" s="202">
        <f t="shared" si="612"/>
        <v>0</v>
      </c>
      <c r="AR107" s="191"/>
      <c r="AS107" s="3" t="str">
        <f t="shared" si="613"/>
        <v>Nem hosszútávú a feladat.</v>
      </c>
      <c r="AT107" s="205"/>
      <c r="AU107" s="198" t="s">
        <v>464</v>
      </c>
      <c r="AV107" s="198" t="s">
        <v>135</v>
      </c>
      <c r="AW107" s="197">
        <f>COUNTA($G$3:G107)</f>
        <v>105</v>
      </c>
      <c r="AY107" s="6">
        <f>VLOOKUP($G107,Összesítő!$B:$F,3,FALSE)</f>
        <v>1802</v>
      </c>
      <c r="AZ107" s="6">
        <f t="shared" si="614"/>
        <v>128</v>
      </c>
      <c r="BA107" s="5">
        <f t="shared" si="615"/>
        <v>1</v>
      </c>
      <c r="BB107" s="5" t="str">
        <f t="shared" si="616"/>
        <v>R</v>
      </c>
      <c r="BC107" s="5">
        <f t="shared" si="617"/>
        <v>1</v>
      </c>
      <c r="BD107" s="5">
        <f t="shared" si="618"/>
        <v>0</v>
      </c>
      <c r="BE107" s="5">
        <f t="shared" si="619"/>
        <v>0</v>
      </c>
      <c r="BF107" s="6" t="str">
        <f t="shared" si="620"/>
        <v>A forrás egyenlő a költséggel (I.ütem).</v>
      </c>
      <c r="BG107" s="5">
        <f t="shared" si="621"/>
        <v>1</v>
      </c>
      <c r="BH107" s="5">
        <f t="shared" si="622"/>
        <v>1</v>
      </c>
      <c r="BI107" s="5">
        <f t="shared" si="623"/>
        <v>0</v>
      </c>
      <c r="BJ107" s="5">
        <f t="shared" si="624"/>
        <v>1</v>
      </c>
      <c r="BK107" s="5">
        <f t="shared" si="625"/>
        <v>1</v>
      </c>
      <c r="BL107" s="4" t="str">
        <f t="shared" si="626"/>
        <v>Nem hosszútávú a feladat.</v>
      </c>
      <c r="BM107" s="5">
        <f t="shared" si="627"/>
        <v>1</v>
      </c>
      <c r="BN107" s="5">
        <f t="shared" si="628"/>
        <v>0</v>
      </c>
      <c r="BO107" s="5">
        <f t="shared" si="629"/>
        <v>0</v>
      </c>
      <c r="BP107" s="5">
        <f t="shared" si="630"/>
        <v>0</v>
      </c>
      <c r="BQ107" s="5">
        <f t="shared" si="631"/>
        <v>0</v>
      </c>
      <c r="BR107" s="6" t="str">
        <f t="shared" si="632"/>
        <v>Nincs hosszútávú terv!</v>
      </c>
      <c r="BS107" s="5">
        <f t="shared" si="633"/>
        <v>0</v>
      </c>
      <c r="BT107" s="5">
        <f t="shared" si="634"/>
        <v>0</v>
      </c>
      <c r="BU107" s="5">
        <f t="shared" si="635"/>
        <v>1</v>
      </c>
      <c r="BV107" s="5">
        <f t="shared" si="636"/>
        <v>1</v>
      </c>
      <c r="BW107" s="5">
        <f t="shared" si="637"/>
        <v>1</v>
      </c>
      <c r="BX107" s="5">
        <f t="shared" si="638"/>
        <v>1</v>
      </c>
      <c r="BY107" s="5">
        <f t="shared" si="639"/>
        <v>1</v>
      </c>
      <c r="BZ107" s="5">
        <f t="shared" si="640"/>
        <v>1</v>
      </c>
      <c r="CA107" s="5">
        <f t="shared" si="641"/>
        <v>1</v>
      </c>
      <c r="CB107" s="5">
        <f t="shared" si="642"/>
        <v>1</v>
      </c>
      <c r="CC107" s="5">
        <f t="shared" si="643"/>
        <v>1</v>
      </c>
      <c r="CD107" s="5" t="str">
        <f t="shared" si="644"/>
        <v>?</v>
      </c>
      <c r="CE107" s="4" t="str">
        <f t="shared" si="645"/>
        <v>Kitöltés rendben!</v>
      </c>
      <c r="CF107" s="5">
        <f t="shared" si="646"/>
        <v>1</v>
      </c>
      <c r="CG107" s="5">
        <f t="shared" si="647"/>
        <v>1</v>
      </c>
      <c r="CH107" s="5">
        <f t="shared" si="648"/>
        <v>0</v>
      </c>
    </row>
    <row r="108" spans="1:86" s="2" customFormat="1" ht="120">
      <c r="A108" s="1" t="str">
        <f t="shared" si="608"/>
        <v>Kitöltés rendben!</v>
      </c>
      <c r="B108" s="195">
        <v>1</v>
      </c>
      <c r="C108" s="191" t="s">
        <v>103</v>
      </c>
      <c r="D108" s="198" t="s">
        <v>459</v>
      </c>
      <c r="E108" s="199" t="s">
        <v>318</v>
      </c>
      <c r="F108" s="200" t="str">
        <f>VLOOKUP($G108,Összesítő!$B:$F,2,FALSE)</f>
        <v>21-26684-1-005-01-01</v>
      </c>
      <c r="G108" s="201">
        <v>2101</v>
      </c>
      <c r="H108" s="200" t="str">
        <f>AY108&amp;"_"&amp;AW108&amp;"_FIV_"&amp;LEFT(Előlap!$B$6,4)</f>
        <v>1802_106_FIV_2026</v>
      </c>
      <c r="I108" s="200" t="str">
        <f>VLOOKUP($G108,Összesítő!$B:$F,5,FALSE)</f>
        <v>Helvécia, Ballószög, Kecskemét, Kerekegyháza, Városföld</v>
      </c>
      <c r="J108" s="200" t="str">
        <f>VLOOKUP($G108,Összesítő!$B:$F,4,FALSE)</f>
        <v>Helvécia Nagyközség Önkormányzata, Ballószög Község Önkormányzata, Kecskemét Megyei Jogú Város Önkormányzata, Kerekegyháza Város Önkormányzata, Városföld Község Önkormányzata</v>
      </c>
      <c r="K108" s="202">
        <f t="shared" si="609"/>
        <v>34600</v>
      </c>
      <c r="L108" s="193">
        <v>2027</v>
      </c>
      <c r="M108" s="193">
        <v>2027</v>
      </c>
      <c r="N108" s="203">
        <v>34600</v>
      </c>
      <c r="O108" s="203">
        <v>0</v>
      </c>
      <c r="P108" s="203">
        <v>34600</v>
      </c>
      <c r="Q108" s="205"/>
      <c r="R108" s="204">
        <v>0</v>
      </c>
      <c r="S108" s="204">
        <v>0</v>
      </c>
      <c r="T108" s="204">
        <v>0</v>
      </c>
      <c r="U108" s="204">
        <v>0</v>
      </c>
      <c r="V108" s="204">
        <v>34600</v>
      </c>
      <c r="W108" s="203">
        <v>0</v>
      </c>
      <c r="X108" s="204">
        <v>0</v>
      </c>
      <c r="Y108" s="204">
        <v>0</v>
      </c>
      <c r="Z108" s="204">
        <v>0</v>
      </c>
      <c r="AA108" s="204">
        <v>0</v>
      </c>
      <c r="AB108" s="204">
        <v>0</v>
      </c>
      <c r="AC108" s="202">
        <f t="shared" si="610"/>
        <v>34600</v>
      </c>
      <c r="AD108" s="3" t="str">
        <f t="shared" si="611"/>
        <v>A forrás egyenlő a költséggel (I.ütem).</v>
      </c>
      <c r="AE108" s="205"/>
      <c r="AF108" s="204">
        <v>0</v>
      </c>
      <c r="AG108" s="204">
        <v>0</v>
      </c>
      <c r="AH108" s="204">
        <v>0</v>
      </c>
      <c r="AI108" s="204">
        <v>0</v>
      </c>
      <c r="AJ108" s="203">
        <v>0</v>
      </c>
      <c r="AK108" s="204">
        <v>0</v>
      </c>
      <c r="AL108" s="204">
        <v>0</v>
      </c>
      <c r="AM108" s="204">
        <v>0</v>
      </c>
      <c r="AN108" s="204">
        <v>0</v>
      </c>
      <c r="AO108" s="204">
        <v>0</v>
      </c>
      <c r="AP108" s="204">
        <v>0</v>
      </c>
      <c r="AQ108" s="202">
        <f t="shared" si="612"/>
        <v>0</v>
      </c>
      <c r="AR108" s="191"/>
      <c r="AS108" s="3" t="str">
        <f t="shared" si="613"/>
        <v>Nem hosszútávú a feladat.</v>
      </c>
      <c r="AT108" s="205"/>
      <c r="AU108" s="198" t="s">
        <v>464</v>
      </c>
      <c r="AV108" s="198" t="s">
        <v>135</v>
      </c>
      <c r="AW108" s="197">
        <f>COUNTA($G$3:G108)</f>
        <v>106</v>
      </c>
      <c r="AY108" s="6">
        <f>VLOOKUP($G108,Összesítő!$B:$F,3,FALSE)</f>
        <v>1802</v>
      </c>
      <c r="AZ108" s="6">
        <f t="shared" si="614"/>
        <v>128</v>
      </c>
      <c r="BA108" s="5">
        <f t="shared" si="615"/>
        <v>1</v>
      </c>
      <c r="BB108" s="5" t="str">
        <f t="shared" si="616"/>
        <v>R</v>
      </c>
      <c r="BC108" s="5">
        <f t="shared" si="617"/>
        <v>1</v>
      </c>
      <c r="BD108" s="5">
        <f t="shared" si="618"/>
        <v>0</v>
      </c>
      <c r="BE108" s="5">
        <f t="shared" si="619"/>
        <v>0</v>
      </c>
      <c r="BF108" s="6" t="str">
        <f t="shared" si="620"/>
        <v>A forrás egyenlő a költséggel (I.ütem).</v>
      </c>
      <c r="BG108" s="5">
        <f t="shared" si="621"/>
        <v>1</v>
      </c>
      <c r="BH108" s="5">
        <f t="shared" si="622"/>
        <v>1</v>
      </c>
      <c r="BI108" s="5">
        <f t="shared" si="623"/>
        <v>0</v>
      </c>
      <c r="BJ108" s="5">
        <f t="shared" si="624"/>
        <v>1</v>
      </c>
      <c r="BK108" s="5">
        <f t="shared" si="625"/>
        <v>1</v>
      </c>
      <c r="BL108" s="4" t="str">
        <f t="shared" si="626"/>
        <v>Nem hosszútávú a feladat.</v>
      </c>
      <c r="BM108" s="5">
        <f t="shared" si="627"/>
        <v>1</v>
      </c>
      <c r="BN108" s="5">
        <f t="shared" si="628"/>
        <v>0</v>
      </c>
      <c r="BO108" s="5">
        <f t="shared" si="629"/>
        <v>0</v>
      </c>
      <c r="BP108" s="5">
        <f t="shared" si="630"/>
        <v>0</v>
      </c>
      <c r="BQ108" s="5">
        <f t="shared" si="631"/>
        <v>0</v>
      </c>
      <c r="BR108" s="6" t="str">
        <f t="shared" si="632"/>
        <v>Nincs hosszútávú terv!</v>
      </c>
      <c r="BS108" s="5">
        <f t="shared" si="633"/>
        <v>0</v>
      </c>
      <c r="BT108" s="5">
        <f t="shared" si="634"/>
        <v>0</v>
      </c>
      <c r="BU108" s="5">
        <f t="shared" si="635"/>
        <v>1</v>
      </c>
      <c r="BV108" s="5">
        <f t="shared" si="636"/>
        <v>1</v>
      </c>
      <c r="BW108" s="5">
        <f t="shared" si="637"/>
        <v>1</v>
      </c>
      <c r="BX108" s="5">
        <f t="shared" si="638"/>
        <v>1</v>
      </c>
      <c r="BY108" s="5">
        <f t="shared" si="639"/>
        <v>1</v>
      </c>
      <c r="BZ108" s="5">
        <f t="shared" si="640"/>
        <v>1</v>
      </c>
      <c r="CA108" s="5">
        <f t="shared" si="641"/>
        <v>1</v>
      </c>
      <c r="CB108" s="5">
        <f t="shared" si="642"/>
        <v>1</v>
      </c>
      <c r="CC108" s="5">
        <f t="shared" si="643"/>
        <v>1</v>
      </c>
      <c r="CD108" s="5" t="str">
        <f t="shared" si="644"/>
        <v>?</v>
      </c>
      <c r="CE108" s="4" t="str">
        <f t="shared" si="645"/>
        <v>Kitöltés rendben!</v>
      </c>
      <c r="CF108" s="5">
        <f t="shared" si="646"/>
        <v>1</v>
      </c>
      <c r="CG108" s="5">
        <f t="shared" si="647"/>
        <v>1</v>
      </c>
      <c r="CH108" s="5">
        <f t="shared" si="648"/>
        <v>0</v>
      </c>
    </row>
    <row r="109" spans="1:86" s="2" customFormat="1" ht="120">
      <c r="A109" s="1" t="str">
        <f t="shared" ref="A109:A115" si="649">IF($G109="","Nincs VKR kiválasztva!",CE109)</f>
        <v>Kitöltés rendben!</v>
      </c>
      <c r="B109" s="195">
        <v>1</v>
      </c>
      <c r="C109" s="191" t="s">
        <v>31</v>
      </c>
      <c r="D109" s="198" t="s">
        <v>465</v>
      </c>
      <c r="E109" s="199" t="s">
        <v>318</v>
      </c>
      <c r="F109" s="200" t="str">
        <f>VLOOKUP($G109,Összesítő!$B:$F,2,FALSE)</f>
        <v>21-26684-1-005-01-01</v>
      </c>
      <c r="G109" s="201">
        <v>2101</v>
      </c>
      <c r="H109" s="200" t="str">
        <f>AY109&amp;"_"&amp;AW109&amp;"_FIV_"&amp;LEFT(Előlap!$B$6,4)</f>
        <v>1802_107_FIV_2026</v>
      </c>
      <c r="I109" s="200" t="str">
        <f>VLOOKUP($G109,Összesítő!$B:$F,5,FALSE)</f>
        <v>Helvécia, Ballószög, Kecskemét, Kerekegyháza, Városföld</v>
      </c>
      <c r="J109" s="200" t="str">
        <f>VLOOKUP($G109,Összesítő!$B:$F,4,FALSE)</f>
        <v>Helvécia Nagyközség Önkormányzata, Ballószög Község Önkormányzata, Kecskemét Megyei Jogú Város Önkormányzata, Kerekegyháza Város Önkormányzata, Városföld Község Önkormányzata</v>
      </c>
      <c r="K109" s="202">
        <f t="shared" ref="K109:K115" si="650">N109+O109</f>
        <v>10000</v>
      </c>
      <c r="L109" s="193">
        <v>2028</v>
      </c>
      <c r="M109" s="193">
        <v>2028</v>
      </c>
      <c r="N109" s="203">
        <v>0</v>
      </c>
      <c r="O109" s="203">
        <v>10000</v>
      </c>
      <c r="P109" s="203">
        <v>0</v>
      </c>
      <c r="Q109" s="205"/>
      <c r="R109" s="204">
        <v>0</v>
      </c>
      <c r="S109" s="204">
        <v>0</v>
      </c>
      <c r="T109" s="204">
        <v>0</v>
      </c>
      <c r="U109" s="204">
        <v>0</v>
      </c>
      <c r="V109" s="204">
        <v>0</v>
      </c>
      <c r="W109" s="203">
        <v>0</v>
      </c>
      <c r="X109" s="204">
        <v>0</v>
      </c>
      <c r="Y109" s="204">
        <v>0</v>
      </c>
      <c r="Z109" s="204">
        <v>0</v>
      </c>
      <c r="AA109" s="204">
        <v>0</v>
      </c>
      <c r="AB109" s="204">
        <v>0</v>
      </c>
      <c r="AC109" s="202">
        <f t="shared" ref="AC109:AC115" si="651">SUM(R109:AB109)</f>
        <v>0</v>
      </c>
      <c r="AD109" s="3" t="str">
        <f t="shared" ref="AD109:AD115" si="652">IF($G109="","Nincs VKR kiválasztva!",IF(BA109=0,"Hiányos kitöltés!",BF109))</f>
        <v>Nem rövidtávú a feladat.</v>
      </c>
      <c r="AE109" s="205"/>
      <c r="AF109" s="204">
        <v>0</v>
      </c>
      <c r="AG109" s="204">
        <v>0</v>
      </c>
      <c r="AH109" s="204">
        <v>0</v>
      </c>
      <c r="AI109" s="204">
        <v>0</v>
      </c>
      <c r="AJ109" s="203">
        <v>0</v>
      </c>
      <c r="AK109" s="204">
        <v>10000</v>
      </c>
      <c r="AL109" s="204">
        <v>0</v>
      </c>
      <c r="AM109" s="204">
        <v>0</v>
      </c>
      <c r="AN109" s="204">
        <v>0</v>
      </c>
      <c r="AO109" s="204">
        <v>0</v>
      </c>
      <c r="AP109" s="204">
        <v>0</v>
      </c>
      <c r="AQ109" s="202">
        <f t="shared" ref="AQ109:AQ115" si="653">SUM(AF109:AP109)</f>
        <v>10000</v>
      </c>
      <c r="AR109" s="191"/>
      <c r="AS109" s="3" t="str">
        <f t="shared" si="613"/>
        <v>A forrás egyenlő a költséggel (II.ütem).</v>
      </c>
      <c r="AT109" s="205"/>
      <c r="AU109" s="198" t="s">
        <v>471</v>
      </c>
      <c r="AV109" s="198" t="s">
        <v>135</v>
      </c>
      <c r="AW109" s="197">
        <f>COUNTA($G$3:G109)</f>
        <v>107</v>
      </c>
      <c r="AY109" s="6">
        <f>VLOOKUP($G109,Összesítő!$B:$F,3,FALSE)</f>
        <v>1802</v>
      </c>
      <c r="AZ109" s="6">
        <f t="shared" si="614"/>
        <v>148</v>
      </c>
      <c r="BA109" s="5">
        <f t="shared" si="615"/>
        <v>1</v>
      </c>
      <c r="BB109" s="5" t="str">
        <f t="shared" si="616"/>
        <v>H</v>
      </c>
      <c r="BC109" s="5">
        <f t="shared" si="617"/>
        <v>0</v>
      </c>
      <c r="BD109" s="5">
        <f t="shared" si="618"/>
        <v>0</v>
      </c>
      <c r="BE109" s="5">
        <f t="shared" si="619"/>
        <v>0</v>
      </c>
      <c r="BF109" s="6" t="str">
        <f t="shared" si="620"/>
        <v>Nem rövidtávú a feladat.</v>
      </c>
      <c r="BG109" s="5">
        <f t="shared" si="621"/>
        <v>1</v>
      </c>
      <c r="BH109" s="5">
        <f t="shared" si="622"/>
        <v>1</v>
      </c>
      <c r="BI109" s="5">
        <f t="shared" si="623"/>
        <v>0</v>
      </c>
      <c r="BJ109" s="5">
        <f t="shared" si="624"/>
        <v>1</v>
      </c>
      <c r="BK109" s="5">
        <f t="shared" ref="BK109:BK115" si="654">IF(AND($BJ109=1,$O109=$AQ109),1,IF(AND($BJ109=1,$O109&gt;$AQ109,AR109="igen"),1,0))</f>
        <v>1</v>
      </c>
      <c r="BL109" s="4" t="str">
        <f t="shared" si="626"/>
        <v>A forrás egyenlő a költséggel (II.ütem).</v>
      </c>
      <c r="BM109" s="5">
        <f t="shared" si="627"/>
        <v>0</v>
      </c>
      <c r="BN109" s="5">
        <f t="shared" si="628"/>
        <v>1</v>
      </c>
      <c r="BO109" s="5">
        <f t="shared" si="629"/>
        <v>0</v>
      </c>
      <c r="BP109" s="5">
        <f t="shared" si="630"/>
        <v>0</v>
      </c>
      <c r="BQ109" s="5">
        <f t="shared" si="631"/>
        <v>0</v>
      </c>
      <c r="BR109" s="6">
        <f t="shared" si="632"/>
        <v>0</v>
      </c>
      <c r="BS109" s="5">
        <f t="shared" si="633"/>
        <v>0</v>
      </c>
      <c r="BT109" s="5">
        <f t="shared" si="634"/>
        <v>0</v>
      </c>
      <c r="BU109" s="5">
        <f t="shared" si="635"/>
        <v>1</v>
      </c>
      <c r="BV109" s="5">
        <f t="shared" si="636"/>
        <v>1</v>
      </c>
      <c r="BW109" s="5">
        <f t="shared" si="637"/>
        <v>1</v>
      </c>
      <c r="BX109" s="5">
        <f t="shared" si="638"/>
        <v>1</v>
      </c>
      <c r="BY109" s="5">
        <f t="shared" si="639"/>
        <v>1</v>
      </c>
      <c r="BZ109" s="5">
        <f t="shared" si="640"/>
        <v>1</v>
      </c>
      <c r="CA109" s="5">
        <f t="shared" si="641"/>
        <v>1</v>
      </c>
      <c r="CB109" s="5">
        <f t="shared" si="642"/>
        <v>1</v>
      </c>
      <c r="CC109" s="5">
        <f t="shared" si="643"/>
        <v>1</v>
      </c>
      <c r="CD109" s="5" t="str">
        <f t="shared" si="644"/>
        <v>?</v>
      </c>
      <c r="CE109" s="4" t="str">
        <f t="shared" ref="CE109:CE115" si="655">IF($BA109=0,$CD109,IF($BG109=0,"I. ütem forrása nincs kitöltve!",IF($BJ109=0,"II. ütem forrása nincs kitöltve!",IF($BD109=1,"Költségek üteme nem megfelelő (az időtartam és a költség üteme eltér)!",IF(AND(BH109=0,$BA109=1,$BJ109=1,$BD109=1),"Kötelező cellák kitöltve, de az I. ütem forrása hibás!",IF(AND(BJ109=0,$BA109=1,$BJ109=1,$BD109=1),"Kötelező cellák kitöltve, de a II. ütem forrása hibás!",IF(AND($BO109=1,$AZ109&lt;30),"Nullás a rövidtávú feladat és rövid (hiányzik) a hozzá tartozó indoklás!",IF(AND($BP109=1,$AZ109&lt;30),"Nullás a hosszútávú feladat és rövid (hiányzik) a hozzá tartozó indoklás!",IF(AND(BN109=1,C109="2011_RENDKÍVÜLI"),"II. ütemre nem tervezhet Rendkívüli feladatot!",IF(BH109=0,AD109,IF(BK109=0,AS109,IF(AND(BC109=1,$P109&gt;$N109),"EM rendelet 2. melléklet terhére elszámolt költség nem lehet nagyobb az I. ütemre tervezett tényleges költségnél!",IF($AC109&gt;$N109,"Többlet forrást jelölt meg az I. ütemnél! A forrás ne legyen több a költségnél.",IF($AQ109&gt;$O109,"Többlet forrást jelölt meg a II. ütemnél! A forrás ne legyen több a költségnél.","Kitöltés rendben!"))))))))))))))</f>
        <v>Kitöltés rendben!</v>
      </c>
      <c r="CF109" s="5">
        <f t="shared" ref="CF109:CF115" si="656">IF(A109="Kitöltés rendben!",1,0)</f>
        <v>1</v>
      </c>
      <c r="CG109" s="5">
        <f t="shared" si="647"/>
        <v>0</v>
      </c>
      <c r="CH109" s="5">
        <f t="shared" si="648"/>
        <v>1</v>
      </c>
    </row>
    <row r="110" spans="1:86" s="2" customFormat="1" ht="120">
      <c r="A110" s="1" t="str">
        <f t="shared" si="649"/>
        <v>Kitöltés rendben!</v>
      </c>
      <c r="B110" s="195">
        <v>1</v>
      </c>
      <c r="C110" s="191" t="s">
        <v>88</v>
      </c>
      <c r="D110" s="198" t="s">
        <v>466</v>
      </c>
      <c r="E110" s="199" t="s">
        <v>318</v>
      </c>
      <c r="F110" s="200" t="str">
        <f>VLOOKUP($G110,Összesítő!$B:$F,2,FALSE)</f>
        <v>21-26684-1-005-01-01</v>
      </c>
      <c r="G110" s="201">
        <v>2101</v>
      </c>
      <c r="H110" s="200" t="str">
        <f>AY110&amp;"_"&amp;AW110&amp;"_FIV_"&amp;LEFT(Előlap!$B$6,4)</f>
        <v>1802_108_FIV_2026</v>
      </c>
      <c r="I110" s="200" t="str">
        <f>VLOOKUP($G110,Összesítő!$B:$F,5,FALSE)</f>
        <v>Helvécia, Ballószög, Kecskemét, Kerekegyháza, Városföld</v>
      </c>
      <c r="J110" s="200" t="str">
        <f>VLOOKUP($G110,Összesítő!$B:$F,4,FALSE)</f>
        <v>Helvécia Nagyközség Önkormányzata, Ballószög Község Önkormányzata, Kecskemét Megyei Jogú Város Önkormányzata, Kerekegyháza Város Önkormányzata, Városföld Község Önkormányzata</v>
      </c>
      <c r="K110" s="202">
        <f t="shared" si="650"/>
        <v>37000</v>
      </c>
      <c r="L110" s="193">
        <v>2027</v>
      </c>
      <c r="M110" s="193">
        <v>2027</v>
      </c>
      <c r="N110" s="203">
        <v>37000</v>
      </c>
      <c r="O110" s="203">
        <v>0</v>
      </c>
      <c r="P110" s="203">
        <v>37000</v>
      </c>
      <c r="Q110" s="205"/>
      <c r="R110" s="204">
        <v>0</v>
      </c>
      <c r="S110" s="204">
        <v>0</v>
      </c>
      <c r="T110" s="204">
        <v>0</v>
      </c>
      <c r="U110" s="204">
        <v>0</v>
      </c>
      <c r="V110" s="204">
        <v>37000</v>
      </c>
      <c r="W110" s="203">
        <v>0</v>
      </c>
      <c r="X110" s="204">
        <v>0</v>
      </c>
      <c r="Y110" s="204">
        <v>0</v>
      </c>
      <c r="Z110" s="204">
        <v>0</v>
      </c>
      <c r="AA110" s="204">
        <v>0</v>
      </c>
      <c r="AB110" s="204">
        <v>0</v>
      </c>
      <c r="AC110" s="202">
        <f t="shared" si="651"/>
        <v>37000</v>
      </c>
      <c r="AD110" s="3" t="str">
        <f t="shared" si="652"/>
        <v>A forrás egyenlő a költséggel (I.ütem).</v>
      </c>
      <c r="AE110" s="205"/>
      <c r="AF110" s="204">
        <v>0</v>
      </c>
      <c r="AG110" s="204">
        <v>0</v>
      </c>
      <c r="AH110" s="204">
        <v>0</v>
      </c>
      <c r="AI110" s="204">
        <v>0</v>
      </c>
      <c r="AJ110" s="203">
        <v>0</v>
      </c>
      <c r="AK110" s="204">
        <v>0</v>
      </c>
      <c r="AL110" s="204">
        <v>0</v>
      </c>
      <c r="AM110" s="204">
        <v>0</v>
      </c>
      <c r="AN110" s="204">
        <v>0</v>
      </c>
      <c r="AO110" s="204">
        <v>0</v>
      </c>
      <c r="AP110" s="204">
        <v>0</v>
      </c>
      <c r="AQ110" s="202">
        <f t="shared" si="653"/>
        <v>0</v>
      </c>
      <c r="AR110" s="191"/>
      <c r="AS110" s="3" t="str">
        <f t="shared" si="613"/>
        <v>Nem hosszútávú a feladat.</v>
      </c>
      <c r="AT110" s="205"/>
      <c r="AU110" s="198" t="s">
        <v>472</v>
      </c>
      <c r="AV110" s="198" t="s">
        <v>135</v>
      </c>
      <c r="AW110" s="197">
        <f>COUNTA($G$3:G110)</f>
        <v>108</v>
      </c>
      <c r="AY110" s="6">
        <f>VLOOKUP($G110,Összesítő!$B:$F,3,FALSE)</f>
        <v>1802</v>
      </c>
      <c r="AZ110" s="6">
        <f t="shared" si="614"/>
        <v>315</v>
      </c>
      <c r="BA110" s="5">
        <f t="shared" si="615"/>
        <v>1</v>
      </c>
      <c r="BB110" s="5" t="str">
        <f t="shared" si="616"/>
        <v>R</v>
      </c>
      <c r="BC110" s="5">
        <f t="shared" si="617"/>
        <v>1</v>
      </c>
      <c r="BD110" s="5">
        <f t="shared" si="618"/>
        <v>0</v>
      </c>
      <c r="BE110" s="5">
        <f t="shared" si="619"/>
        <v>0</v>
      </c>
      <c r="BF110" s="6" t="str">
        <f t="shared" si="620"/>
        <v>A forrás egyenlő a költséggel (I.ütem).</v>
      </c>
      <c r="BG110" s="5">
        <f t="shared" si="621"/>
        <v>1</v>
      </c>
      <c r="BH110" s="5">
        <f t="shared" si="622"/>
        <v>1</v>
      </c>
      <c r="BI110" s="5">
        <f t="shared" si="623"/>
        <v>0</v>
      </c>
      <c r="BJ110" s="5">
        <f t="shared" si="624"/>
        <v>1</v>
      </c>
      <c r="BK110" s="5">
        <f t="shared" si="654"/>
        <v>1</v>
      </c>
      <c r="BL110" s="4" t="str">
        <f t="shared" si="626"/>
        <v>Nem hosszútávú a feladat.</v>
      </c>
      <c r="BM110" s="5">
        <f t="shared" si="627"/>
        <v>1</v>
      </c>
      <c r="BN110" s="5">
        <f t="shared" si="628"/>
        <v>0</v>
      </c>
      <c r="BO110" s="5">
        <f t="shared" si="629"/>
        <v>0</v>
      </c>
      <c r="BP110" s="5">
        <f t="shared" si="630"/>
        <v>0</v>
      </c>
      <c r="BQ110" s="5">
        <f t="shared" si="631"/>
        <v>0</v>
      </c>
      <c r="BR110" s="6" t="str">
        <f t="shared" si="632"/>
        <v>Nincs hosszútávú terv!</v>
      </c>
      <c r="BS110" s="5">
        <f t="shared" si="633"/>
        <v>0</v>
      </c>
      <c r="BT110" s="5">
        <f t="shared" si="634"/>
        <v>0</v>
      </c>
      <c r="BU110" s="5">
        <f t="shared" si="635"/>
        <v>1</v>
      </c>
      <c r="BV110" s="5">
        <f t="shared" si="636"/>
        <v>1</v>
      </c>
      <c r="BW110" s="5">
        <f t="shared" si="637"/>
        <v>1</v>
      </c>
      <c r="BX110" s="5">
        <f t="shared" si="638"/>
        <v>1</v>
      </c>
      <c r="BY110" s="5">
        <f t="shared" si="639"/>
        <v>1</v>
      </c>
      <c r="BZ110" s="5">
        <f t="shared" si="640"/>
        <v>1</v>
      </c>
      <c r="CA110" s="5">
        <f t="shared" si="641"/>
        <v>1</v>
      </c>
      <c r="CB110" s="5">
        <f t="shared" si="642"/>
        <v>1</v>
      </c>
      <c r="CC110" s="5">
        <f t="shared" si="643"/>
        <v>1</v>
      </c>
      <c r="CD110" s="5" t="str">
        <f t="shared" si="644"/>
        <v>?</v>
      </c>
      <c r="CE110" s="4" t="str">
        <f t="shared" si="655"/>
        <v>Kitöltés rendben!</v>
      </c>
      <c r="CF110" s="5">
        <f t="shared" si="656"/>
        <v>1</v>
      </c>
      <c r="CG110" s="5">
        <f t="shared" si="647"/>
        <v>1</v>
      </c>
      <c r="CH110" s="5">
        <f t="shared" si="648"/>
        <v>0</v>
      </c>
    </row>
    <row r="111" spans="1:86" s="2" customFormat="1" ht="120">
      <c r="A111" s="1" t="str">
        <f t="shared" si="649"/>
        <v>Kitöltés rendben!</v>
      </c>
      <c r="B111" s="195">
        <v>1</v>
      </c>
      <c r="C111" s="191" t="s">
        <v>88</v>
      </c>
      <c r="D111" s="198" t="s">
        <v>467</v>
      </c>
      <c r="E111" s="199" t="s">
        <v>318</v>
      </c>
      <c r="F111" s="200" t="str">
        <f>VLOOKUP($G111,Összesítő!$B:$F,2,FALSE)</f>
        <v>21-26684-1-005-01-01</v>
      </c>
      <c r="G111" s="201">
        <v>2101</v>
      </c>
      <c r="H111" s="200" t="str">
        <f>AY111&amp;"_"&amp;AW111&amp;"_FIV_"&amp;LEFT(Előlap!$B$6,4)</f>
        <v>1802_109_FIV_2026</v>
      </c>
      <c r="I111" s="200" t="str">
        <f>VLOOKUP($G111,Összesítő!$B:$F,5,FALSE)</f>
        <v>Helvécia, Ballószög, Kecskemét, Kerekegyháza, Városföld</v>
      </c>
      <c r="J111" s="200" t="str">
        <f>VLOOKUP($G111,Összesítő!$B:$F,4,FALSE)</f>
        <v>Helvécia Nagyközség Önkormányzata, Ballószög Község Önkormányzata, Kecskemét Megyei Jogú Város Önkormányzata, Kerekegyháza Város Önkormányzata, Városföld Község Önkormányzata</v>
      </c>
      <c r="K111" s="202">
        <f t="shared" si="650"/>
        <v>10000</v>
      </c>
      <c r="L111" s="193">
        <v>2027</v>
      </c>
      <c r="M111" s="193">
        <v>2027</v>
      </c>
      <c r="N111" s="203">
        <v>10000</v>
      </c>
      <c r="O111" s="203">
        <v>0</v>
      </c>
      <c r="P111" s="203">
        <v>10000</v>
      </c>
      <c r="Q111" s="205"/>
      <c r="R111" s="204">
        <v>0</v>
      </c>
      <c r="S111" s="204">
        <v>0</v>
      </c>
      <c r="T111" s="204">
        <v>0</v>
      </c>
      <c r="U111" s="204">
        <v>0</v>
      </c>
      <c r="V111" s="204">
        <v>10000</v>
      </c>
      <c r="W111" s="203">
        <v>0</v>
      </c>
      <c r="X111" s="204">
        <v>0</v>
      </c>
      <c r="Y111" s="204">
        <v>0</v>
      </c>
      <c r="Z111" s="204">
        <v>0</v>
      </c>
      <c r="AA111" s="204">
        <v>0</v>
      </c>
      <c r="AB111" s="204">
        <v>0</v>
      </c>
      <c r="AC111" s="202">
        <f t="shared" si="651"/>
        <v>10000</v>
      </c>
      <c r="AD111" s="3" t="str">
        <f t="shared" si="652"/>
        <v>A forrás egyenlő a költséggel (I.ütem).</v>
      </c>
      <c r="AE111" s="205"/>
      <c r="AF111" s="204">
        <v>0</v>
      </c>
      <c r="AG111" s="204">
        <v>0</v>
      </c>
      <c r="AH111" s="204">
        <v>0</v>
      </c>
      <c r="AI111" s="204">
        <v>0</v>
      </c>
      <c r="AJ111" s="203">
        <v>0</v>
      </c>
      <c r="AK111" s="204">
        <v>0</v>
      </c>
      <c r="AL111" s="204">
        <v>0</v>
      </c>
      <c r="AM111" s="204">
        <v>0</v>
      </c>
      <c r="AN111" s="204">
        <v>0</v>
      </c>
      <c r="AO111" s="204">
        <v>0</v>
      </c>
      <c r="AP111" s="204">
        <v>0</v>
      </c>
      <c r="AQ111" s="202">
        <f t="shared" si="653"/>
        <v>0</v>
      </c>
      <c r="AR111" s="191"/>
      <c r="AS111" s="3" t="str">
        <f t="shared" si="613"/>
        <v>Nem hosszútávú a feladat.</v>
      </c>
      <c r="AT111" s="205"/>
      <c r="AU111" s="198" t="s">
        <v>473</v>
      </c>
      <c r="AV111" s="198" t="s">
        <v>135</v>
      </c>
      <c r="AW111" s="197">
        <f>COUNTA($G$3:G111)</f>
        <v>109</v>
      </c>
      <c r="AY111" s="6">
        <f>VLOOKUP($G111,Összesítő!$B:$F,3,FALSE)</f>
        <v>1802</v>
      </c>
      <c r="AZ111" s="6">
        <f t="shared" si="614"/>
        <v>179</v>
      </c>
      <c r="BA111" s="5">
        <f t="shared" si="615"/>
        <v>1</v>
      </c>
      <c r="BB111" s="5" t="str">
        <f t="shared" si="616"/>
        <v>R</v>
      </c>
      <c r="BC111" s="5">
        <f t="shared" si="617"/>
        <v>1</v>
      </c>
      <c r="BD111" s="5">
        <f t="shared" si="618"/>
        <v>0</v>
      </c>
      <c r="BE111" s="5">
        <f t="shared" si="619"/>
        <v>0</v>
      </c>
      <c r="BF111" s="6" t="str">
        <f t="shared" si="620"/>
        <v>A forrás egyenlő a költséggel (I.ütem).</v>
      </c>
      <c r="BG111" s="5">
        <f t="shared" si="621"/>
        <v>1</v>
      </c>
      <c r="BH111" s="5">
        <f t="shared" si="622"/>
        <v>1</v>
      </c>
      <c r="BI111" s="5">
        <f t="shared" si="623"/>
        <v>0</v>
      </c>
      <c r="BJ111" s="5">
        <f t="shared" si="624"/>
        <v>1</v>
      </c>
      <c r="BK111" s="5">
        <f t="shared" si="654"/>
        <v>1</v>
      </c>
      <c r="BL111" s="4" t="str">
        <f t="shared" si="626"/>
        <v>Nem hosszútávú a feladat.</v>
      </c>
      <c r="BM111" s="5">
        <f t="shared" si="627"/>
        <v>1</v>
      </c>
      <c r="BN111" s="5">
        <f t="shared" si="628"/>
        <v>0</v>
      </c>
      <c r="BO111" s="5">
        <f t="shared" si="629"/>
        <v>0</v>
      </c>
      <c r="BP111" s="5">
        <f t="shared" si="630"/>
        <v>0</v>
      </c>
      <c r="BQ111" s="5">
        <f t="shared" si="631"/>
        <v>0</v>
      </c>
      <c r="BR111" s="6" t="str">
        <f t="shared" si="632"/>
        <v>Nincs hosszútávú terv!</v>
      </c>
      <c r="BS111" s="5">
        <f t="shared" si="633"/>
        <v>0</v>
      </c>
      <c r="BT111" s="5">
        <f t="shared" si="634"/>
        <v>0</v>
      </c>
      <c r="BU111" s="5">
        <f t="shared" si="635"/>
        <v>1</v>
      </c>
      <c r="BV111" s="5">
        <f t="shared" si="636"/>
        <v>1</v>
      </c>
      <c r="BW111" s="5">
        <f t="shared" si="637"/>
        <v>1</v>
      </c>
      <c r="BX111" s="5">
        <f t="shared" si="638"/>
        <v>1</v>
      </c>
      <c r="BY111" s="5">
        <f t="shared" si="639"/>
        <v>1</v>
      </c>
      <c r="BZ111" s="5">
        <f t="shared" si="640"/>
        <v>1</v>
      </c>
      <c r="CA111" s="5">
        <f t="shared" si="641"/>
        <v>1</v>
      </c>
      <c r="CB111" s="5">
        <f t="shared" si="642"/>
        <v>1</v>
      </c>
      <c r="CC111" s="5">
        <f t="shared" si="643"/>
        <v>1</v>
      </c>
      <c r="CD111" s="5" t="str">
        <f t="shared" si="644"/>
        <v>?</v>
      </c>
      <c r="CE111" s="4" t="str">
        <f t="shared" si="655"/>
        <v>Kitöltés rendben!</v>
      </c>
      <c r="CF111" s="5">
        <f t="shared" si="656"/>
        <v>1</v>
      </c>
      <c r="CG111" s="5">
        <f t="shared" si="647"/>
        <v>1</v>
      </c>
      <c r="CH111" s="5">
        <f t="shared" si="648"/>
        <v>0</v>
      </c>
    </row>
    <row r="112" spans="1:86" s="2" customFormat="1" ht="120">
      <c r="A112" s="1" t="str">
        <f t="shared" si="649"/>
        <v>Kitöltés rendben!</v>
      </c>
      <c r="B112" s="195">
        <v>1</v>
      </c>
      <c r="C112" s="191" t="s">
        <v>92</v>
      </c>
      <c r="D112" s="198" t="s">
        <v>567</v>
      </c>
      <c r="E112" s="199" t="s">
        <v>318</v>
      </c>
      <c r="F112" s="200" t="str">
        <f>VLOOKUP($G112,Összesítő!$B:$F,2,FALSE)</f>
        <v>21-26684-1-005-01-01</v>
      </c>
      <c r="G112" s="201">
        <v>2101</v>
      </c>
      <c r="H112" s="200" t="str">
        <f>AY112&amp;"_"&amp;AW112&amp;"_FIV_"&amp;LEFT(Előlap!$B$6,4)</f>
        <v>1802_110_FIV_2026</v>
      </c>
      <c r="I112" s="200" t="str">
        <f>VLOOKUP($G112,Összesítő!$B:$F,5,FALSE)</f>
        <v>Helvécia, Ballószög, Kecskemét, Kerekegyháza, Városföld</v>
      </c>
      <c r="J112" s="200" t="str">
        <f>VLOOKUP($G112,Összesítő!$B:$F,4,FALSE)</f>
        <v>Helvécia Nagyközség Önkormányzata, Ballószög Község Önkormányzata, Kecskemét Megyei Jogú Város Önkormányzata, Kerekegyháza Város Önkormányzata, Városföld Község Önkormányzata</v>
      </c>
      <c r="K112" s="202">
        <f t="shared" si="650"/>
        <v>55000</v>
      </c>
      <c r="L112" s="193">
        <v>2027</v>
      </c>
      <c r="M112" s="193">
        <v>2027</v>
      </c>
      <c r="N112" s="203">
        <v>55000</v>
      </c>
      <c r="O112" s="203">
        <v>0</v>
      </c>
      <c r="P112" s="203">
        <v>0</v>
      </c>
      <c r="Q112" s="205"/>
      <c r="R112" s="204">
        <v>55000</v>
      </c>
      <c r="S112" s="204">
        <v>0</v>
      </c>
      <c r="T112" s="204">
        <v>0</v>
      </c>
      <c r="U112" s="204">
        <v>0</v>
      </c>
      <c r="V112" s="204">
        <v>0</v>
      </c>
      <c r="W112" s="203">
        <v>0</v>
      </c>
      <c r="X112" s="204">
        <v>0</v>
      </c>
      <c r="Y112" s="204">
        <v>0</v>
      </c>
      <c r="Z112" s="204">
        <v>0</v>
      </c>
      <c r="AA112" s="204">
        <v>0</v>
      </c>
      <c r="AB112" s="204">
        <v>0</v>
      </c>
      <c r="AC112" s="202">
        <f t="shared" si="651"/>
        <v>55000</v>
      </c>
      <c r="AD112" s="3" t="str">
        <f t="shared" si="652"/>
        <v>A forrás egyenlő a költséggel (I.ütem).</v>
      </c>
      <c r="AE112" s="205"/>
      <c r="AF112" s="204">
        <v>0</v>
      </c>
      <c r="AG112" s="204">
        <v>0</v>
      </c>
      <c r="AH112" s="204">
        <v>0</v>
      </c>
      <c r="AI112" s="204">
        <v>0</v>
      </c>
      <c r="AJ112" s="203">
        <v>0</v>
      </c>
      <c r="AK112" s="204">
        <v>0</v>
      </c>
      <c r="AL112" s="204">
        <v>0</v>
      </c>
      <c r="AM112" s="204">
        <v>0</v>
      </c>
      <c r="AN112" s="204">
        <v>0</v>
      </c>
      <c r="AO112" s="204">
        <v>0</v>
      </c>
      <c r="AP112" s="204">
        <v>0</v>
      </c>
      <c r="AQ112" s="202">
        <f t="shared" si="653"/>
        <v>0</v>
      </c>
      <c r="AR112" s="191"/>
      <c r="AS112" s="3" t="str">
        <f t="shared" si="613"/>
        <v>Nem hosszútávú a feladat.</v>
      </c>
      <c r="AT112" s="205"/>
      <c r="AU112" s="198" t="s">
        <v>474</v>
      </c>
      <c r="AV112" s="198" t="s">
        <v>135</v>
      </c>
      <c r="AW112" s="197">
        <f>COUNTA($G$3:G112)</f>
        <v>110</v>
      </c>
      <c r="AY112" s="6">
        <f>VLOOKUP($G112,Összesítő!$B:$F,3,FALSE)</f>
        <v>1802</v>
      </c>
      <c r="AZ112" s="6">
        <f t="shared" si="614"/>
        <v>139</v>
      </c>
      <c r="BA112" s="5">
        <f t="shared" si="615"/>
        <v>1</v>
      </c>
      <c r="BB112" s="5" t="str">
        <f t="shared" si="616"/>
        <v>R</v>
      </c>
      <c r="BC112" s="5">
        <f t="shared" si="617"/>
        <v>1</v>
      </c>
      <c r="BD112" s="5">
        <f t="shared" si="618"/>
        <v>0</v>
      </c>
      <c r="BE112" s="5">
        <f t="shared" si="619"/>
        <v>0</v>
      </c>
      <c r="BF112" s="6" t="str">
        <f t="shared" si="620"/>
        <v>A forrás egyenlő a költséggel (I.ütem).</v>
      </c>
      <c r="BG112" s="5">
        <f t="shared" si="621"/>
        <v>1</v>
      </c>
      <c r="BH112" s="5">
        <f t="shared" si="622"/>
        <v>1</v>
      </c>
      <c r="BI112" s="5">
        <f t="shared" si="623"/>
        <v>0</v>
      </c>
      <c r="BJ112" s="5">
        <f t="shared" si="624"/>
        <v>1</v>
      </c>
      <c r="BK112" s="5">
        <f t="shared" si="654"/>
        <v>1</v>
      </c>
      <c r="BL112" s="4" t="str">
        <f t="shared" si="626"/>
        <v>Nem hosszútávú a feladat.</v>
      </c>
      <c r="BM112" s="5">
        <f t="shared" si="627"/>
        <v>1</v>
      </c>
      <c r="BN112" s="5">
        <f t="shared" si="628"/>
        <v>0</v>
      </c>
      <c r="BO112" s="5">
        <f t="shared" si="629"/>
        <v>0</v>
      </c>
      <c r="BP112" s="5">
        <f t="shared" si="630"/>
        <v>0</v>
      </c>
      <c r="BQ112" s="5">
        <f t="shared" si="631"/>
        <v>0</v>
      </c>
      <c r="BR112" s="6" t="str">
        <f t="shared" si="632"/>
        <v>Nincs hosszútávú terv!</v>
      </c>
      <c r="BS112" s="5">
        <f t="shared" si="633"/>
        <v>0</v>
      </c>
      <c r="BT112" s="5">
        <f t="shared" si="634"/>
        <v>0</v>
      </c>
      <c r="BU112" s="5">
        <f t="shared" si="635"/>
        <v>1</v>
      </c>
      <c r="BV112" s="5">
        <f t="shared" si="636"/>
        <v>1</v>
      </c>
      <c r="BW112" s="5">
        <f t="shared" si="637"/>
        <v>1</v>
      </c>
      <c r="BX112" s="5">
        <f t="shared" si="638"/>
        <v>1</v>
      </c>
      <c r="BY112" s="5">
        <f t="shared" si="639"/>
        <v>1</v>
      </c>
      <c r="BZ112" s="5">
        <f t="shared" si="640"/>
        <v>1</v>
      </c>
      <c r="CA112" s="5">
        <f t="shared" si="641"/>
        <v>1</v>
      </c>
      <c r="CB112" s="5">
        <f t="shared" si="642"/>
        <v>1</v>
      </c>
      <c r="CC112" s="5">
        <f t="shared" si="643"/>
        <v>1</v>
      </c>
      <c r="CD112" s="5" t="str">
        <f t="shared" si="644"/>
        <v>?</v>
      </c>
      <c r="CE112" s="4" t="str">
        <f t="shared" si="655"/>
        <v>Kitöltés rendben!</v>
      </c>
      <c r="CF112" s="5">
        <f t="shared" si="656"/>
        <v>1</v>
      </c>
      <c r="CG112" s="5">
        <f t="shared" si="647"/>
        <v>1</v>
      </c>
      <c r="CH112" s="5">
        <f t="shared" si="648"/>
        <v>0</v>
      </c>
    </row>
    <row r="113" spans="1:86" s="2" customFormat="1" ht="120">
      <c r="A113" s="1" t="str">
        <f t="shared" si="649"/>
        <v>Kitöltés rendben!</v>
      </c>
      <c r="B113" s="195">
        <v>1</v>
      </c>
      <c r="C113" s="191" t="s">
        <v>92</v>
      </c>
      <c r="D113" s="198" t="s">
        <v>468</v>
      </c>
      <c r="E113" s="199" t="s">
        <v>318</v>
      </c>
      <c r="F113" s="200" t="str">
        <f>VLOOKUP($G113,Összesítő!$B:$F,2,FALSE)</f>
        <v>21-26684-1-005-01-01</v>
      </c>
      <c r="G113" s="201">
        <v>2101</v>
      </c>
      <c r="H113" s="200" t="str">
        <f>AY113&amp;"_"&amp;AW113&amp;"_FIV_"&amp;LEFT(Előlap!$B$6,4)</f>
        <v>1802_111_FIV_2026</v>
      </c>
      <c r="I113" s="200" t="str">
        <f>VLOOKUP($G113,Összesítő!$B:$F,5,FALSE)</f>
        <v>Helvécia, Ballószög, Kecskemét, Kerekegyháza, Városföld</v>
      </c>
      <c r="J113" s="200" t="str">
        <f>VLOOKUP($G113,Összesítő!$B:$F,4,FALSE)</f>
        <v>Helvécia Nagyközség Önkormányzata, Ballószög Község Önkormányzata, Kecskemét Megyei Jogú Város Önkormányzata, Kerekegyháza Város Önkormányzata, Városföld Község Önkormányzata</v>
      </c>
      <c r="K113" s="202">
        <f t="shared" si="650"/>
        <v>6000</v>
      </c>
      <c r="L113" s="193">
        <v>2027</v>
      </c>
      <c r="M113" s="193">
        <v>2027</v>
      </c>
      <c r="N113" s="203">
        <v>6000</v>
      </c>
      <c r="O113" s="203">
        <v>0</v>
      </c>
      <c r="P113" s="203">
        <v>0</v>
      </c>
      <c r="Q113" s="205"/>
      <c r="R113" s="204">
        <v>6000</v>
      </c>
      <c r="S113" s="204">
        <v>0</v>
      </c>
      <c r="T113" s="204">
        <v>0</v>
      </c>
      <c r="U113" s="204">
        <v>0</v>
      </c>
      <c r="V113" s="204">
        <v>0</v>
      </c>
      <c r="W113" s="203">
        <v>0</v>
      </c>
      <c r="X113" s="204">
        <v>0</v>
      </c>
      <c r="Y113" s="204">
        <v>0</v>
      </c>
      <c r="Z113" s="204">
        <v>0</v>
      </c>
      <c r="AA113" s="204">
        <v>0</v>
      </c>
      <c r="AB113" s="204">
        <v>0</v>
      </c>
      <c r="AC113" s="202">
        <f t="shared" si="651"/>
        <v>6000</v>
      </c>
      <c r="AD113" s="3" t="str">
        <f t="shared" si="652"/>
        <v>A forrás egyenlő a költséggel (I.ütem).</v>
      </c>
      <c r="AE113" s="205"/>
      <c r="AF113" s="204">
        <v>0</v>
      </c>
      <c r="AG113" s="204">
        <v>0</v>
      </c>
      <c r="AH113" s="204">
        <v>0</v>
      </c>
      <c r="AI113" s="204">
        <v>0</v>
      </c>
      <c r="AJ113" s="203">
        <v>0</v>
      </c>
      <c r="AK113" s="204">
        <v>0</v>
      </c>
      <c r="AL113" s="204">
        <v>0</v>
      </c>
      <c r="AM113" s="204">
        <v>0</v>
      </c>
      <c r="AN113" s="204">
        <v>0</v>
      </c>
      <c r="AO113" s="204">
        <v>0</v>
      </c>
      <c r="AP113" s="204">
        <v>0</v>
      </c>
      <c r="AQ113" s="202">
        <f t="shared" si="653"/>
        <v>0</v>
      </c>
      <c r="AR113" s="191"/>
      <c r="AS113" s="3" t="str">
        <f t="shared" si="613"/>
        <v>Nem hosszútávú a feladat.</v>
      </c>
      <c r="AT113" s="205"/>
      <c r="AU113" s="198" t="s">
        <v>475</v>
      </c>
      <c r="AV113" s="198" t="s">
        <v>135</v>
      </c>
      <c r="AW113" s="197">
        <f>COUNTA($G$3:G113)</f>
        <v>111</v>
      </c>
      <c r="AY113" s="6">
        <f>VLOOKUP($G113,Összesítő!$B:$F,3,FALSE)</f>
        <v>1802</v>
      </c>
      <c r="AZ113" s="6">
        <f t="shared" si="614"/>
        <v>208</v>
      </c>
      <c r="BA113" s="5">
        <f t="shared" si="615"/>
        <v>1</v>
      </c>
      <c r="BB113" s="5" t="str">
        <f t="shared" si="616"/>
        <v>R</v>
      </c>
      <c r="BC113" s="5">
        <f t="shared" si="617"/>
        <v>1</v>
      </c>
      <c r="BD113" s="5">
        <f t="shared" si="618"/>
        <v>0</v>
      </c>
      <c r="BE113" s="5">
        <f t="shared" si="619"/>
        <v>0</v>
      </c>
      <c r="BF113" s="6" t="str">
        <f t="shared" si="620"/>
        <v>A forrás egyenlő a költséggel (I.ütem).</v>
      </c>
      <c r="BG113" s="5">
        <f t="shared" si="621"/>
        <v>1</v>
      </c>
      <c r="BH113" s="5">
        <f t="shared" si="622"/>
        <v>1</v>
      </c>
      <c r="BI113" s="5">
        <f t="shared" si="623"/>
        <v>0</v>
      </c>
      <c r="BJ113" s="5">
        <f t="shared" si="624"/>
        <v>1</v>
      </c>
      <c r="BK113" s="5">
        <f t="shared" si="654"/>
        <v>1</v>
      </c>
      <c r="BL113" s="4" t="str">
        <f t="shared" si="626"/>
        <v>Nem hosszútávú a feladat.</v>
      </c>
      <c r="BM113" s="5">
        <f t="shared" si="627"/>
        <v>1</v>
      </c>
      <c r="BN113" s="5">
        <f t="shared" si="628"/>
        <v>0</v>
      </c>
      <c r="BO113" s="5">
        <f t="shared" si="629"/>
        <v>0</v>
      </c>
      <c r="BP113" s="5">
        <f t="shared" si="630"/>
        <v>0</v>
      </c>
      <c r="BQ113" s="5">
        <f t="shared" si="631"/>
        <v>0</v>
      </c>
      <c r="BR113" s="6" t="str">
        <f t="shared" si="632"/>
        <v>Nincs hosszútávú terv!</v>
      </c>
      <c r="BS113" s="5">
        <f t="shared" si="633"/>
        <v>0</v>
      </c>
      <c r="BT113" s="5">
        <f t="shared" si="634"/>
        <v>0</v>
      </c>
      <c r="BU113" s="5">
        <f t="shared" si="635"/>
        <v>1</v>
      </c>
      <c r="BV113" s="5">
        <f t="shared" si="636"/>
        <v>1</v>
      </c>
      <c r="BW113" s="5">
        <f t="shared" si="637"/>
        <v>1</v>
      </c>
      <c r="BX113" s="5">
        <f t="shared" si="638"/>
        <v>1</v>
      </c>
      <c r="BY113" s="5">
        <f t="shared" si="639"/>
        <v>1</v>
      </c>
      <c r="BZ113" s="5">
        <f t="shared" si="640"/>
        <v>1</v>
      </c>
      <c r="CA113" s="5">
        <f t="shared" si="641"/>
        <v>1</v>
      </c>
      <c r="CB113" s="5">
        <f t="shared" si="642"/>
        <v>1</v>
      </c>
      <c r="CC113" s="5">
        <f t="shared" si="643"/>
        <v>1</v>
      </c>
      <c r="CD113" s="5" t="str">
        <f t="shared" si="644"/>
        <v>?</v>
      </c>
      <c r="CE113" s="4" t="str">
        <f t="shared" si="655"/>
        <v>Kitöltés rendben!</v>
      </c>
      <c r="CF113" s="5">
        <f t="shared" si="656"/>
        <v>1</v>
      </c>
      <c r="CG113" s="5">
        <f t="shared" si="647"/>
        <v>1</v>
      </c>
      <c r="CH113" s="5">
        <f t="shared" si="648"/>
        <v>0</v>
      </c>
    </row>
    <row r="114" spans="1:86" s="2" customFormat="1" ht="120">
      <c r="A114" s="1" t="str">
        <f t="shared" si="649"/>
        <v>Kitöltés rendben!</v>
      </c>
      <c r="B114" s="195">
        <v>2</v>
      </c>
      <c r="C114" s="191" t="s">
        <v>103</v>
      </c>
      <c r="D114" s="198" t="s">
        <v>469</v>
      </c>
      <c r="E114" s="199" t="s">
        <v>318</v>
      </c>
      <c r="F114" s="200" t="str">
        <f>VLOOKUP($G114,Összesítő!$B:$F,2,FALSE)</f>
        <v>21-26684-1-005-01-01</v>
      </c>
      <c r="G114" s="201">
        <v>2101</v>
      </c>
      <c r="H114" s="200" t="str">
        <f>AY114&amp;"_"&amp;AW114&amp;"_FIV_"&amp;LEFT(Előlap!$B$6,4)</f>
        <v>1802_112_FIV_2026</v>
      </c>
      <c r="I114" s="200" t="str">
        <f>VLOOKUP($G114,Összesítő!$B:$F,5,FALSE)</f>
        <v>Helvécia, Ballószög, Kecskemét, Kerekegyháza, Városföld</v>
      </c>
      <c r="J114" s="200" t="str">
        <f>VLOOKUP($G114,Összesítő!$B:$F,4,FALSE)</f>
        <v>Helvécia Nagyközség Önkormányzata, Ballószög Község Önkormányzata, Kecskemét Megyei Jogú Város Önkormányzata, Kerekegyháza Város Önkormányzata, Városföld Község Önkormányzata</v>
      </c>
      <c r="K114" s="202">
        <f t="shared" si="650"/>
        <v>15000</v>
      </c>
      <c r="L114" s="193">
        <v>2028</v>
      </c>
      <c r="M114" s="193">
        <v>2028</v>
      </c>
      <c r="N114" s="203">
        <v>0</v>
      </c>
      <c r="O114" s="203">
        <v>15000</v>
      </c>
      <c r="P114" s="203">
        <v>0</v>
      </c>
      <c r="Q114" s="205"/>
      <c r="R114" s="204">
        <v>0</v>
      </c>
      <c r="S114" s="204">
        <v>0</v>
      </c>
      <c r="T114" s="204">
        <v>0</v>
      </c>
      <c r="U114" s="204">
        <v>0</v>
      </c>
      <c r="V114" s="204">
        <v>0</v>
      </c>
      <c r="W114" s="203">
        <v>0</v>
      </c>
      <c r="X114" s="204">
        <v>0</v>
      </c>
      <c r="Y114" s="204">
        <v>0</v>
      </c>
      <c r="Z114" s="204">
        <v>0</v>
      </c>
      <c r="AA114" s="204">
        <v>0</v>
      </c>
      <c r="AB114" s="204">
        <v>0</v>
      </c>
      <c r="AC114" s="202">
        <f t="shared" si="651"/>
        <v>0</v>
      </c>
      <c r="AD114" s="3" t="str">
        <f t="shared" si="652"/>
        <v>Nem rövidtávú a feladat.</v>
      </c>
      <c r="AE114" s="205"/>
      <c r="AF114" s="204">
        <v>15000</v>
      </c>
      <c r="AG114" s="204">
        <v>0</v>
      </c>
      <c r="AH114" s="204">
        <v>0</v>
      </c>
      <c r="AI114" s="204">
        <v>0</v>
      </c>
      <c r="AJ114" s="203">
        <v>0</v>
      </c>
      <c r="AK114" s="204">
        <v>0</v>
      </c>
      <c r="AL114" s="204">
        <v>0</v>
      </c>
      <c r="AM114" s="204">
        <v>0</v>
      </c>
      <c r="AN114" s="204">
        <v>0</v>
      </c>
      <c r="AO114" s="204">
        <v>0</v>
      </c>
      <c r="AP114" s="204">
        <v>0</v>
      </c>
      <c r="AQ114" s="202">
        <f t="shared" si="653"/>
        <v>15000</v>
      </c>
      <c r="AR114" s="191"/>
      <c r="AS114" s="3" t="str">
        <f t="shared" si="613"/>
        <v>A forrás egyenlő a költséggel (II.ütem).</v>
      </c>
      <c r="AT114" s="205"/>
      <c r="AU114" s="198" t="s">
        <v>476</v>
      </c>
      <c r="AV114" s="198" t="s">
        <v>135</v>
      </c>
      <c r="AW114" s="197">
        <f>COUNTA($G$3:G114)</f>
        <v>112</v>
      </c>
      <c r="AY114" s="6">
        <f>VLOOKUP($G114,Összesítő!$B:$F,3,FALSE)</f>
        <v>1802</v>
      </c>
      <c r="AZ114" s="6">
        <f t="shared" si="614"/>
        <v>210</v>
      </c>
      <c r="BA114" s="5">
        <f t="shared" si="615"/>
        <v>1</v>
      </c>
      <c r="BB114" s="5" t="str">
        <f t="shared" si="616"/>
        <v>H</v>
      </c>
      <c r="BC114" s="5">
        <f t="shared" si="617"/>
        <v>0</v>
      </c>
      <c r="BD114" s="5">
        <f t="shared" si="618"/>
        <v>0</v>
      </c>
      <c r="BE114" s="5">
        <f t="shared" si="619"/>
        <v>0</v>
      </c>
      <c r="BF114" s="6" t="str">
        <f t="shared" si="620"/>
        <v>Nem rövidtávú a feladat.</v>
      </c>
      <c r="BG114" s="5">
        <f t="shared" si="621"/>
        <v>1</v>
      </c>
      <c r="BH114" s="5">
        <f t="shared" si="622"/>
        <v>1</v>
      </c>
      <c r="BI114" s="5">
        <f t="shared" si="623"/>
        <v>0</v>
      </c>
      <c r="BJ114" s="5">
        <f t="shared" si="624"/>
        <v>1</v>
      </c>
      <c r="BK114" s="5">
        <f t="shared" si="654"/>
        <v>1</v>
      </c>
      <c r="BL114" s="4" t="str">
        <f t="shared" si="626"/>
        <v>A forrás egyenlő a költséggel (II.ütem).</v>
      </c>
      <c r="BM114" s="5">
        <f t="shared" si="627"/>
        <v>0</v>
      </c>
      <c r="BN114" s="5">
        <f t="shared" si="628"/>
        <v>1</v>
      </c>
      <c r="BO114" s="5">
        <f t="shared" si="629"/>
        <v>0</v>
      </c>
      <c r="BP114" s="5">
        <f t="shared" si="630"/>
        <v>0</v>
      </c>
      <c r="BQ114" s="5">
        <f t="shared" si="631"/>
        <v>0</v>
      </c>
      <c r="BR114" s="6">
        <f t="shared" si="632"/>
        <v>0</v>
      </c>
      <c r="BS114" s="5">
        <f t="shared" si="633"/>
        <v>0</v>
      </c>
      <c r="BT114" s="5">
        <f t="shared" si="634"/>
        <v>0</v>
      </c>
      <c r="BU114" s="5">
        <f t="shared" si="635"/>
        <v>1</v>
      </c>
      <c r="BV114" s="5">
        <f t="shared" si="636"/>
        <v>1</v>
      </c>
      <c r="BW114" s="5">
        <f t="shared" si="637"/>
        <v>1</v>
      </c>
      <c r="BX114" s="5">
        <f t="shared" si="638"/>
        <v>1</v>
      </c>
      <c r="BY114" s="5">
        <f t="shared" si="639"/>
        <v>1</v>
      </c>
      <c r="BZ114" s="5">
        <f t="shared" si="640"/>
        <v>1</v>
      </c>
      <c r="CA114" s="5">
        <f t="shared" si="641"/>
        <v>1</v>
      </c>
      <c r="CB114" s="5">
        <f t="shared" si="642"/>
        <v>1</v>
      </c>
      <c r="CC114" s="5">
        <f t="shared" si="643"/>
        <v>1</v>
      </c>
      <c r="CD114" s="5" t="str">
        <f t="shared" si="644"/>
        <v>?</v>
      </c>
      <c r="CE114" s="4" t="str">
        <f t="shared" si="655"/>
        <v>Kitöltés rendben!</v>
      </c>
      <c r="CF114" s="5">
        <f t="shared" si="656"/>
        <v>1</v>
      </c>
      <c r="CG114" s="5">
        <f t="shared" si="647"/>
        <v>0</v>
      </c>
      <c r="CH114" s="5">
        <f t="shared" si="648"/>
        <v>1</v>
      </c>
    </row>
    <row r="115" spans="1:86" s="2" customFormat="1" ht="120">
      <c r="A115" s="1" t="str">
        <f t="shared" si="649"/>
        <v>Kitöltés rendben!</v>
      </c>
      <c r="B115" s="195">
        <v>1</v>
      </c>
      <c r="C115" s="191" t="s">
        <v>70</v>
      </c>
      <c r="D115" s="198" t="s">
        <v>470</v>
      </c>
      <c r="E115" s="199" t="s">
        <v>318</v>
      </c>
      <c r="F115" s="200" t="str">
        <f>VLOOKUP($G115,Összesítő!$B:$F,2,FALSE)</f>
        <v>21-26684-1-005-01-01</v>
      </c>
      <c r="G115" s="201">
        <v>2101</v>
      </c>
      <c r="H115" s="200" t="str">
        <f>AY115&amp;"_"&amp;AW115&amp;"_FIV_"&amp;LEFT(Előlap!$B$6,4)</f>
        <v>1802_113_FIV_2026</v>
      </c>
      <c r="I115" s="200" t="str">
        <f>VLOOKUP($G115,Összesítő!$B:$F,5,FALSE)</f>
        <v>Helvécia, Ballószög, Kecskemét, Kerekegyháza, Városföld</v>
      </c>
      <c r="J115" s="200" t="str">
        <f>VLOOKUP($G115,Összesítő!$B:$F,4,FALSE)</f>
        <v>Helvécia Nagyközség Önkormányzata, Ballószög Község Önkormányzata, Kecskemét Megyei Jogú Város Önkormányzata, Kerekegyháza Város Önkormányzata, Városföld Község Önkormányzata</v>
      </c>
      <c r="K115" s="202">
        <f t="shared" si="650"/>
        <v>40000</v>
      </c>
      <c r="L115" s="193">
        <v>2027</v>
      </c>
      <c r="M115" s="193">
        <v>2027</v>
      </c>
      <c r="N115" s="203">
        <v>40000</v>
      </c>
      <c r="O115" s="203">
        <v>0</v>
      </c>
      <c r="P115" s="203">
        <v>40000</v>
      </c>
      <c r="Q115" s="205"/>
      <c r="R115" s="204">
        <v>0</v>
      </c>
      <c r="S115" s="204">
        <v>0</v>
      </c>
      <c r="T115" s="204">
        <v>0</v>
      </c>
      <c r="U115" s="204">
        <v>0</v>
      </c>
      <c r="V115" s="204">
        <v>0</v>
      </c>
      <c r="W115" s="203">
        <v>40000</v>
      </c>
      <c r="X115" s="204">
        <v>0</v>
      </c>
      <c r="Y115" s="204">
        <v>0</v>
      </c>
      <c r="Z115" s="204">
        <v>0</v>
      </c>
      <c r="AA115" s="204">
        <v>0</v>
      </c>
      <c r="AB115" s="204">
        <v>0</v>
      </c>
      <c r="AC115" s="202">
        <f t="shared" si="651"/>
        <v>40000</v>
      </c>
      <c r="AD115" s="3" t="str">
        <f t="shared" si="652"/>
        <v>A forrás egyenlő a költséggel (I.ütem).</v>
      </c>
      <c r="AE115" s="205"/>
      <c r="AF115" s="204">
        <v>0</v>
      </c>
      <c r="AG115" s="204">
        <v>0</v>
      </c>
      <c r="AH115" s="204">
        <v>0</v>
      </c>
      <c r="AI115" s="204">
        <v>0</v>
      </c>
      <c r="AJ115" s="203">
        <v>0</v>
      </c>
      <c r="AK115" s="204">
        <v>0</v>
      </c>
      <c r="AL115" s="204">
        <v>0</v>
      </c>
      <c r="AM115" s="204">
        <v>0</v>
      </c>
      <c r="AN115" s="204">
        <v>0</v>
      </c>
      <c r="AO115" s="204">
        <v>0</v>
      </c>
      <c r="AP115" s="204">
        <v>0</v>
      </c>
      <c r="AQ115" s="202">
        <f t="shared" si="653"/>
        <v>0</v>
      </c>
      <c r="AR115" s="191"/>
      <c r="AS115" s="3" t="str">
        <f t="shared" si="613"/>
        <v>Nem hosszútávú a feladat.</v>
      </c>
      <c r="AT115" s="205"/>
      <c r="AU115" s="198" t="s">
        <v>477</v>
      </c>
      <c r="AV115" s="198" t="s">
        <v>135</v>
      </c>
      <c r="AW115" s="197">
        <f>COUNTA($G$3:G115)</f>
        <v>113</v>
      </c>
      <c r="AY115" s="6">
        <f>VLOOKUP($G115,Összesítő!$B:$F,3,FALSE)</f>
        <v>1802</v>
      </c>
      <c r="AZ115" s="6">
        <f t="shared" si="614"/>
        <v>170</v>
      </c>
      <c r="BA115" s="5">
        <f t="shared" si="615"/>
        <v>1</v>
      </c>
      <c r="BB115" s="5" t="str">
        <f t="shared" si="616"/>
        <v>R</v>
      </c>
      <c r="BC115" s="5">
        <f t="shared" si="617"/>
        <v>1</v>
      </c>
      <c r="BD115" s="5">
        <f t="shared" si="618"/>
        <v>0</v>
      </c>
      <c r="BE115" s="5">
        <f t="shared" si="619"/>
        <v>0</v>
      </c>
      <c r="BF115" s="6" t="str">
        <f t="shared" si="620"/>
        <v>A forrás egyenlő a költséggel (I.ütem).</v>
      </c>
      <c r="BG115" s="5">
        <f t="shared" si="621"/>
        <v>1</v>
      </c>
      <c r="BH115" s="5">
        <f t="shared" si="622"/>
        <v>1</v>
      </c>
      <c r="BI115" s="5">
        <f t="shared" si="623"/>
        <v>0</v>
      </c>
      <c r="BJ115" s="5">
        <f t="shared" si="624"/>
        <v>1</v>
      </c>
      <c r="BK115" s="5">
        <f t="shared" si="654"/>
        <v>1</v>
      </c>
      <c r="BL115" s="4" t="str">
        <f t="shared" si="626"/>
        <v>Nem hosszútávú a feladat.</v>
      </c>
      <c r="BM115" s="5">
        <f t="shared" si="627"/>
        <v>1</v>
      </c>
      <c r="BN115" s="5">
        <f t="shared" si="628"/>
        <v>0</v>
      </c>
      <c r="BO115" s="5">
        <f t="shared" si="629"/>
        <v>0</v>
      </c>
      <c r="BP115" s="5">
        <f t="shared" si="630"/>
        <v>0</v>
      </c>
      <c r="BQ115" s="5">
        <f t="shared" si="631"/>
        <v>0</v>
      </c>
      <c r="BR115" s="6" t="str">
        <f t="shared" si="632"/>
        <v>Nincs hosszútávú terv!</v>
      </c>
      <c r="BS115" s="5">
        <f t="shared" si="633"/>
        <v>0</v>
      </c>
      <c r="BT115" s="5">
        <f t="shared" si="634"/>
        <v>0</v>
      </c>
      <c r="BU115" s="5">
        <f t="shared" si="635"/>
        <v>1</v>
      </c>
      <c r="BV115" s="5">
        <f t="shared" si="636"/>
        <v>1</v>
      </c>
      <c r="BW115" s="5">
        <f t="shared" si="637"/>
        <v>1</v>
      </c>
      <c r="BX115" s="5">
        <f t="shared" si="638"/>
        <v>1</v>
      </c>
      <c r="BY115" s="5">
        <f t="shared" si="639"/>
        <v>1</v>
      </c>
      <c r="BZ115" s="5">
        <f t="shared" si="640"/>
        <v>1</v>
      </c>
      <c r="CA115" s="5">
        <f t="shared" si="641"/>
        <v>1</v>
      </c>
      <c r="CB115" s="5">
        <f t="shared" si="642"/>
        <v>1</v>
      </c>
      <c r="CC115" s="5">
        <f t="shared" si="643"/>
        <v>1</v>
      </c>
      <c r="CD115" s="5" t="str">
        <f t="shared" si="644"/>
        <v>?</v>
      </c>
      <c r="CE115" s="4" t="str">
        <f t="shared" si="655"/>
        <v>Kitöltés rendben!</v>
      </c>
      <c r="CF115" s="5">
        <f t="shared" si="656"/>
        <v>1</v>
      </c>
      <c r="CG115" s="5">
        <f t="shared" si="647"/>
        <v>1</v>
      </c>
      <c r="CH115" s="5">
        <f t="shared" si="648"/>
        <v>0</v>
      </c>
    </row>
    <row r="116" spans="1:86" s="2" customFormat="1" ht="120">
      <c r="A116" s="1" t="str">
        <f t="shared" ref="A116:A121" si="657">IF($G116="","Nincs VKR kiválasztva!",CE116)</f>
        <v>Kitöltés rendben!</v>
      </c>
      <c r="B116" s="195">
        <v>1</v>
      </c>
      <c r="C116" s="191" t="s">
        <v>64</v>
      </c>
      <c r="D116" s="198" t="s">
        <v>563</v>
      </c>
      <c r="E116" s="199" t="s">
        <v>318</v>
      </c>
      <c r="F116" s="200" t="str">
        <f>VLOOKUP($G116,Összesítő!$B:$F,2,FALSE)</f>
        <v>21-26684-1-005-01-01</v>
      </c>
      <c r="G116" s="201">
        <v>2101</v>
      </c>
      <c r="H116" s="200" t="str">
        <f>AY116&amp;"_"&amp;AW116&amp;"_FIV_"&amp;LEFT(Előlap!$B$6,4)</f>
        <v>1802_114_FIV_2026</v>
      </c>
      <c r="I116" s="200" t="str">
        <f>VLOOKUP($G116,Összesítő!$B:$F,5,FALSE)</f>
        <v>Helvécia, Ballószög, Kecskemét, Kerekegyháza, Városföld</v>
      </c>
      <c r="J116" s="200" t="str">
        <f>VLOOKUP($G116,Összesítő!$B:$F,4,FALSE)</f>
        <v>Helvécia Nagyközség Önkormányzata, Ballószög Község Önkormányzata, Kecskemét Megyei Jogú Város Önkormányzata, Kerekegyháza Város Önkormányzata, Városföld Község Önkormányzata</v>
      </c>
      <c r="K116" s="202">
        <f t="shared" ref="K116:K121" si="658">N116+O116</f>
        <v>25000</v>
      </c>
      <c r="L116" s="193">
        <v>2027</v>
      </c>
      <c r="M116" s="193">
        <v>2028</v>
      </c>
      <c r="N116" s="203">
        <v>10000</v>
      </c>
      <c r="O116" s="203">
        <v>15000</v>
      </c>
      <c r="P116" s="203">
        <v>10000</v>
      </c>
      <c r="Q116" s="205"/>
      <c r="R116" s="204">
        <v>0</v>
      </c>
      <c r="S116" s="204">
        <v>0</v>
      </c>
      <c r="T116" s="204">
        <v>0</v>
      </c>
      <c r="U116" s="204">
        <v>0</v>
      </c>
      <c r="V116" s="204">
        <v>0</v>
      </c>
      <c r="W116" s="203">
        <v>10000</v>
      </c>
      <c r="X116" s="204">
        <v>0</v>
      </c>
      <c r="Y116" s="204">
        <v>0</v>
      </c>
      <c r="Z116" s="204">
        <v>0</v>
      </c>
      <c r="AA116" s="204">
        <v>0</v>
      </c>
      <c r="AB116" s="204">
        <v>0</v>
      </c>
      <c r="AC116" s="202">
        <f t="shared" ref="AC116:AC121" si="659">SUM(R116:AB116)</f>
        <v>10000</v>
      </c>
      <c r="AD116" s="3" t="str">
        <f t="shared" ref="AD116:AD121" si="660">IF($G116="","Nincs VKR kiválasztva!",IF(BA116=0,"Hiányos kitöltés!",BF116))</f>
        <v>A forrás egyenlő a költséggel (I.ütem).</v>
      </c>
      <c r="AE116" s="205"/>
      <c r="AF116" s="204">
        <v>0</v>
      </c>
      <c r="AG116" s="204">
        <v>0</v>
      </c>
      <c r="AH116" s="204">
        <v>0</v>
      </c>
      <c r="AI116" s="204">
        <v>0</v>
      </c>
      <c r="AJ116" s="203">
        <v>0</v>
      </c>
      <c r="AK116" s="204">
        <v>15000</v>
      </c>
      <c r="AL116" s="204">
        <v>0</v>
      </c>
      <c r="AM116" s="204">
        <v>0</v>
      </c>
      <c r="AN116" s="204">
        <v>0</v>
      </c>
      <c r="AO116" s="204">
        <v>0</v>
      </c>
      <c r="AP116" s="204">
        <v>0</v>
      </c>
      <c r="AQ116" s="202">
        <f t="shared" ref="AQ116:AQ121" si="661">SUM(AF116:AP116)</f>
        <v>15000</v>
      </c>
      <c r="AR116" s="191"/>
      <c r="AS116" s="3" t="str">
        <f t="shared" si="613"/>
        <v>A forrás egyenlő a költséggel (II.ütem).</v>
      </c>
      <c r="AT116" s="205"/>
      <c r="AU116" s="198" t="s">
        <v>481</v>
      </c>
      <c r="AV116" s="198" t="s">
        <v>135</v>
      </c>
      <c r="AW116" s="197">
        <f>COUNTA($G$3:G116)</f>
        <v>114</v>
      </c>
      <c r="AY116" s="6">
        <f>VLOOKUP($G116,Összesítő!$B:$F,3,FALSE)</f>
        <v>1802</v>
      </c>
      <c r="AZ116" s="6">
        <f t="shared" si="614"/>
        <v>123</v>
      </c>
      <c r="BA116" s="5">
        <f t="shared" si="615"/>
        <v>1</v>
      </c>
      <c r="BB116" s="5" t="str">
        <f t="shared" si="616"/>
        <v>RH</v>
      </c>
      <c r="BC116" s="5">
        <f t="shared" si="617"/>
        <v>1</v>
      </c>
      <c r="BD116" s="5">
        <f t="shared" si="618"/>
        <v>0</v>
      </c>
      <c r="BE116" s="5">
        <f t="shared" si="619"/>
        <v>0</v>
      </c>
      <c r="BF116" s="6" t="str">
        <f t="shared" si="620"/>
        <v>A forrás egyenlő a költséggel (I.ütem).</v>
      </c>
      <c r="BG116" s="5">
        <f t="shared" si="621"/>
        <v>1</v>
      </c>
      <c r="BH116" s="5">
        <f t="shared" si="622"/>
        <v>1</v>
      </c>
      <c r="BI116" s="5">
        <f t="shared" si="623"/>
        <v>0</v>
      </c>
      <c r="BJ116" s="5">
        <f t="shared" si="624"/>
        <v>1</v>
      </c>
      <c r="BK116" s="5">
        <f t="shared" ref="BK116:BK121" si="662">IF(AND($BJ116=1,$O116=$AQ116),1,IF(AND($BJ116=1,$O116&gt;$AQ116,AR116="igen"),1,0))</f>
        <v>1</v>
      </c>
      <c r="BL116" s="4" t="str">
        <f t="shared" si="626"/>
        <v>A forrás egyenlő a költséggel (II.ütem).</v>
      </c>
      <c r="BM116" s="5">
        <f t="shared" si="627"/>
        <v>0</v>
      </c>
      <c r="BN116" s="5">
        <f t="shared" si="628"/>
        <v>1</v>
      </c>
      <c r="BO116" s="5">
        <f t="shared" si="629"/>
        <v>0</v>
      </c>
      <c r="BP116" s="5">
        <f t="shared" si="630"/>
        <v>0</v>
      </c>
      <c r="BQ116" s="5">
        <f t="shared" si="631"/>
        <v>0</v>
      </c>
      <c r="BR116" s="6">
        <f t="shared" si="632"/>
        <v>0</v>
      </c>
      <c r="BS116" s="5">
        <f t="shared" si="633"/>
        <v>0</v>
      </c>
      <c r="BT116" s="5">
        <f t="shared" si="634"/>
        <v>0</v>
      </c>
      <c r="BU116" s="5">
        <f t="shared" si="635"/>
        <v>1</v>
      </c>
      <c r="BV116" s="5">
        <f t="shared" si="636"/>
        <v>1</v>
      </c>
      <c r="BW116" s="5">
        <f t="shared" si="637"/>
        <v>1</v>
      </c>
      <c r="BX116" s="5">
        <f t="shared" si="638"/>
        <v>1</v>
      </c>
      <c r="BY116" s="5">
        <f t="shared" si="639"/>
        <v>1</v>
      </c>
      <c r="BZ116" s="5">
        <f t="shared" si="640"/>
        <v>1</v>
      </c>
      <c r="CA116" s="5">
        <f t="shared" si="641"/>
        <v>1</v>
      </c>
      <c r="CB116" s="5">
        <f t="shared" si="642"/>
        <v>1</v>
      </c>
      <c r="CC116" s="5">
        <f t="shared" si="643"/>
        <v>1</v>
      </c>
      <c r="CD116" s="5" t="str">
        <f t="shared" si="644"/>
        <v>?</v>
      </c>
      <c r="CE116" s="4" t="str">
        <f t="shared" ref="CE116:CE121" si="663">IF($BA116=0,$CD116,IF($BG116=0,"I. ütem forrása nincs kitöltve!",IF($BJ116=0,"II. ütem forrása nincs kitöltve!",IF($BD116=1,"Költségek üteme nem megfelelő (az időtartam és a költség üteme eltér)!",IF(AND(BH116=0,$BA116=1,$BJ116=1,$BD116=1),"Kötelező cellák kitöltve, de az I. ütem forrása hibás!",IF(AND(BJ116=0,$BA116=1,$BJ116=1,$BD116=1),"Kötelező cellák kitöltve, de a II. ütem forrása hibás!",IF(AND($BO116=1,$AZ116&lt;30),"Nullás a rövidtávú feladat és rövid (hiányzik) a hozzá tartozó indoklás!",IF(AND($BP116=1,$AZ116&lt;30),"Nullás a hosszútávú feladat és rövid (hiányzik) a hozzá tartozó indoklás!",IF(AND(BN116=1,C116="2011_RENDKÍVÜLI"),"II. ütemre nem tervezhet Rendkívüli feladatot!",IF(BH116=0,AD116,IF(BK116=0,AS116,IF(AND(BC116=1,$P116&gt;$N116),"EM rendelet 2. melléklet terhére elszámolt költség nem lehet nagyobb az I. ütemre tervezett tényleges költségnél!",IF($AC116&gt;$N116,"Többlet forrást jelölt meg az I. ütemnél! A forrás ne legyen több a költségnél.",IF($AQ116&gt;$O116,"Többlet forrást jelölt meg a II. ütemnél! A forrás ne legyen több a költségnél.","Kitöltés rendben!"))))))))))))))</f>
        <v>Kitöltés rendben!</v>
      </c>
      <c r="CF116" s="5">
        <f t="shared" ref="CF116:CF121" si="664">IF(A116="Kitöltés rendben!",1,0)</f>
        <v>1</v>
      </c>
      <c r="CG116" s="5">
        <f t="shared" si="647"/>
        <v>1</v>
      </c>
      <c r="CH116" s="5">
        <f t="shared" si="648"/>
        <v>1</v>
      </c>
    </row>
    <row r="117" spans="1:86" s="2" customFormat="1" ht="120">
      <c r="A117" s="1" t="str">
        <f t="shared" si="657"/>
        <v>Kitöltés rendben!</v>
      </c>
      <c r="B117" s="195">
        <v>1</v>
      </c>
      <c r="C117" s="191" t="s">
        <v>70</v>
      </c>
      <c r="D117" s="198" t="s">
        <v>564</v>
      </c>
      <c r="E117" s="199" t="s">
        <v>318</v>
      </c>
      <c r="F117" s="200" t="str">
        <f>VLOOKUP($G117,Összesítő!$B:$F,2,FALSE)</f>
        <v>21-26684-1-005-01-01</v>
      </c>
      <c r="G117" s="201">
        <v>2101</v>
      </c>
      <c r="H117" s="200" t="str">
        <f>AY117&amp;"_"&amp;AW117&amp;"_FIV_"&amp;LEFT(Előlap!$B$6,4)</f>
        <v>1802_115_FIV_2026</v>
      </c>
      <c r="I117" s="200" t="str">
        <f>VLOOKUP($G117,Összesítő!$B:$F,5,FALSE)</f>
        <v>Helvécia, Ballószög, Kecskemét, Kerekegyháza, Városföld</v>
      </c>
      <c r="J117" s="200" t="str">
        <f>VLOOKUP($G117,Összesítő!$B:$F,4,FALSE)</f>
        <v>Helvécia Nagyközség Önkormányzata, Ballószög Község Önkormányzata, Kecskemét Megyei Jogú Város Önkormányzata, Kerekegyháza Város Önkormányzata, Városföld Község Önkormányzata</v>
      </c>
      <c r="K117" s="202">
        <f t="shared" si="658"/>
        <v>25000</v>
      </c>
      <c r="L117" s="193">
        <v>2027</v>
      </c>
      <c r="M117" s="193">
        <v>2028</v>
      </c>
      <c r="N117" s="203">
        <v>13000</v>
      </c>
      <c r="O117" s="203">
        <v>12000</v>
      </c>
      <c r="P117" s="203">
        <v>13000</v>
      </c>
      <c r="Q117" s="205"/>
      <c r="R117" s="204">
        <v>0</v>
      </c>
      <c r="S117" s="204">
        <v>0</v>
      </c>
      <c r="T117" s="204">
        <v>0</v>
      </c>
      <c r="U117" s="204">
        <v>0</v>
      </c>
      <c r="V117" s="204">
        <v>0</v>
      </c>
      <c r="W117" s="203">
        <v>13000</v>
      </c>
      <c r="X117" s="204">
        <v>0</v>
      </c>
      <c r="Y117" s="204">
        <v>0</v>
      </c>
      <c r="Z117" s="204">
        <v>0</v>
      </c>
      <c r="AA117" s="204">
        <v>0</v>
      </c>
      <c r="AB117" s="204">
        <v>0</v>
      </c>
      <c r="AC117" s="202">
        <f t="shared" si="659"/>
        <v>13000</v>
      </c>
      <c r="AD117" s="3" t="str">
        <f t="shared" si="660"/>
        <v>A forrás egyenlő a költséggel (I.ütem).</v>
      </c>
      <c r="AE117" s="205"/>
      <c r="AF117" s="204">
        <v>0</v>
      </c>
      <c r="AG117" s="204">
        <v>0</v>
      </c>
      <c r="AH117" s="204">
        <v>0</v>
      </c>
      <c r="AI117" s="204">
        <v>0</v>
      </c>
      <c r="AJ117" s="203">
        <v>0</v>
      </c>
      <c r="AK117" s="204">
        <v>12000</v>
      </c>
      <c r="AL117" s="204">
        <v>0</v>
      </c>
      <c r="AM117" s="204">
        <v>0</v>
      </c>
      <c r="AN117" s="204">
        <v>0</v>
      </c>
      <c r="AO117" s="204">
        <v>0</v>
      </c>
      <c r="AP117" s="204">
        <v>0</v>
      </c>
      <c r="AQ117" s="202">
        <f t="shared" si="661"/>
        <v>12000</v>
      </c>
      <c r="AR117" s="191"/>
      <c r="AS117" s="3" t="str">
        <f t="shared" si="613"/>
        <v>A forrás egyenlő a költséggel (II.ütem).</v>
      </c>
      <c r="AT117" s="205"/>
      <c r="AU117" s="198" t="s">
        <v>482</v>
      </c>
      <c r="AV117" s="198" t="s">
        <v>135</v>
      </c>
      <c r="AW117" s="197">
        <f>COUNTA($G$3:G117)</f>
        <v>115</v>
      </c>
      <c r="AY117" s="6">
        <f>VLOOKUP($G117,Összesítő!$B:$F,3,FALSE)</f>
        <v>1802</v>
      </c>
      <c r="AZ117" s="6">
        <f t="shared" si="614"/>
        <v>88</v>
      </c>
      <c r="BA117" s="5">
        <f t="shared" si="615"/>
        <v>1</v>
      </c>
      <c r="BB117" s="5" t="str">
        <f t="shared" si="616"/>
        <v>RH</v>
      </c>
      <c r="BC117" s="5">
        <f t="shared" si="617"/>
        <v>1</v>
      </c>
      <c r="BD117" s="5">
        <f t="shared" si="618"/>
        <v>0</v>
      </c>
      <c r="BE117" s="5">
        <f t="shared" si="619"/>
        <v>0</v>
      </c>
      <c r="BF117" s="6" t="str">
        <f t="shared" si="620"/>
        <v>A forrás egyenlő a költséggel (I.ütem).</v>
      </c>
      <c r="BG117" s="5">
        <f t="shared" si="621"/>
        <v>1</v>
      </c>
      <c r="BH117" s="5">
        <f t="shared" si="622"/>
        <v>1</v>
      </c>
      <c r="BI117" s="5">
        <f t="shared" si="623"/>
        <v>0</v>
      </c>
      <c r="BJ117" s="5">
        <f t="shared" si="624"/>
        <v>1</v>
      </c>
      <c r="BK117" s="5">
        <f t="shared" si="662"/>
        <v>1</v>
      </c>
      <c r="BL117" s="4" t="str">
        <f t="shared" si="626"/>
        <v>A forrás egyenlő a költséggel (II.ütem).</v>
      </c>
      <c r="BM117" s="5">
        <f t="shared" si="627"/>
        <v>0</v>
      </c>
      <c r="BN117" s="5">
        <f t="shared" si="628"/>
        <v>1</v>
      </c>
      <c r="BO117" s="5">
        <f t="shared" si="629"/>
        <v>0</v>
      </c>
      <c r="BP117" s="5">
        <f t="shared" si="630"/>
        <v>0</v>
      </c>
      <c r="BQ117" s="5">
        <f t="shared" si="631"/>
        <v>0</v>
      </c>
      <c r="BR117" s="6">
        <f t="shared" si="632"/>
        <v>0</v>
      </c>
      <c r="BS117" s="5">
        <f t="shared" si="633"/>
        <v>0</v>
      </c>
      <c r="BT117" s="5">
        <f t="shared" si="634"/>
        <v>0</v>
      </c>
      <c r="BU117" s="5">
        <f t="shared" si="635"/>
        <v>1</v>
      </c>
      <c r="BV117" s="5">
        <f t="shared" si="636"/>
        <v>1</v>
      </c>
      <c r="BW117" s="5">
        <f t="shared" si="637"/>
        <v>1</v>
      </c>
      <c r="BX117" s="5">
        <f t="shared" si="638"/>
        <v>1</v>
      </c>
      <c r="BY117" s="5">
        <f t="shared" si="639"/>
        <v>1</v>
      </c>
      <c r="BZ117" s="5">
        <f t="shared" si="640"/>
        <v>1</v>
      </c>
      <c r="CA117" s="5">
        <f t="shared" si="641"/>
        <v>1</v>
      </c>
      <c r="CB117" s="5">
        <f t="shared" si="642"/>
        <v>1</v>
      </c>
      <c r="CC117" s="5">
        <f t="shared" si="643"/>
        <v>1</v>
      </c>
      <c r="CD117" s="5" t="str">
        <f t="shared" si="644"/>
        <v>?</v>
      </c>
      <c r="CE117" s="4" t="str">
        <f t="shared" si="663"/>
        <v>Kitöltés rendben!</v>
      </c>
      <c r="CF117" s="5">
        <f t="shared" si="664"/>
        <v>1</v>
      </c>
      <c r="CG117" s="5">
        <f t="shared" si="647"/>
        <v>1</v>
      </c>
      <c r="CH117" s="5">
        <f t="shared" si="648"/>
        <v>1</v>
      </c>
    </row>
    <row r="118" spans="1:86" s="2" customFormat="1" ht="120">
      <c r="A118" s="1" t="str">
        <f t="shared" si="657"/>
        <v>Kitöltés rendben!</v>
      </c>
      <c r="B118" s="195">
        <v>1</v>
      </c>
      <c r="C118" s="191" t="s">
        <v>103</v>
      </c>
      <c r="D118" s="198" t="s">
        <v>478</v>
      </c>
      <c r="E118" s="199" t="s">
        <v>318</v>
      </c>
      <c r="F118" s="200" t="str">
        <f>VLOOKUP($G118,Összesítő!$B:$F,2,FALSE)</f>
        <v>21-26684-1-005-01-01</v>
      </c>
      <c r="G118" s="201">
        <v>2101</v>
      </c>
      <c r="H118" s="200" t="str">
        <f>AY118&amp;"_"&amp;AW118&amp;"_FIV_"&amp;LEFT(Előlap!$B$6,4)</f>
        <v>1802_116_FIV_2026</v>
      </c>
      <c r="I118" s="200" t="str">
        <f>VLOOKUP($G118,Összesítő!$B:$F,5,FALSE)</f>
        <v>Helvécia, Ballószög, Kecskemét, Kerekegyháza, Városföld</v>
      </c>
      <c r="J118" s="200" t="str">
        <f>VLOOKUP($G118,Összesítő!$B:$F,4,FALSE)</f>
        <v>Helvécia Nagyközség Önkormányzata, Ballószög Község Önkormányzata, Kecskemét Megyei Jogú Város Önkormányzata, Kerekegyháza Város Önkormányzata, Városföld Község Önkormányzata</v>
      </c>
      <c r="K118" s="202">
        <f t="shared" si="658"/>
        <v>21000</v>
      </c>
      <c r="L118" s="193">
        <v>2027</v>
      </c>
      <c r="M118" s="193">
        <v>2027</v>
      </c>
      <c r="N118" s="203">
        <v>21000</v>
      </c>
      <c r="O118" s="203">
        <v>0</v>
      </c>
      <c r="P118" s="203">
        <v>21000</v>
      </c>
      <c r="Q118" s="205"/>
      <c r="R118" s="204">
        <v>0</v>
      </c>
      <c r="S118" s="204">
        <v>0</v>
      </c>
      <c r="T118" s="204">
        <v>0</v>
      </c>
      <c r="U118" s="204">
        <v>0</v>
      </c>
      <c r="V118" s="204">
        <v>21000</v>
      </c>
      <c r="W118" s="203">
        <v>0</v>
      </c>
      <c r="X118" s="204">
        <v>0</v>
      </c>
      <c r="Y118" s="204">
        <v>0</v>
      </c>
      <c r="Z118" s="204">
        <v>0</v>
      </c>
      <c r="AA118" s="204">
        <v>0</v>
      </c>
      <c r="AB118" s="204">
        <v>0</v>
      </c>
      <c r="AC118" s="202">
        <f t="shared" si="659"/>
        <v>21000</v>
      </c>
      <c r="AD118" s="3" t="str">
        <f t="shared" si="660"/>
        <v>A forrás egyenlő a költséggel (I.ütem).</v>
      </c>
      <c r="AE118" s="205"/>
      <c r="AF118" s="204">
        <v>0</v>
      </c>
      <c r="AG118" s="204">
        <v>0</v>
      </c>
      <c r="AH118" s="204">
        <v>0</v>
      </c>
      <c r="AI118" s="204">
        <v>0</v>
      </c>
      <c r="AJ118" s="203">
        <v>0</v>
      </c>
      <c r="AK118" s="204">
        <v>0</v>
      </c>
      <c r="AL118" s="204">
        <v>0</v>
      </c>
      <c r="AM118" s="204">
        <v>0</v>
      </c>
      <c r="AN118" s="204">
        <v>0</v>
      </c>
      <c r="AO118" s="204">
        <v>0</v>
      </c>
      <c r="AP118" s="204">
        <v>0</v>
      </c>
      <c r="AQ118" s="202">
        <f t="shared" si="661"/>
        <v>0</v>
      </c>
      <c r="AR118" s="191"/>
      <c r="AS118" s="3" t="str">
        <f t="shared" si="613"/>
        <v>Nem hosszútávú a feladat.</v>
      </c>
      <c r="AT118" s="205"/>
      <c r="AU118" s="198" t="s">
        <v>483</v>
      </c>
      <c r="AV118" s="198" t="s">
        <v>135</v>
      </c>
      <c r="AW118" s="197">
        <f>COUNTA($G$3:G118)</f>
        <v>116</v>
      </c>
      <c r="AY118" s="6">
        <f>VLOOKUP($G118,Összesítő!$B:$F,3,FALSE)</f>
        <v>1802</v>
      </c>
      <c r="AZ118" s="6">
        <f t="shared" si="614"/>
        <v>116</v>
      </c>
      <c r="BA118" s="5">
        <f t="shared" si="615"/>
        <v>1</v>
      </c>
      <c r="BB118" s="5" t="str">
        <f t="shared" si="616"/>
        <v>R</v>
      </c>
      <c r="BC118" s="5">
        <f t="shared" si="617"/>
        <v>1</v>
      </c>
      <c r="BD118" s="5">
        <f t="shared" si="618"/>
        <v>0</v>
      </c>
      <c r="BE118" s="5">
        <f t="shared" si="619"/>
        <v>0</v>
      </c>
      <c r="BF118" s="6" t="str">
        <f t="shared" si="620"/>
        <v>A forrás egyenlő a költséggel (I.ütem).</v>
      </c>
      <c r="BG118" s="5">
        <f t="shared" si="621"/>
        <v>1</v>
      </c>
      <c r="BH118" s="5">
        <f t="shared" si="622"/>
        <v>1</v>
      </c>
      <c r="BI118" s="5">
        <f t="shared" si="623"/>
        <v>0</v>
      </c>
      <c r="BJ118" s="5">
        <f t="shared" si="624"/>
        <v>1</v>
      </c>
      <c r="BK118" s="5">
        <f t="shared" si="662"/>
        <v>1</v>
      </c>
      <c r="BL118" s="4" t="str">
        <f t="shared" si="626"/>
        <v>Nem hosszútávú a feladat.</v>
      </c>
      <c r="BM118" s="5">
        <f t="shared" si="627"/>
        <v>1</v>
      </c>
      <c r="BN118" s="5">
        <f t="shared" si="628"/>
        <v>0</v>
      </c>
      <c r="BO118" s="5">
        <f t="shared" si="629"/>
        <v>0</v>
      </c>
      <c r="BP118" s="5">
        <f t="shared" si="630"/>
        <v>0</v>
      </c>
      <c r="BQ118" s="5">
        <f t="shared" si="631"/>
        <v>0</v>
      </c>
      <c r="BR118" s="6" t="str">
        <f t="shared" si="632"/>
        <v>Nincs hosszútávú terv!</v>
      </c>
      <c r="BS118" s="5">
        <f t="shared" si="633"/>
        <v>0</v>
      </c>
      <c r="BT118" s="5">
        <f t="shared" si="634"/>
        <v>0</v>
      </c>
      <c r="BU118" s="5">
        <f t="shared" si="635"/>
        <v>1</v>
      </c>
      <c r="BV118" s="5">
        <f t="shared" si="636"/>
        <v>1</v>
      </c>
      <c r="BW118" s="5">
        <f t="shared" si="637"/>
        <v>1</v>
      </c>
      <c r="BX118" s="5">
        <f t="shared" si="638"/>
        <v>1</v>
      </c>
      <c r="BY118" s="5">
        <f t="shared" si="639"/>
        <v>1</v>
      </c>
      <c r="BZ118" s="5">
        <f t="shared" si="640"/>
        <v>1</v>
      </c>
      <c r="CA118" s="5">
        <f t="shared" si="641"/>
        <v>1</v>
      </c>
      <c r="CB118" s="5">
        <f t="shared" si="642"/>
        <v>1</v>
      </c>
      <c r="CC118" s="5">
        <f t="shared" si="643"/>
        <v>1</v>
      </c>
      <c r="CD118" s="5" t="str">
        <f t="shared" si="644"/>
        <v>?</v>
      </c>
      <c r="CE118" s="4" t="str">
        <f t="shared" si="663"/>
        <v>Kitöltés rendben!</v>
      </c>
      <c r="CF118" s="5">
        <f t="shared" si="664"/>
        <v>1</v>
      </c>
      <c r="CG118" s="5">
        <f t="shared" si="647"/>
        <v>1</v>
      </c>
      <c r="CH118" s="5">
        <f t="shared" si="648"/>
        <v>0</v>
      </c>
    </row>
    <row r="119" spans="1:86" s="2" customFormat="1" ht="120">
      <c r="A119" s="1" t="str">
        <f t="shared" si="657"/>
        <v>Kitöltés rendben!</v>
      </c>
      <c r="B119" s="195">
        <v>1</v>
      </c>
      <c r="C119" s="191" t="s">
        <v>24</v>
      </c>
      <c r="D119" s="198" t="s">
        <v>479</v>
      </c>
      <c r="E119" s="199" t="s">
        <v>318</v>
      </c>
      <c r="F119" s="200" t="str">
        <f>VLOOKUP($G119,Összesítő!$B:$F,2,FALSE)</f>
        <v>21-26684-1-005-01-01</v>
      </c>
      <c r="G119" s="201">
        <v>2101</v>
      </c>
      <c r="H119" s="200" t="str">
        <f>AY119&amp;"_"&amp;AW119&amp;"_FIV_"&amp;LEFT(Előlap!$B$6,4)</f>
        <v>1802_117_FIV_2026</v>
      </c>
      <c r="I119" s="200" t="str">
        <f>VLOOKUP($G119,Összesítő!$B:$F,5,FALSE)</f>
        <v>Helvécia, Ballószög, Kecskemét, Kerekegyháza, Városföld</v>
      </c>
      <c r="J119" s="200" t="str">
        <f>VLOOKUP($G119,Összesítő!$B:$F,4,FALSE)</f>
        <v>Helvécia Nagyközség Önkormányzata, Ballószög Község Önkormányzata, Kecskemét Megyei Jogú Város Önkormányzata, Kerekegyháza Város Önkormányzata, Városföld Község Önkormányzata</v>
      </c>
      <c r="K119" s="202">
        <f t="shared" si="658"/>
        <v>300000</v>
      </c>
      <c r="L119" s="193">
        <v>2027</v>
      </c>
      <c r="M119" s="193">
        <v>2027</v>
      </c>
      <c r="N119" s="203">
        <v>300000</v>
      </c>
      <c r="O119" s="203">
        <v>0</v>
      </c>
      <c r="P119" s="203">
        <v>300000</v>
      </c>
      <c r="Q119" s="205"/>
      <c r="R119" s="204">
        <v>0</v>
      </c>
      <c r="S119" s="204">
        <v>0</v>
      </c>
      <c r="T119" s="204">
        <v>0</v>
      </c>
      <c r="U119" s="204">
        <v>0</v>
      </c>
      <c r="V119" s="204">
        <v>0</v>
      </c>
      <c r="W119" s="203">
        <v>300000</v>
      </c>
      <c r="X119" s="204">
        <v>0</v>
      </c>
      <c r="Y119" s="204">
        <v>0</v>
      </c>
      <c r="Z119" s="204">
        <v>0</v>
      </c>
      <c r="AA119" s="204">
        <v>0</v>
      </c>
      <c r="AB119" s="204">
        <v>0</v>
      </c>
      <c r="AC119" s="202">
        <f t="shared" si="659"/>
        <v>300000</v>
      </c>
      <c r="AD119" s="3" t="str">
        <f t="shared" si="660"/>
        <v>A forrás egyenlő a költséggel (I.ütem).</v>
      </c>
      <c r="AE119" s="205"/>
      <c r="AF119" s="204">
        <v>0</v>
      </c>
      <c r="AG119" s="204">
        <v>0</v>
      </c>
      <c r="AH119" s="204">
        <v>0</v>
      </c>
      <c r="AI119" s="204">
        <v>0</v>
      </c>
      <c r="AJ119" s="203">
        <v>0</v>
      </c>
      <c r="AK119" s="204">
        <v>0</v>
      </c>
      <c r="AL119" s="204">
        <v>0</v>
      </c>
      <c r="AM119" s="204">
        <v>0</v>
      </c>
      <c r="AN119" s="204">
        <v>0</v>
      </c>
      <c r="AO119" s="204">
        <v>0</v>
      </c>
      <c r="AP119" s="204">
        <v>0</v>
      </c>
      <c r="AQ119" s="202">
        <f t="shared" si="661"/>
        <v>0</v>
      </c>
      <c r="AR119" s="191"/>
      <c r="AS119" s="3" t="str">
        <f t="shared" si="613"/>
        <v>Nem hosszútávú a feladat.</v>
      </c>
      <c r="AT119" s="205"/>
      <c r="AU119" s="198" t="s">
        <v>484</v>
      </c>
      <c r="AV119" s="198" t="s">
        <v>135</v>
      </c>
      <c r="AW119" s="197">
        <f>COUNTA($G$3:G119)</f>
        <v>117</v>
      </c>
      <c r="AY119" s="6">
        <f>VLOOKUP($G119,Összesítő!$B:$F,3,FALSE)</f>
        <v>1802</v>
      </c>
      <c r="AZ119" s="6">
        <f t="shared" si="614"/>
        <v>92</v>
      </c>
      <c r="BA119" s="5">
        <f t="shared" si="615"/>
        <v>1</v>
      </c>
      <c r="BB119" s="5" t="str">
        <f t="shared" si="616"/>
        <v>R</v>
      </c>
      <c r="BC119" s="5">
        <f t="shared" si="617"/>
        <v>1</v>
      </c>
      <c r="BD119" s="5">
        <f t="shared" si="618"/>
        <v>0</v>
      </c>
      <c r="BE119" s="5">
        <f t="shared" si="619"/>
        <v>0</v>
      </c>
      <c r="BF119" s="6" t="str">
        <f t="shared" si="620"/>
        <v>A forrás egyenlő a költséggel (I.ütem).</v>
      </c>
      <c r="BG119" s="5">
        <f t="shared" si="621"/>
        <v>1</v>
      </c>
      <c r="BH119" s="5">
        <f t="shared" si="622"/>
        <v>1</v>
      </c>
      <c r="BI119" s="5">
        <f t="shared" si="623"/>
        <v>0</v>
      </c>
      <c r="BJ119" s="5">
        <f t="shared" si="624"/>
        <v>1</v>
      </c>
      <c r="BK119" s="5">
        <f t="shared" si="662"/>
        <v>1</v>
      </c>
      <c r="BL119" s="4" t="str">
        <f t="shared" si="626"/>
        <v>Nem hosszútávú a feladat.</v>
      </c>
      <c r="BM119" s="5">
        <f t="shared" si="627"/>
        <v>1</v>
      </c>
      <c r="BN119" s="5">
        <f t="shared" si="628"/>
        <v>0</v>
      </c>
      <c r="BO119" s="5">
        <f t="shared" si="629"/>
        <v>0</v>
      </c>
      <c r="BP119" s="5">
        <f t="shared" si="630"/>
        <v>0</v>
      </c>
      <c r="BQ119" s="5">
        <f t="shared" si="631"/>
        <v>0</v>
      </c>
      <c r="BR119" s="6" t="str">
        <f t="shared" si="632"/>
        <v>Nincs hosszútávú terv!</v>
      </c>
      <c r="BS119" s="5">
        <f t="shared" si="633"/>
        <v>0</v>
      </c>
      <c r="BT119" s="5">
        <f t="shared" si="634"/>
        <v>0</v>
      </c>
      <c r="BU119" s="5">
        <f t="shared" si="635"/>
        <v>1</v>
      </c>
      <c r="BV119" s="5">
        <f t="shared" si="636"/>
        <v>1</v>
      </c>
      <c r="BW119" s="5">
        <f t="shared" si="637"/>
        <v>1</v>
      </c>
      <c r="BX119" s="5">
        <f t="shared" si="638"/>
        <v>1</v>
      </c>
      <c r="BY119" s="5">
        <f t="shared" si="639"/>
        <v>1</v>
      </c>
      <c r="BZ119" s="5">
        <f t="shared" si="640"/>
        <v>1</v>
      </c>
      <c r="CA119" s="5">
        <f t="shared" si="641"/>
        <v>1</v>
      </c>
      <c r="CB119" s="5">
        <f t="shared" si="642"/>
        <v>1</v>
      </c>
      <c r="CC119" s="5">
        <f t="shared" si="643"/>
        <v>1</v>
      </c>
      <c r="CD119" s="5" t="str">
        <f t="shared" si="644"/>
        <v>?</v>
      </c>
      <c r="CE119" s="4" t="str">
        <f t="shared" si="663"/>
        <v>Kitöltés rendben!</v>
      </c>
      <c r="CF119" s="5">
        <f t="shared" si="664"/>
        <v>1</v>
      </c>
      <c r="CG119" s="5">
        <f t="shared" si="647"/>
        <v>1</v>
      </c>
      <c r="CH119" s="5">
        <f t="shared" si="648"/>
        <v>0</v>
      </c>
    </row>
    <row r="120" spans="1:86" s="2" customFormat="1" ht="120">
      <c r="A120" s="1" t="str">
        <f t="shared" si="657"/>
        <v>Kitöltés rendben!</v>
      </c>
      <c r="B120" s="195">
        <v>2</v>
      </c>
      <c r="C120" s="191" t="s">
        <v>24</v>
      </c>
      <c r="D120" s="198" t="s">
        <v>480</v>
      </c>
      <c r="E120" s="199" t="s">
        <v>318</v>
      </c>
      <c r="F120" s="200" t="str">
        <f>VLOOKUP($G120,Összesítő!$B:$F,2,FALSE)</f>
        <v>21-26684-1-005-01-01</v>
      </c>
      <c r="G120" s="201">
        <v>2101</v>
      </c>
      <c r="H120" s="200" t="str">
        <f>AY120&amp;"_"&amp;AW120&amp;"_FIV_"&amp;LEFT(Előlap!$B$6,4)</f>
        <v>1802_118_FIV_2026</v>
      </c>
      <c r="I120" s="200" t="str">
        <f>VLOOKUP($G120,Összesítő!$B:$F,5,FALSE)</f>
        <v>Helvécia, Ballószög, Kecskemét, Kerekegyháza, Városföld</v>
      </c>
      <c r="J120" s="200" t="str">
        <f>VLOOKUP($G120,Összesítő!$B:$F,4,FALSE)</f>
        <v>Helvécia Nagyközség Önkormányzata, Ballószög Község Önkormányzata, Kecskemét Megyei Jogú Város Önkormányzata, Kerekegyháza Város Önkormányzata, Városföld Község Önkormányzata</v>
      </c>
      <c r="K120" s="202">
        <f t="shared" si="658"/>
        <v>10000</v>
      </c>
      <c r="L120" s="193">
        <v>2028</v>
      </c>
      <c r="M120" s="193">
        <v>2028</v>
      </c>
      <c r="N120" s="203">
        <v>0</v>
      </c>
      <c r="O120" s="203">
        <v>10000</v>
      </c>
      <c r="P120" s="203">
        <v>0</v>
      </c>
      <c r="Q120" s="205"/>
      <c r="R120" s="204">
        <v>0</v>
      </c>
      <c r="S120" s="204">
        <v>0</v>
      </c>
      <c r="T120" s="204">
        <v>0</v>
      </c>
      <c r="U120" s="204">
        <v>0</v>
      </c>
      <c r="V120" s="204">
        <v>0</v>
      </c>
      <c r="W120" s="203">
        <v>0</v>
      </c>
      <c r="X120" s="204">
        <v>0</v>
      </c>
      <c r="Y120" s="204">
        <v>0</v>
      </c>
      <c r="Z120" s="204">
        <v>0</v>
      </c>
      <c r="AA120" s="204">
        <v>0</v>
      </c>
      <c r="AB120" s="204">
        <v>0</v>
      </c>
      <c r="AC120" s="202">
        <f t="shared" si="659"/>
        <v>0</v>
      </c>
      <c r="AD120" s="3" t="str">
        <f t="shared" si="660"/>
        <v>Nem rövidtávú a feladat.</v>
      </c>
      <c r="AE120" s="205"/>
      <c r="AF120" s="204">
        <v>0</v>
      </c>
      <c r="AG120" s="204">
        <v>0</v>
      </c>
      <c r="AH120" s="204">
        <v>0</v>
      </c>
      <c r="AI120" s="204">
        <v>0</v>
      </c>
      <c r="AJ120" s="203">
        <v>0</v>
      </c>
      <c r="AK120" s="204">
        <v>10000</v>
      </c>
      <c r="AL120" s="204">
        <v>0</v>
      </c>
      <c r="AM120" s="204">
        <v>0</v>
      </c>
      <c r="AN120" s="204">
        <v>0</v>
      </c>
      <c r="AO120" s="204">
        <v>0</v>
      </c>
      <c r="AP120" s="204">
        <v>0</v>
      </c>
      <c r="AQ120" s="202">
        <f t="shared" si="661"/>
        <v>10000</v>
      </c>
      <c r="AR120" s="191"/>
      <c r="AS120" s="3" t="str">
        <f t="shared" si="613"/>
        <v>A forrás egyenlő a költséggel (II.ütem).</v>
      </c>
      <c r="AT120" s="205"/>
      <c r="AU120" s="198" t="s">
        <v>485</v>
      </c>
      <c r="AV120" s="198" t="s">
        <v>135</v>
      </c>
      <c r="AW120" s="197">
        <f>COUNTA($G$3:G120)</f>
        <v>118</v>
      </c>
      <c r="AY120" s="6">
        <f>VLOOKUP($G120,Összesítő!$B:$F,3,FALSE)</f>
        <v>1802</v>
      </c>
      <c r="AZ120" s="6">
        <f t="shared" si="614"/>
        <v>108</v>
      </c>
      <c r="BA120" s="5">
        <f t="shared" si="615"/>
        <v>1</v>
      </c>
      <c r="BB120" s="5" t="str">
        <f t="shared" si="616"/>
        <v>H</v>
      </c>
      <c r="BC120" s="5">
        <f t="shared" si="617"/>
        <v>0</v>
      </c>
      <c r="BD120" s="5">
        <f t="shared" si="618"/>
        <v>0</v>
      </c>
      <c r="BE120" s="5">
        <f t="shared" si="619"/>
        <v>0</v>
      </c>
      <c r="BF120" s="6" t="str">
        <f t="shared" si="620"/>
        <v>Nem rövidtávú a feladat.</v>
      </c>
      <c r="BG120" s="5">
        <f t="shared" si="621"/>
        <v>1</v>
      </c>
      <c r="BH120" s="5">
        <f t="shared" si="622"/>
        <v>1</v>
      </c>
      <c r="BI120" s="5">
        <f t="shared" si="623"/>
        <v>0</v>
      </c>
      <c r="BJ120" s="5">
        <f t="shared" si="624"/>
        <v>1</v>
      </c>
      <c r="BK120" s="5">
        <f t="shared" si="662"/>
        <v>1</v>
      </c>
      <c r="BL120" s="4" t="str">
        <f t="shared" si="626"/>
        <v>A forrás egyenlő a költséggel (II.ütem).</v>
      </c>
      <c r="BM120" s="5">
        <f t="shared" si="627"/>
        <v>0</v>
      </c>
      <c r="BN120" s="5">
        <f t="shared" si="628"/>
        <v>1</v>
      </c>
      <c r="BO120" s="5">
        <f t="shared" si="629"/>
        <v>0</v>
      </c>
      <c r="BP120" s="5">
        <f t="shared" si="630"/>
        <v>0</v>
      </c>
      <c r="BQ120" s="5">
        <f t="shared" si="631"/>
        <v>0</v>
      </c>
      <c r="BR120" s="6">
        <f t="shared" si="632"/>
        <v>0</v>
      </c>
      <c r="BS120" s="5">
        <f t="shared" si="633"/>
        <v>0</v>
      </c>
      <c r="BT120" s="5">
        <f t="shared" si="634"/>
        <v>0</v>
      </c>
      <c r="BU120" s="5">
        <f t="shared" si="635"/>
        <v>1</v>
      </c>
      <c r="BV120" s="5">
        <f t="shared" si="636"/>
        <v>1</v>
      </c>
      <c r="BW120" s="5">
        <f t="shared" si="637"/>
        <v>1</v>
      </c>
      <c r="BX120" s="5">
        <f t="shared" si="638"/>
        <v>1</v>
      </c>
      <c r="BY120" s="5">
        <f t="shared" si="639"/>
        <v>1</v>
      </c>
      <c r="BZ120" s="5">
        <f t="shared" si="640"/>
        <v>1</v>
      </c>
      <c r="CA120" s="5">
        <f t="shared" si="641"/>
        <v>1</v>
      </c>
      <c r="CB120" s="5">
        <f t="shared" si="642"/>
        <v>1</v>
      </c>
      <c r="CC120" s="5">
        <f t="shared" si="643"/>
        <v>1</v>
      </c>
      <c r="CD120" s="5" t="str">
        <f t="shared" si="644"/>
        <v>?</v>
      </c>
      <c r="CE120" s="4" t="str">
        <f t="shared" si="663"/>
        <v>Kitöltés rendben!</v>
      </c>
      <c r="CF120" s="5">
        <f t="shared" si="664"/>
        <v>1</v>
      </c>
      <c r="CG120" s="5">
        <f t="shared" si="647"/>
        <v>0</v>
      </c>
      <c r="CH120" s="5">
        <f t="shared" si="648"/>
        <v>1</v>
      </c>
    </row>
    <row r="121" spans="1:86" s="2" customFormat="1" ht="180">
      <c r="A121" s="1" t="str">
        <f t="shared" si="657"/>
        <v>Kitöltés rendben!</v>
      </c>
      <c r="B121" s="195">
        <v>0</v>
      </c>
      <c r="C121" s="191" t="s">
        <v>50</v>
      </c>
      <c r="D121" s="198" t="s">
        <v>368</v>
      </c>
      <c r="E121" s="199" t="s">
        <v>318</v>
      </c>
      <c r="F121" s="200" t="str">
        <f>VLOOKUP($G121,Összesítő!$B:$F,2,FALSE)</f>
        <v>21-26684-1-005-01-01</v>
      </c>
      <c r="G121" s="201">
        <v>2101</v>
      </c>
      <c r="H121" s="200" t="str">
        <f>AY121&amp;"_"&amp;AW121&amp;"_FIV_"&amp;LEFT(Előlap!$B$6,4)</f>
        <v>1802_119_FIV_2026</v>
      </c>
      <c r="I121" s="200" t="str">
        <f>VLOOKUP($G121,Összesítő!$B:$F,5,FALSE)</f>
        <v>Helvécia, Ballószög, Kecskemét, Kerekegyháza, Városföld</v>
      </c>
      <c r="J121" s="200" t="str">
        <f>VLOOKUP($G121,Összesítő!$B:$F,4,FALSE)</f>
        <v>Helvécia Nagyközség Önkormányzata, Ballószög Község Önkormányzata, Kecskemét Megyei Jogú Város Önkormányzata, Kerekegyháza Város Önkormányzata, Városföld Község Önkormányzata</v>
      </c>
      <c r="K121" s="202">
        <f t="shared" si="658"/>
        <v>20000</v>
      </c>
      <c r="L121" s="193">
        <v>2027</v>
      </c>
      <c r="M121" s="193">
        <v>2027</v>
      </c>
      <c r="N121" s="203">
        <v>20000</v>
      </c>
      <c r="O121" s="203">
        <v>0</v>
      </c>
      <c r="P121" s="203">
        <v>20000</v>
      </c>
      <c r="Q121" s="205"/>
      <c r="R121" s="204">
        <v>0</v>
      </c>
      <c r="S121" s="204">
        <v>0</v>
      </c>
      <c r="T121" s="204">
        <v>0</v>
      </c>
      <c r="U121" s="204">
        <v>0</v>
      </c>
      <c r="V121" s="204">
        <v>0</v>
      </c>
      <c r="W121" s="203">
        <v>20000</v>
      </c>
      <c r="X121" s="204">
        <v>0</v>
      </c>
      <c r="Y121" s="204">
        <v>0</v>
      </c>
      <c r="Z121" s="204">
        <v>0</v>
      </c>
      <c r="AA121" s="204">
        <v>0</v>
      </c>
      <c r="AB121" s="204">
        <v>0</v>
      </c>
      <c r="AC121" s="202">
        <f t="shared" si="659"/>
        <v>20000</v>
      </c>
      <c r="AD121" s="3" t="str">
        <f t="shared" si="660"/>
        <v>A forrás egyenlő a költséggel (I.ütem).</v>
      </c>
      <c r="AE121" s="205"/>
      <c r="AF121" s="204">
        <v>0</v>
      </c>
      <c r="AG121" s="204">
        <v>0</v>
      </c>
      <c r="AH121" s="204">
        <v>0</v>
      </c>
      <c r="AI121" s="204">
        <v>0</v>
      </c>
      <c r="AJ121" s="203">
        <v>0</v>
      </c>
      <c r="AK121" s="204">
        <v>0</v>
      </c>
      <c r="AL121" s="204">
        <v>0</v>
      </c>
      <c r="AM121" s="204">
        <v>0</v>
      </c>
      <c r="AN121" s="204">
        <v>0</v>
      </c>
      <c r="AO121" s="204">
        <v>0</v>
      </c>
      <c r="AP121" s="204">
        <v>0</v>
      </c>
      <c r="AQ121" s="202">
        <f t="shared" si="661"/>
        <v>0</v>
      </c>
      <c r="AR121" s="191"/>
      <c r="AS121" s="3" t="str">
        <f t="shared" si="613"/>
        <v>Nem hosszútávú a feladat.</v>
      </c>
      <c r="AT121" s="205"/>
      <c r="AU121" s="198" t="s">
        <v>374</v>
      </c>
      <c r="AV121" s="198" t="s">
        <v>135</v>
      </c>
      <c r="AW121" s="197">
        <f>COUNTA($G$3:G121)</f>
        <v>119</v>
      </c>
      <c r="AY121" s="6">
        <f>VLOOKUP($G121,Összesítő!$B:$F,3,FALSE)</f>
        <v>1802</v>
      </c>
      <c r="AZ121" s="6">
        <f t="shared" si="614"/>
        <v>467</v>
      </c>
      <c r="BA121" s="5">
        <f t="shared" si="615"/>
        <v>1</v>
      </c>
      <c r="BB121" s="5" t="str">
        <f t="shared" si="616"/>
        <v>R</v>
      </c>
      <c r="BC121" s="5">
        <f t="shared" si="617"/>
        <v>1</v>
      </c>
      <c r="BD121" s="5">
        <f t="shared" si="618"/>
        <v>0</v>
      </c>
      <c r="BE121" s="5">
        <f t="shared" si="619"/>
        <v>0</v>
      </c>
      <c r="BF121" s="6" t="str">
        <f t="shared" si="620"/>
        <v>A forrás egyenlő a költséggel (I.ütem).</v>
      </c>
      <c r="BG121" s="5">
        <f t="shared" si="621"/>
        <v>1</v>
      </c>
      <c r="BH121" s="5">
        <f t="shared" si="622"/>
        <v>1</v>
      </c>
      <c r="BI121" s="5">
        <f t="shared" si="623"/>
        <v>0</v>
      </c>
      <c r="BJ121" s="5">
        <f t="shared" si="624"/>
        <v>1</v>
      </c>
      <c r="BK121" s="5">
        <f t="shared" si="662"/>
        <v>1</v>
      </c>
      <c r="BL121" s="4" t="str">
        <f t="shared" si="626"/>
        <v>Nem hosszútávú a feladat.</v>
      </c>
      <c r="BM121" s="5">
        <f t="shared" si="627"/>
        <v>1</v>
      </c>
      <c r="BN121" s="5">
        <f t="shared" si="628"/>
        <v>0</v>
      </c>
      <c r="BO121" s="5">
        <f t="shared" si="629"/>
        <v>0</v>
      </c>
      <c r="BP121" s="5">
        <f t="shared" si="630"/>
        <v>0</v>
      </c>
      <c r="BQ121" s="5">
        <f t="shared" si="631"/>
        <v>0</v>
      </c>
      <c r="BR121" s="6" t="str">
        <f t="shared" si="632"/>
        <v>Nincs hosszútávú terv!</v>
      </c>
      <c r="BS121" s="5">
        <f t="shared" si="633"/>
        <v>0</v>
      </c>
      <c r="BT121" s="5">
        <f t="shared" si="634"/>
        <v>0</v>
      </c>
      <c r="BU121" s="5">
        <f t="shared" si="635"/>
        <v>1</v>
      </c>
      <c r="BV121" s="5">
        <f t="shared" si="636"/>
        <v>1</v>
      </c>
      <c r="BW121" s="5">
        <f t="shared" si="637"/>
        <v>1</v>
      </c>
      <c r="BX121" s="5">
        <f t="shared" si="638"/>
        <v>1</v>
      </c>
      <c r="BY121" s="5">
        <f t="shared" si="639"/>
        <v>1</v>
      </c>
      <c r="BZ121" s="5">
        <f t="shared" si="640"/>
        <v>1</v>
      </c>
      <c r="CA121" s="5">
        <f t="shared" si="641"/>
        <v>1</v>
      </c>
      <c r="CB121" s="5">
        <f t="shared" si="642"/>
        <v>1</v>
      </c>
      <c r="CC121" s="5">
        <f t="shared" si="643"/>
        <v>1</v>
      </c>
      <c r="CD121" s="5" t="str">
        <f t="shared" si="644"/>
        <v>?</v>
      </c>
      <c r="CE121" s="4" t="str">
        <f t="shared" si="663"/>
        <v>Kitöltés rendben!</v>
      </c>
      <c r="CF121" s="5">
        <f t="shared" si="664"/>
        <v>1</v>
      </c>
      <c r="CG121" s="5">
        <f t="shared" si="647"/>
        <v>1</v>
      </c>
      <c r="CH121" s="5">
        <f t="shared" si="648"/>
        <v>0</v>
      </c>
    </row>
    <row r="122" spans="1:86" s="2" customFormat="1" ht="45">
      <c r="A122" s="1" t="str">
        <f>IF($G122="","Nincs VKR kiválasztva!",CE122)</f>
        <v>Kitöltés rendben!</v>
      </c>
      <c r="B122" s="195">
        <v>1</v>
      </c>
      <c r="C122" s="191" t="s">
        <v>117</v>
      </c>
      <c r="D122" s="198" t="s">
        <v>317</v>
      </c>
      <c r="E122" s="199" t="s">
        <v>318</v>
      </c>
      <c r="F122" s="200" t="str">
        <f>VLOOKUP($G122,Összesítő!$B:$F,2,FALSE)</f>
        <v>21-17677-1-001-00-02</v>
      </c>
      <c r="G122" s="201">
        <v>2502</v>
      </c>
      <c r="H122" s="200" t="str">
        <f>AY122&amp;"_"&amp;AW122&amp;"_FIV_"&amp;LEFT(Előlap!$B$6,4)</f>
        <v>1788_120_FIV_2026</v>
      </c>
      <c r="I122" s="200" t="str">
        <f>VLOOKUP($G122,Összesítő!$B:$F,5,FALSE)</f>
        <v>Lajosmizse</v>
      </c>
      <c r="J122" s="200" t="str">
        <f>VLOOKUP($G122,Összesítő!$B:$F,4,FALSE)</f>
        <v>Lajosmizse Város Önkormányzata</v>
      </c>
      <c r="K122" s="202">
        <f>N122+O122</f>
        <v>3000</v>
      </c>
      <c r="L122" s="193">
        <v>2027</v>
      </c>
      <c r="M122" s="193">
        <v>2027</v>
      </c>
      <c r="N122" s="203">
        <v>3000</v>
      </c>
      <c r="O122" s="204">
        <v>0</v>
      </c>
      <c r="P122" s="203">
        <v>2000</v>
      </c>
      <c r="Q122" s="205"/>
      <c r="R122" s="204">
        <v>1000</v>
      </c>
      <c r="S122" s="204">
        <v>0</v>
      </c>
      <c r="T122" s="204">
        <v>0</v>
      </c>
      <c r="U122" s="204">
        <v>0</v>
      </c>
      <c r="V122" s="204">
        <v>0</v>
      </c>
      <c r="W122" s="204">
        <v>2000</v>
      </c>
      <c r="X122" s="204">
        <v>0</v>
      </c>
      <c r="Y122" s="204">
        <v>0</v>
      </c>
      <c r="Z122" s="204">
        <v>0</v>
      </c>
      <c r="AA122" s="204">
        <v>0</v>
      </c>
      <c r="AB122" s="204">
        <v>0</v>
      </c>
      <c r="AC122" s="202">
        <f>SUM(R122:AB122)</f>
        <v>3000</v>
      </c>
      <c r="AD122" s="3" t="str">
        <f>IF($G122="","Nincs VKR kiválasztva!",IF(BA122=0,"Hiányos kitöltés!",BF122))</f>
        <v>A forrás egyenlő a költséggel (I.ütem).</v>
      </c>
      <c r="AE122" s="205"/>
      <c r="AF122" s="204">
        <v>0</v>
      </c>
      <c r="AG122" s="204">
        <v>0</v>
      </c>
      <c r="AH122" s="204">
        <v>0</v>
      </c>
      <c r="AI122" s="204">
        <v>0</v>
      </c>
      <c r="AJ122" s="204">
        <v>0</v>
      </c>
      <c r="AK122" s="204">
        <v>0</v>
      </c>
      <c r="AL122" s="204">
        <v>0</v>
      </c>
      <c r="AM122" s="204">
        <v>0</v>
      </c>
      <c r="AN122" s="204">
        <v>0</v>
      </c>
      <c r="AO122" s="204">
        <v>0</v>
      </c>
      <c r="AP122" s="204">
        <v>0</v>
      </c>
      <c r="AQ122" s="202">
        <f>SUM(AF122:AP122)</f>
        <v>0</v>
      </c>
      <c r="AR122" s="191"/>
      <c r="AS122" s="3" t="str">
        <f>IF($G122="","Nincs VKR kiválasztva!",IF($BA122=0,"Hiányos kitöltés!",IF($BN122=0,"Nem hosszútávú a feladat.",$BL122)))</f>
        <v>Nem hosszútávú a feladat.</v>
      </c>
      <c r="AT122" s="205"/>
      <c r="AU122" s="198" t="s">
        <v>326</v>
      </c>
      <c r="AV122" s="198" t="s">
        <v>135</v>
      </c>
      <c r="AW122" s="197">
        <f>COUNTA($G$3:G122)</f>
        <v>120</v>
      </c>
      <c r="AY122" s="6">
        <f>VLOOKUP($G122,Összesítő!$B:$F,3,FALSE)</f>
        <v>1788</v>
      </c>
      <c r="AZ122" s="6">
        <f>LEN($AU122)</f>
        <v>107</v>
      </c>
      <c r="BA122" s="5">
        <f>IF(OR($B122="",$C122="",$D122="",$E122="",$F122="",$L122="",$M122="",$N122="",$O122="",$P122=""),0,1)</f>
        <v>1</v>
      </c>
      <c r="BB122" s="5" t="str">
        <f>IF($F122="",0,IF(AND($L122=2027,$M122=2027),"R",IF(AND($L122=2027,$M122&gt;2027),"RH",IF(AND($L122&gt;2027,$M122&gt;2027),"H","x"))))</f>
        <v>R</v>
      </c>
      <c r="BC122" s="5">
        <f>IF(OR(BB122="R",BB122="RH"),1,0)</f>
        <v>1</v>
      </c>
      <c r="BD122" s="5">
        <f>IF(AND($BB122="R",$O122&gt;0),1,IF(AND($BB122="H",$N122&gt;0),1,0))</f>
        <v>0</v>
      </c>
      <c r="BE122" s="5">
        <f>IF($AC122&lt;$N122,1,IF($AC122=$N122,0))</f>
        <v>0</v>
      </c>
      <c r="BF122" s="6" t="str">
        <f>IF($L122&gt;2027,"Nem rövidtávú a feladat.",IF($BE122=1,"Az I. ütem nem lehet forráshiányos!",IF($AC122&gt;$N122,"Többlet forrást jelölt meg az I. ütemnél! A forrás ne legyen több a költségnél.",IF($AC122=$N122,"A forrás egyenlő a költséggel (I.ütem).",0))))</f>
        <v>A forrás egyenlő a költséggel (I.ütem).</v>
      </c>
      <c r="BG122" s="5">
        <f>IF(AND($R122&lt;&gt;"",$S122&lt;&gt;"",$T122&lt;&gt;"",$U122&lt;&gt;"",$V122&lt;&gt;"",$W122&lt;&gt;"",$X122&lt;&gt;"",$Y122&lt;&gt;"",$Z122&lt;&gt;"",$AA122&lt;&gt;"",$AB122&lt;&gt;""),1,0)</f>
        <v>1</v>
      </c>
      <c r="BH122" s="5">
        <f>IF(AND($BG122=1,$N122=$AC122),1,0)</f>
        <v>1</v>
      </c>
      <c r="BI122" s="5">
        <f>IF($AQ122&lt;$O122,1,0)</f>
        <v>0</v>
      </c>
      <c r="BJ122" s="5">
        <f>IF(AND($AF122&lt;&gt;"",$AG122&lt;&gt;"",$AH122&lt;&gt;"",$AI122&lt;&gt;"",$AJ122&lt;&gt;"",$AK122&lt;&gt;"",$AL122&lt;&gt;"",$AM122&lt;&gt;"",$AN122&lt;&gt;"",$AO122&lt;&gt;"",$AP122&lt;&gt;""),1,0)</f>
        <v>1</v>
      </c>
      <c r="BK122" s="5">
        <f>IF(AND($BJ122=1,$O122=$AQ122),1,IF(AND($BJ122=1,$O122&gt;$AQ122,AR122="igen"),1,0))</f>
        <v>1</v>
      </c>
      <c r="BL122" s="4" t="str">
        <f>IF($M122&lt;2028,"Nem hosszútávú a feladat.",IF(AND($BI122=1,$AR122="nem"),"Forráshiányos a feladat? Jelölje az AR-oszlopban!",IF(AND($BI122=0,$AR122="igen"),"Forráshiányosnak jelölte a feladat az AR-oszlopban, de a forrás költség adatok alapnján nem az!",IF(AND($BI122=1,$AR122="igen"),"Forráshiányos a feladat!",IF($AQ122&gt;$O122,"Többlet forrást jelölt meg a II. ütemnél! A forrás ne legyen több a költségnél.",IF($AQ122=$O122,"A forrás egyenlő a költséggel (II.ütem).",0))))))</f>
        <v>Nem hosszútávú a feladat.</v>
      </c>
      <c r="BM122" s="5">
        <f>IF($M122&lt;2028,1,0)</f>
        <v>1</v>
      </c>
      <c r="BN122" s="5">
        <f>IF($M122&gt;2027,1,0)</f>
        <v>0</v>
      </c>
      <c r="BO122" s="5">
        <f>IF(AND($BM122=1,$N122=0),1,0)</f>
        <v>0</v>
      </c>
      <c r="BP122" s="5">
        <f>IF(AND($BN122=1,$O122=0),1,0)</f>
        <v>0</v>
      </c>
      <c r="BQ122" s="5">
        <f>IF(AND($BB122="R",$N122=0,$AZ122&gt;29),1,IF(AND($BB122="RH",$N122=0,$AZ122&gt;29),1,0))</f>
        <v>0</v>
      </c>
      <c r="BR122" s="6" t="str">
        <f>IF($BN122=0,"Nincs hosszútávú terv!",IF(AND($BB122="H",$O122=0,$AZ122=0),"Nullás a hosszútávú feladat és nincs hozzá indoklás!",IF(AND($BB122="RH",$O122=0,$AZ122=0),"Nullás a hosszútávú feladat és nincs hozzá indoklás!",IF(AND($BB122="R",$O122=0,$AZ122&lt;300),"Nullás a hosszútávú feladat és rövid hozzá az indoklás!",IF(AND($BB122="RH",$O122=0,$AZ122&lt;300),"Nullás a hosszútávú feladat és rövid hozzá az indoklás!",0)))))</f>
        <v>Nincs hosszútávú terv!</v>
      </c>
      <c r="BS122" s="5">
        <f>IF(AND($BB122="R",$N122=0,$AZ122&gt;29),1,IF(AND($BB122="RH",$N122=0,$AZ122&gt;29),1,0))</f>
        <v>0</v>
      </c>
      <c r="BT122" s="5">
        <f>IF(AND($BB122="H",$O122=0,$AZ122&gt;29),1,IF(AND($BB122="RH",$O122=0,$AZ122&gt;29),1,0))</f>
        <v>0</v>
      </c>
      <c r="BU122" s="5">
        <f>IF($B122="",0,1)</f>
        <v>1</v>
      </c>
      <c r="BV122" s="5">
        <f>IF($C122="",0,1)</f>
        <v>1</v>
      </c>
      <c r="BW122" s="5">
        <f>IF($D122="",0,1)</f>
        <v>1</v>
      </c>
      <c r="BX122" s="5">
        <f>IF($E122="",0,1)</f>
        <v>1</v>
      </c>
      <c r="BY122" s="5">
        <f>IF($L122="",0,1)</f>
        <v>1</v>
      </c>
      <c r="BZ122" s="5">
        <f>IF($M122="",0,1)</f>
        <v>1</v>
      </c>
      <c r="CA122" s="5">
        <f>IF($N122="",0,1)</f>
        <v>1</v>
      </c>
      <c r="CB122" s="5">
        <f>IF($O122="",0,1)</f>
        <v>1</v>
      </c>
      <c r="CC122" s="5">
        <f>IF($P122="",0,1)</f>
        <v>1</v>
      </c>
      <c r="CD122" s="5" t="str">
        <f>IF(AND($BA122=0,$BU122=0),"Hiányos kitöltés! (B-oszlop üres)",IF(AND($BA122=0,$BV122=0),"Hiányos kitöltés! (C-oszlop üres)",IF(AND($BA122=0,$BW122=0),"Hiányos kitöltés! (D-oszlop üres)",IF(AND($BA122=0,$BX122=0),"Hiányos kitöltés! (E-oszlop üres)",IF(AND($BA122=0,$BY122=0),"Hiányos kitöltés! (L-oszlop üres)",IF(AND($BA122=0,$BZ122=0),"Hiányos kitöltés! (M-oszlop üres)",IF(AND($BA122=0,$CA122=0),"Hiányos kitöltés! (N-oszlop üres)",IF(AND($BA122=0,$CB122=0),"Hiányos kitöltés! (O-oszlop üres)",IF(AND($BA122=0,$CC122=0),"Hiányos kitöltés! (P-oszlop üres)",IF(AND($BA122=0,$BG122=0),"Hiányos kitöltés! (I.ütem forrása hiányos!","?"))))))))))</f>
        <v>?</v>
      </c>
      <c r="CE122" s="4" t="str">
        <f>IF($BA122=0,$CD122,IF($BG122=0,"I. ütem forrása nincs kitöltve!",IF($BJ122=0,"II. ütem forrása nincs kitöltve!",IF($BD122=1,"Költségek üteme nem megfelelő (az időtartam és a költség üteme eltér)!",IF(AND(BH122=0,$BA122=1,$BJ122=1,$BD122=1),"Kötelező cellák kitöltve, de az I. ütem forrása hibás!",IF(AND(BJ122=0,$BA122=1,$BJ122=1,$BD122=1),"Kötelező cellák kitöltve, de a II. ütem forrása hibás!",IF(AND($BO122=1,$AZ122&lt;30),"Nullás a rövidtávú feladat és rövid (hiányzik) a hozzá tartozó indoklás!",IF(AND($BP122=1,$AZ122&lt;30),"Nullás a hosszútávú feladat és rövid (hiányzik) a hozzá tartozó indoklás!",IF(AND(BN122=1,C122="2011_RENDKÍVÜLI"),"II. ütemre nem tervezhet Rendkívüli feladatot!",IF(BH122=0,AD122,IF(BK122=0,AS122,IF(AND(BC122=1,$P122&gt;$N122),"EM rendelet 2. melléklet terhére elszámolt költség nem lehet nagyobb az I. ütemre tervezett tényleges költségnél!",IF($AC122&gt;$N122,"Többlet forrást jelölt meg az I. ütemnél! A forrás ne legyen több a költségnél.",IF($AQ122&gt;$O122,"Többlet forrást jelölt meg a II. ütemnél! A forrás ne legyen több a költségnél.","Kitöltés rendben!"))))))))))))))</f>
        <v>Kitöltés rendben!</v>
      </c>
      <c r="CF122" s="5">
        <f>IF(A122="Kitöltés rendben!",1,0)</f>
        <v>1</v>
      </c>
      <c r="CG122" s="5">
        <f>IF(AND($BB122="R",$CF122=1),1,IF(AND($BB122="RH",$CF122=1),1,0))</f>
        <v>1</v>
      </c>
      <c r="CH122" s="5">
        <f>IF(AND($BB122="H",$CF122=1),1,IF(AND($BB122="RH",$CF122=1),1,0))</f>
        <v>0</v>
      </c>
    </row>
    <row r="123" spans="1:86" s="2" customFormat="1" ht="45">
      <c r="A123" s="1" t="str">
        <f>IF($G123="","Nincs VKR kiválasztva!",CE123)</f>
        <v>Kitöltés rendben!</v>
      </c>
      <c r="B123" s="195">
        <v>1</v>
      </c>
      <c r="C123" s="191" t="s">
        <v>24</v>
      </c>
      <c r="D123" s="198" t="s">
        <v>577</v>
      </c>
      <c r="E123" s="199" t="s">
        <v>318</v>
      </c>
      <c r="F123" s="200" t="str">
        <f>VLOOKUP($G123,Összesítő!$B:$F,2,FALSE)</f>
        <v>21-17677-1-001-00-02</v>
      </c>
      <c r="G123" s="201">
        <v>2502</v>
      </c>
      <c r="H123" s="200" t="str">
        <f>AY123&amp;"_"&amp;AW123&amp;"_FIV_"&amp;LEFT(Előlap!$B$6,4)</f>
        <v>1788_121_FIV_2026</v>
      </c>
      <c r="I123" s="200" t="str">
        <f>VLOOKUP($G123,Összesítő!$B:$F,5,FALSE)</f>
        <v>Lajosmizse</v>
      </c>
      <c r="J123" s="200" t="str">
        <f>VLOOKUP($G123,Összesítő!$B:$F,4,FALSE)</f>
        <v>Lajosmizse Város Önkormányzata</v>
      </c>
      <c r="K123" s="202">
        <f>N123+O123</f>
        <v>5457</v>
      </c>
      <c r="L123" s="193">
        <v>2027</v>
      </c>
      <c r="M123" s="193">
        <v>2027</v>
      </c>
      <c r="N123" s="203">
        <v>5457</v>
      </c>
      <c r="O123" s="204">
        <v>0</v>
      </c>
      <c r="P123" s="203">
        <v>5457</v>
      </c>
      <c r="Q123" s="205"/>
      <c r="R123" s="204">
        <v>0</v>
      </c>
      <c r="S123" s="204">
        <v>0</v>
      </c>
      <c r="T123" s="204">
        <v>0</v>
      </c>
      <c r="U123" s="204">
        <v>0</v>
      </c>
      <c r="V123" s="204">
        <v>5457</v>
      </c>
      <c r="W123" s="204">
        <v>0</v>
      </c>
      <c r="X123" s="204">
        <v>0</v>
      </c>
      <c r="Y123" s="204">
        <v>0</v>
      </c>
      <c r="Z123" s="204">
        <v>0</v>
      </c>
      <c r="AA123" s="204">
        <v>0</v>
      </c>
      <c r="AB123" s="204">
        <v>0</v>
      </c>
      <c r="AC123" s="202">
        <f>SUM(R123:AB123)</f>
        <v>5457</v>
      </c>
      <c r="AD123" s="3" t="str">
        <f>IF($G123="","Nincs VKR kiválasztva!",IF(BA123=0,"Hiányos kitöltés!",BF123))</f>
        <v>A forrás egyenlő a költséggel (I.ütem).</v>
      </c>
      <c r="AE123" s="205"/>
      <c r="AF123" s="204">
        <v>0</v>
      </c>
      <c r="AG123" s="204">
        <v>0</v>
      </c>
      <c r="AH123" s="204">
        <v>0</v>
      </c>
      <c r="AI123" s="204">
        <v>0</v>
      </c>
      <c r="AJ123" s="204">
        <v>0</v>
      </c>
      <c r="AK123" s="204">
        <v>0</v>
      </c>
      <c r="AL123" s="204">
        <v>0</v>
      </c>
      <c r="AM123" s="204">
        <v>0</v>
      </c>
      <c r="AN123" s="204">
        <v>0</v>
      </c>
      <c r="AO123" s="204">
        <v>0</v>
      </c>
      <c r="AP123" s="204">
        <v>0</v>
      </c>
      <c r="AQ123" s="202">
        <f>SUM(AF123:AP123)</f>
        <v>0</v>
      </c>
      <c r="AR123" s="191"/>
      <c r="AS123" s="3" t="str">
        <f>IF($G123="","Nincs VKR kiválasztva!",IF($BA123=0,"Hiányos kitöltés!",IF($BN123=0,"Nem hosszútávú a feladat.",$BL123)))</f>
        <v>Nem hosszútávú a feladat.</v>
      </c>
      <c r="AT123" s="205"/>
      <c r="AU123" s="198" t="s">
        <v>578</v>
      </c>
      <c r="AV123" s="198" t="s">
        <v>135</v>
      </c>
      <c r="AW123" s="197">
        <f>COUNTA($G$3:G123)</f>
        <v>121</v>
      </c>
      <c r="AY123" s="6">
        <f>VLOOKUP($G123,Összesítő!$B:$F,3,FALSE)</f>
        <v>1788</v>
      </c>
      <c r="AZ123" s="6">
        <f>LEN($AU123)</f>
        <v>96</v>
      </c>
      <c r="BA123" s="5">
        <f>IF(OR($B123="",$C123="",$D123="",$E123="",$F123="",$L123="",$M123="",$N123="",$O123="",$P123=""),0,1)</f>
        <v>1</v>
      </c>
      <c r="BB123" s="5" t="str">
        <f>IF($F123="",0,IF(AND($L123=2027,$M123=2027),"R",IF(AND($L123=2027,$M123&gt;2027),"RH",IF(AND($L123&gt;2027,$M123&gt;2027),"H","x"))))</f>
        <v>R</v>
      </c>
      <c r="BC123" s="5">
        <f>IF(OR(BB123="R",BB123="RH"),1,0)</f>
        <v>1</v>
      </c>
      <c r="BD123" s="5">
        <f>IF(AND($BB123="R",$O123&gt;0),1,IF(AND($BB123="H",$N123&gt;0),1,0))</f>
        <v>0</v>
      </c>
      <c r="BE123" s="5">
        <f>IF($AC123&lt;$N123,1,IF($AC123=$N123,0))</f>
        <v>0</v>
      </c>
      <c r="BF123" s="6" t="str">
        <f>IF($L123&gt;2027,"Nem rövidtávú a feladat.",IF($BE123=1,"Az I. ütem nem lehet forráshiányos!",IF($AC123&gt;$N123,"Többlet forrást jelölt meg az I. ütemnél! A forrás ne legyen több a költségnél.",IF($AC123=$N123,"A forrás egyenlő a költséggel (I.ütem).",0))))</f>
        <v>A forrás egyenlő a költséggel (I.ütem).</v>
      </c>
      <c r="BG123" s="5">
        <f>IF(AND($R123&lt;&gt;"",$S123&lt;&gt;"",$T123&lt;&gt;"",$U123&lt;&gt;"",$V123&lt;&gt;"",$W123&lt;&gt;"",$X123&lt;&gt;"",$Y123&lt;&gt;"",$Z123&lt;&gt;"",$AA123&lt;&gt;"",$AB123&lt;&gt;""),1,0)</f>
        <v>1</v>
      </c>
      <c r="BH123" s="5">
        <f>IF(AND($BG123=1,$N123=$AC123),1,0)</f>
        <v>1</v>
      </c>
      <c r="BI123" s="5">
        <f>IF($AQ123&lt;$O123,1,0)</f>
        <v>0</v>
      </c>
      <c r="BJ123" s="5">
        <f>IF(AND($AF123&lt;&gt;"",$AG123&lt;&gt;"",$AH123&lt;&gt;"",$AI123&lt;&gt;"",$AJ123&lt;&gt;"",$AK123&lt;&gt;"",$AL123&lt;&gt;"",$AM123&lt;&gt;"",$AN123&lt;&gt;"",$AO123&lt;&gt;"",$AP123&lt;&gt;""),1,0)</f>
        <v>1</v>
      </c>
      <c r="BK123" s="5">
        <f>IF(AND($BJ123=1,$O123=$AQ123),1,IF(AND($BJ123=1,$O123&gt;$AQ123,AR123="igen"),1,0))</f>
        <v>1</v>
      </c>
      <c r="BL123" s="4" t="str">
        <f>IF($M123&lt;2028,"Nem hosszútávú a feladat.",IF(AND($BI123=1,$AR123="nem"),"Forráshiányos a feladat? Jelölje az AR-oszlopban!",IF(AND($BI123=0,$AR123="igen"),"Forráshiányosnak jelölte a feladat az AR-oszlopban, de a forrás költség adatok alapnján nem az!",IF(AND($BI123=1,$AR123="igen"),"Forráshiányos a feladat!",IF($AQ123&gt;$O123,"Többlet forrást jelölt meg a II. ütemnél! A forrás ne legyen több a költségnél.",IF($AQ123=$O123,"A forrás egyenlő a költséggel (II.ütem).",0))))))</f>
        <v>Nem hosszútávú a feladat.</v>
      </c>
      <c r="BM123" s="5">
        <f>IF($M123&lt;2028,1,0)</f>
        <v>1</v>
      </c>
      <c r="BN123" s="5">
        <f>IF($M123&gt;2027,1,0)</f>
        <v>0</v>
      </c>
      <c r="BO123" s="5">
        <f>IF(AND($BM123=1,$N123=0),1,0)</f>
        <v>0</v>
      </c>
      <c r="BP123" s="5">
        <f>IF(AND($BN123=1,$O123=0),1,0)</f>
        <v>0</v>
      </c>
      <c r="BQ123" s="5">
        <f>IF(AND($BB123="R",$N123=0,$AZ123&gt;29),1,IF(AND($BB123="RH",$N123=0,$AZ123&gt;29),1,0))</f>
        <v>0</v>
      </c>
      <c r="BR123" s="6" t="str">
        <f>IF($BN123=0,"Nincs hosszútávú terv!",IF(AND($BB123="H",$O123=0,$AZ123=0),"Nullás a hosszútávú feladat és nincs hozzá indoklás!",IF(AND($BB123="RH",$O123=0,$AZ123=0),"Nullás a hosszútávú feladat és nincs hozzá indoklás!",IF(AND($BB123="R",$O123=0,$AZ123&lt;300),"Nullás a hosszútávú feladat és rövid hozzá az indoklás!",IF(AND($BB123="RH",$O123=0,$AZ123&lt;300),"Nullás a hosszútávú feladat és rövid hozzá az indoklás!",0)))))</f>
        <v>Nincs hosszútávú terv!</v>
      </c>
      <c r="BS123" s="5">
        <f>IF(AND($BB123="R",$N123=0,$AZ123&gt;29),1,IF(AND($BB123="RH",$N123=0,$AZ123&gt;29),1,0))</f>
        <v>0</v>
      </c>
      <c r="BT123" s="5">
        <f>IF(AND($BB123="H",$O123=0,$AZ123&gt;29),1,IF(AND($BB123="RH",$O123=0,$AZ123&gt;29),1,0))</f>
        <v>0</v>
      </c>
      <c r="BU123" s="5">
        <f>IF($B123="",0,1)</f>
        <v>1</v>
      </c>
      <c r="BV123" s="5">
        <f>IF($C123="",0,1)</f>
        <v>1</v>
      </c>
      <c r="BW123" s="5">
        <f>IF($D123="",0,1)</f>
        <v>1</v>
      </c>
      <c r="BX123" s="5">
        <f>IF($E123="",0,1)</f>
        <v>1</v>
      </c>
      <c r="BY123" s="5">
        <f>IF($L123="",0,1)</f>
        <v>1</v>
      </c>
      <c r="BZ123" s="5">
        <f>IF($M123="",0,1)</f>
        <v>1</v>
      </c>
      <c r="CA123" s="5">
        <f>IF($N123="",0,1)</f>
        <v>1</v>
      </c>
      <c r="CB123" s="5">
        <f>IF($O123="",0,1)</f>
        <v>1</v>
      </c>
      <c r="CC123" s="5">
        <f>IF($P123="",0,1)</f>
        <v>1</v>
      </c>
      <c r="CD123" s="5" t="str">
        <f>IF(AND($BA123=0,$BU123=0),"Hiányos kitöltés! (B-oszlop üres)",IF(AND($BA123=0,$BV123=0),"Hiányos kitöltés! (C-oszlop üres)",IF(AND($BA123=0,$BW123=0),"Hiányos kitöltés! (D-oszlop üres)",IF(AND($BA123=0,$BX123=0),"Hiányos kitöltés! (E-oszlop üres)",IF(AND($BA123=0,$BY123=0),"Hiányos kitöltés! (L-oszlop üres)",IF(AND($BA123=0,$BZ123=0),"Hiányos kitöltés! (M-oszlop üres)",IF(AND($BA123=0,$CA123=0),"Hiányos kitöltés! (N-oszlop üres)",IF(AND($BA123=0,$CB123=0),"Hiányos kitöltés! (O-oszlop üres)",IF(AND($BA123=0,$CC123=0),"Hiányos kitöltés! (P-oszlop üres)",IF(AND($BA123=0,$BG123=0),"Hiányos kitöltés! (I.ütem forrása hiányos!","?"))))))))))</f>
        <v>?</v>
      </c>
      <c r="CE123" s="4" t="str">
        <f>IF($BA123=0,$CD123,IF($BG123=0,"I. ütem forrása nincs kitöltve!",IF($BJ123=0,"II. ütem forrása nincs kitöltve!",IF($BD123=1,"Költségek üteme nem megfelelő (az időtartam és a költség üteme eltér)!",IF(AND(BH123=0,$BA123=1,$BJ123=1,$BD123=1),"Kötelező cellák kitöltve, de az I. ütem forrása hibás!",IF(AND(BJ123=0,$BA123=1,$BJ123=1,$BD123=1),"Kötelező cellák kitöltve, de a II. ütem forrása hibás!",IF(AND($BO123=1,$AZ123&lt;30),"Nullás a rövidtávú feladat és rövid (hiányzik) a hozzá tartozó indoklás!",IF(AND($BP123=1,$AZ123&lt;30),"Nullás a hosszútávú feladat és rövid (hiányzik) a hozzá tartozó indoklás!",IF(AND(BN123=1,C123="2011_RENDKÍVÜLI"),"II. ütemre nem tervezhet Rendkívüli feladatot!",IF(BH123=0,AD123,IF(BK123=0,AS123,IF(AND(BC123=1,$P123&gt;$N123),"EM rendelet 2. melléklet terhére elszámolt költség nem lehet nagyobb az I. ütemre tervezett tényleges költségnél!",IF($AC123&gt;$N123,"Többlet forrást jelölt meg az I. ütemnél! A forrás ne legyen több a költségnél.",IF($AQ123&gt;$O123,"Többlet forrást jelölt meg a II. ütemnél! A forrás ne legyen több a költségnél.","Kitöltés rendben!"))))))))))))))</f>
        <v>Kitöltés rendben!</v>
      </c>
      <c r="CF123" s="5">
        <f>IF(A123="Kitöltés rendben!",1,0)</f>
        <v>1</v>
      </c>
      <c r="CG123" s="5">
        <f>IF(AND($BB123="R",$CF123=1),1,IF(AND($BB123="RH",$CF123=1),1,0))</f>
        <v>1</v>
      </c>
      <c r="CH123" s="5">
        <f>IF(AND($BB123="H",$CF123=1),1,IF(AND($BB123="RH",$CF123=1),1,0))</f>
        <v>0</v>
      </c>
    </row>
    <row r="124" spans="1:86" s="2" customFormat="1" ht="60">
      <c r="A124" s="1" t="str">
        <f t="shared" ref="A124:A125" si="665">IF($G124="","Nincs VKR kiválasztva!",CE124)</f>
        <v>Kitöltés rendben!</v>
      </c>
      <c r="B124" s="195">
        <v>2</v>
      </c>
      <c r="C124" s="191" t="s">
        <v>88</v>
      </c>
      <c r="D124" s="198" t="s">
        <v>486</v>
      </c>
      <c r="E124" s="199" t="s">
        <v>318</v>
      </c>
      <c r="F124" s="200" t="str">
        <f>VLOOKUP($G124,Összesítő!$B:$F,2,FALSE)</f>
        <v>21-17677-1-001-00-02</v>
      </c>
      <c r="G124" s="201">
        <v>2502</v>
      </c>
      <c r="H124" s="200" t="str">
        <f>AY124&amp;"_"&amp;AW124&amp;"_FIV_"&amp;LEFT(Előlap!$B$6,4)</f>
        <v>1788_122_FIV_2026</v>
      </c>
      <c r="I124" s="200" t="str">
        <f>VLOOKUP($G124,Összesítő!$B:$F,5,FALSE)</f>
        <v>Lajosmizse</v>
      </c>
      <c r="J124" s="200" t="str">
        <f>VLOOKUP($G124,Összesítő!$B:$F,4,FALSE)</f>
        <v>Lajosmizse Város Önkormányzata</v>
      </c>
      <c r="K124" s="202">
        <f t="shared" ref="K124:K125" si="666">N124+O124</f>
        <v>10000</v>
      </c>
      <c r="L124" s="193">
        <v>2028</v>
      </c>
      <c r="M124" s="193">
        <v>2028</v>
      </c>
      <c r="N124" s="203">
        <v>0</v>
      </c>
      <c r="O124" s="204">
        <v>10000</v>
      </c>
      <c r="P124" s="203">
        <v>0</v>
      </c>
      <c r="Q124" s="205"/>
      <c r="R124" s="204">
        <v>0</v>
      </c>
      <c r="S124" s="204">
        <v>0</v>
      </c>
      <c r="T124" s="204">
        <v>0</v>
      </c>
      <c r="U124" s="204">
        <v>0</v>
      </c>
      <c r="V124" s="204">
        <v>0</v>
      </c>
      <c r="W124" s="204">
        <v>0</v>
      </c>
      <c r="X124" s="204">
        <v>0</v>
      </c>
      <c r="Y124" s="204">
        <v>0</v>
      </c>
      <c r="Z124" s="204">
        <v>0</v>
      </c>
      <c r="AA124" s="204">
        <v>0</v>
      </c>
      <c r="AB124" s="204">
        <v>0</v>
      </c>
      <c r="AC124" s="202">
        <f t="shared" ref="AC124:AC125" si="667">SUM(R124:AB124)</f>
        <v>0</v>
      </c>
      <c r="AD124" s="3" t="str">
        <f t="shared" ref="AD124:AD125" si="668">IF($G124="","Nincs VKR kiválasztva!",IF(BA124=0,"Hiányos kitöltés!",BF124))</f>
        <v>Nem rövidtávú a feladat.</v>
      </c>
      <c r="AE124" s="205"/>
      <c r="AF124" s="204">
        <v>0</v>
      </c>
      <c r="AG124" s="204">
        <v>0</v>
      </c>
      <c r="AH124" s="204">
        <v>0</v>
      </c>
      <c r="AI124" s="204">
        <v>0</v>
      </c>
      <c r="AJ124" s="204">
        <v>10000</v>
      </c>
      <c r="AK124" s="204">
        <v>0</v>
      </c>
      <c r="AL124" s="204">
        <v>0</v>
      </c>
      <c r="AM124" s="204">
        <v>0</v>
      </c>
      <c r="AN124" s="204">
        <v>0</v>
      </c>
      <c r="AO124" s="204">
        <v>0</v>
      </c>
      <c r="AP124" s="204">
        <v>0</v>
      </c>
      <c r="AQ124" s="202">
        <f t="shared" ref="AQ124:AQ125" si="669">SUM(AF124:AP124)</f>
        <v>10000</v>
      </c>
      <c r="AR124" s="191"/>
      <c r="AS124" s="3" t="str">
        <f t="shared" ref="AS124:AS125" si="670">IF($G124="","Nincs VKR kiválasztva!",IF($BA124=0,"Hiányos kitöltés!",IF($BN124=0,"Nem hosszútávú a feladat.",$BL124)))</f>
        <v>A forrás egyenlő a költséggel (II.ütem).</v>
      </c>
      <c r="AT124" s="205"/>
      <c r="AU124" s="198" t="s">
        <v>488</v>
      </c>
      <c r="AV124" s="198" t="s">
        <v>135</v>
      </c>
      <c r="AW124" s="197">
        <f>COUNTA($G$3:G124)</f>
        <v>122</v>
      </c>
      <c r="AY124" s="6">
        <f>VLOOKUP($G124,Összesítő!$B:$F,3,FALSE)</f>
        <v>1788</v>
      </c>
      <c r="AZ124" s="6">
        <f t="shared" ref="AZ124:AZ125" si="671">LEN($AU124)</f>
        <v>148</v>
      </c>
      <c r="BA124" s="5">
        <f t="shared" ref="BA124:BA125" si="672">IF(OR($B124="",$C124="",$D124="",$E124="",$F124="",$L124="",$M124="",$N124="",$O124="",$P124=""),0,1)</f>
        <v>1</v>
      </c>
      <c r="BB124" s="5" t="str">
        <f t="shared" ref="BB124:BB125" si="673">IF($F124="",0,IF(AND($L124=2027,$M124=2027),"R",IF(AND($L124=2027,$M124&gt;2027),"RH",IF(AND($L124&gt;2027,$M124&gt;2027),"H","x"))))</f>
        <v>H</v>
      </c>
      <c r="BC124" s="5">
        <f t="shared" ref="BC124:BC125" si="674">IF(OR(BB124="R",BB124="RH"),1,0)</f>
        <v>0</v>
      </c>
      <c r="BD124" s="5">
        <f t="shared" ref="BD124:BD125" si="675">IF(AND($BB124="R",$O124&gt;0),1,IF(AND($BB124="H",$N124&gt;0),1,0))</f>
        <v>0</v>
      </c>
      <c r="BE124" s="5">
        <f t="shared" ref="BE124:BE125" si="676">IF($AC124&lt;$N124,1,IF($AC124=$N124,0))</f>
        <v>0</v>
      </c>
      <c r="BF124" s="6" t="str">
        <f t="shared" ref="BF124:BF125" si="677">IF($L124&gt;2027,"Nem rövidtávú a feladat.",IF($BE124=1,"Az I. ütem nem lehet forráshiányos!",IF($AC124&gt;$N124,"Többlet forrást jelölt meg az I. ütemnél! A forrás ne legyen több a költségnél.",IF($AC124=$N124,"A forrás egyenlő a költséggel (I.ütem).",0))))</f>
        <v>Nem rövidtávú a feladat.</v>
      </c>
      <c r="BG124" s="5">
        <f t="shared" ref="BG124:BG125" si="678">IF(AND($R124&lt;&gt;"",$S124&lt;&gt;"",$T124&lt;&gt;"",$U124&lt;&gt;"",$V124&lt;&gt;"",$W124&lt;&gt;"",$X124&lt;&gt;"",$Y124&lt;&gt;"",$Z124&lt;&gt;"",$AA124&lt;&gt;"",$AB124&lt;&gt;""),1,0)</f>
        <v>1</v>
      </c>
      <c r="BH124" s="5">
        <f t="shared" ref="BH124:BH125" si="679">IF(AND($BG124=1,$N124=$AC124),1,0)</f>
        <v>1</v>
      </c>
      <c r="BI124" s="5">
        <f t="shared" ref="BI124:BI125" si="680">IF($AQ124&lt;$O124,1,0)</f>
        <v>0</v>
      </c>
      <c r="BJ124" s="5">
        <f t="shared" ref="BJ124:BJ125" si="681">IF(AND($AF124&lt;&gt;"",$AG124&lt;&gt;"",$AH124&lt;&gt;"",$AI124&lt;&gt;"",$AJ124&lt;&gt;"",$AK124&lt;&gt;"",$AL124&lt;&gt;"",$AM124&lt;&gt;"",$AN124&lt;&gt;"",$AO124&lt;&gt;"",$AP124&lt;&gt;""),1,0)</f>
        <v>1</v>
      </c>
      <c r="BK124" s="5">
        <f t="shared" ref="BK124:BK125" si="682">IF(AND($BJ124=1,$O124=$AQ124),1,IF(AND($BJ124=1,$O124&gt;$AQ124,AR124="igen"),1,0))</f>
        <v>1</v>
      </c>
      <c r="BL124" s="4" t="str">
        <f t="shared" ref="BL124:BL125" si="683">IF($M124&lt;2028,"Nem hosszútávú a feladat.",IF(AND($BI124=1,$AR124="nem"),"Forráshiányos a feladat? Jelölje az AR-oszlopban!",IF(AND($BI124=0,$AR124="igen"),"Forráshiányosnak jelölte a feladat az AR-oszlopban, de a forrás költség adatok alapnján nem az!",IF(AND($BI124=1,$AR124="igen"),"Forráshiányos a feladat!",IF($AQ124&gt;$O124,"Többlet forrást jelölt meg a II. ütemnél! A forrás ne legyen több a költségnél.",IF($AQ124=$O124,"A forrás egyenlő a költséggel (II.ütem).",0))))))</f>
        <v>A forrás egyenlő a költséggel (II.ütem).</v>
      </c>
      <c r="BM124" s="5">
        <f t="shared" ref="BM124:BM125" si="684">IF($M124&lt;2028,1,0)</f>
        <v>0</v>
      </c>
      <c r="BN124" s="5">
        <f t="shared" ref="BN124:BN125" si="685">IF($M124&gt;2027,1,0)</f>
        <v>1</v>
      </c>
      <c r="BO124" s="5">
        <f t="shared" ref="BO124:BO125" si="686">IF(AND($BM124=1,$N124=0),1,0)</f>
        <v>0</v>
      </c>
      <c r="BP124" s="5">
        <f t="shared" ref="BP124:BP125" si="687">IF(AND($BN124=1,$O124=0),1,0)</f>
        <v>0</v>
      </c>
      <c r="BQ124" s="5">
        <f t="shared" ref="BQ124:BQ125" si="688">IF(AND($BB124="R",$N124=0,$AZ124&gt;29),1,IF(AND($BB124="RH",$N124=0,$AZ124&gt;29),1,0))</f>
        <v>0</v>
      </c>
      <c r="BR124" s="6">
        <f t="shared" ref="BR124:BR125" si="689">IF($BN124=0,"Nincs hosszútávú terv!",IF(AND($BB124="H",$O124=0,$AZ124=0),"Nullás a hosszútávú feladat és nincs hozzá indoklás!",IF(AND($BB124="RH",$O124=0,$AZ124=0),"Nullás a hosszútávú feladat és nincs hozzá indoklás!",IF(AND($BB124="R",$O124=0,$AZ124&lt;300),"Nullás a hosszútávú feladat és rövid hozzá az indoklás!",IF(AND($BB124="RH",$O124=0,$AZ124&lt;300),"Nullás a hosszútávú feladat és rövid hozzá az indoklás!",0)))))</f>
        <v>0</v>
      </c>
      <c r="BS124" s="5">
        <f t="shared" ref="BS124:BS125" si="690">IF(AND($BB124="R",$N124=0,$AZ124&gt;29),1,IF(AND($BB124="RH",$N124=0,$AZ124&gt;29),1,0))</f>
        <v>0</v>
      </c>
      <c r="BT124" s="5">
        <f t="shared" ref="BT124:BT125" si="691">IF(AND($BB124="H",$O124=0,$AZ124&gt;29),1,IF(AND($BB124="RH",$O124=0,$AZ124&gt;29),1,0))</f>
        <v>0</v>
      </c>
      <c r="BU124" s="5">
        <f t="shared" ref="BU124:BU125" si="692">IF($B124="",0,1)</f>
        <v>1</v>
      </c>
      <c r="BV124" s="5">
        <f t="shared" ref="BV124:BV125" si="693">IF($C124="",0,1)</f>
        <v>1</v>
      </c>
      <c r="BW124" s="5">
        <f t="shared" ref="BW124:BW125" si="694">IF($D124="",0,1)</f>
        <v>1</v>
      </c>
      <c r="BX124" s="5">
        <f t="shared" ref="BX124:BX125" si="695">IF($E124="",0,1)</f>
        <v>1</v>
      </c>
      <c r="BY124" s="5">
        <f t="shared" ref="BY124:BY125" si="696">IF($L124="",0,1)</f>
        <v>1</v>
      </c>
      <c r="BZ124" s="5">
        <f t="shared" ref="BZ124:BZ125" si="697">IF($M124="",0,1)</f>
        <v>1</v>
      </c>
      <c r="CA124" s="5">
        <f t="shared" ref="CA124:CA125" si="698">IF($N124="",0,1)</f>
        <v>1</v>
      </c>
      <c r="CB124" s="5">
        <f t="shared" ref="CB124:CB125" si="699">IF($O124="",0,1)</f>
        <v>1</v>
      </c>
      <c r="CC124" s="5">
        <f t="shared" ref="CC124:CC125" si="700">IF($P124="",0,1)</f>
        <v>1</v>
      </c>
      <c r="CD124" s="5" t="str">
        <f t="shared" ref="CD124:CD125" si="701">IF(AND($BA124=0,$BU124=0),"Hiányos kitöltés! (B-oszlop üres)",IF(AND($BA124=0,$BV124=0),"Hiányos kitöltés! (C-oszlop üres)",IF(AND($BA124=0,$BW124=0),"Hiányos kitöltés! (D-oszlop üres)",IF(AND($BA124=0,$BX124=0),"Hiányos kitöltés! (E-oszlop üres)",IF(AND($BA124=0,$BY124=0),"Hiányos kitöltés! (L-oszlop üres)",IF(AND($BA124=0,$BZ124=0),"Hiányos kitöltés! (M-oszlop üres)",IF(AND($BA124=0,$CA124=0),"Hiányos kitöltés! (N-oszlop üres)",IF(AND($BA124=0,$CB124=0),"Hiányos kitöltés! (O-oszlop üres)",IF(AND($BA124=0,$CC124=0),"Hiányos kitöltés! (P-oszlop üres)",IF(AND($BA124=0,$BG124=0),"Hiányos kitöltés! (I.ütem forrása hiányos!","?"))))))))))</f>
        <v>?</v>
      </c>
      <c r="CE124" s="4" t="str">
        <f t="shared" ref="CE124:CE125" si="702">IF($BA124=0,$CD124,IF($BG124=0,"I. ütem forrása nincs kitöltve!",IF($BJ124=0,"II. ütem forrása nincs kitöltve!",IF($BD124=1,"Költségek üteme nem megfelelő (az időtartam és a költség üteme eltér)!",IF(AND(BH124=0,$BA124=1,$BJ124=1,$BD124=1),"Kötelező cellák kitöltve, de az I. ütem forrása hibás!",IF(AND(BJ124=0,$BA124=1,$BJ124=1,$BD124=1),"Kötelező cellák kitöltve, de a II. ütem forrása hibás!",IF(AND($BO124=1,$AZ124&lt;30),"Nullás a rövidtávú feladat és rövid (hiányzik) a hozzá tartozó indoklás!",IF(AND($BP124=1,$AZ124&lt;30),"Nullás a hosszútávú feladat és rövid (hiányzik) a hozzá tartozó indoklás!",IF(AND(BN124=1,C124="2011_RENDKÍVÜLI"),"II. ütemre nem tervezhet Rendkívüli feladatot!",IF(BH124=0,AD124,IF(BK124=0,AS124,IF(AND(BC124=1,$P124&gt;$N124),"EM rendelet 2. melléklet terhére elszámolt költség nem lehet nagyobb az I. ütemre tervezett tényleges költségnél!",IF($AC124&gt;$N124,"Többlet forrást jelölt meg az I. ütemnél! A forrás ne legyen több a költségnél.",IF($AQ124&gt;$O124,"Többlet forrást jelölt meg a II. ütemnél! A forrás ne legyen több a költségnél.","Kitöltés rendben!"))))))))))))))</f>
        <v>Kitöltés rendben!</v>
      </c>
      <c r="CF124" s="5">
        <f t="shared" ref="CF124:CF125" si="703">IF(A124="Kitöltés rendben!",1,0)</f>
        <v>1</v>
      </c>
      <c r="CG124" s="5">
        <f t="shared" ref="CG124:CG125" si="704">IF(AND($BB124="R",$CF124=1),1,IF(AND($BB124="RH",$CF124=1),1,0))</f>
        <v>0</v>
      </c>
      <c r="CH124" s="5">
        <f t="shared" ref="CH124:CH125" si="705">IF(AND($BB124="H",$CF124=1),1,IF(AND($BB124="RH",$CF124=1),1,0))</f>
        <v>1</v>
      </c>
    </row>
    <row r="125" spans="1:86" s="2" customFormat="1" ht="31.5">
      <c r="A125" s="1" t="str">
        <f t="shared" si="665"/>
        <v>Kitöltés rendben!</v>
      </c>
      <c r="B125" s="195">
        <v>2</v>
      </c>
      <c r="C125" s="191" t="s">
        <v>103</v>
      </c>
      <c r="D125" s="198" t="s">
        <v>487</v>
      </c>
      <c r="E125" s="199" t="s">
        <v>318</v>
      </c>
      <c r="F125" s="200" t="str">
        <f>VLOOKUP($G125,Összesítő!$B:$F,2,FALSE)</f>
        <v>21-17677-1-001-00-02</v>
      </c>
      <c r="G125" s="201">
        <v>2502</v>
      </c>
      <c r="H125" s="200" t="str">
        <f>AY125&amp;"_"&amp;AW125&amp;"_FIV_"&amp;LEFT(Előlap!$B$6,4)</f>
        <v>1788_123_FIV_2026</v>
      </c>
      <c r="I125" s="200" t="str">
        <f>VLOOKUP($G125,Összesítő!$B:$F,5,FALSE)</f>
        <v>Lajosmizse</v>
      </c>
      <c r="J125" s="200" t="str">
        <f>VLOOKUP($G125,Összesítő!$B:$F,4,FALSE)</f>
        <v>Lajosmizse Város Önkormányzata</v>
      </c>
      <c r="K125" s="202">
        <f t="shared" si="666"/>
        <v>10000</v>
      </c>
      <c r="L125" s="193">
        <v>2028</v>
      </c>
      <c r="M125" s="193">
        <v>2028</v>
      </c>
      <c r="N125" s="203">
        <v>0</v>
      </c>
      <c r="O125" s="204">
        <v>10000</v>
      </c>
      <c r="P125" s="203">
        <v>0</v>
      </c>
      <c r="Q125" s="205"/>
      <c r="R125" s="204">
        <v>0</v>
      </c>
      <c r="S125" s="204">
        <v>0</v>
      </c>
      <c r="T125" s="204">
        <v>0</v>
      </c>
      <c r="U125" s="204">
        <v>0</v>
      </c>
      <c r="V125" s="204">
        <v>0</v>
      </c>
      <c r="W125" s="204">
        <v>0</v>
      </c>
      <c r="X125" s="204">
        <v>0</v>
      </c>
      <c r="Y125" s="204">
        <v>0</v>
      </c>
      <c r="Z125" s="204">
        <v>0</v>
      </c>
      <c r="AA125" s="204">
        <v>0</v>
      </c>
      <c r="AB125" s="204">
        <v>0</v>
      </c>
      <c r="AC125" s="202">
        <f t="shared" si="667"/>
        <v>0</v>
      </c>
      <c r="AD125" s="3" t="str">
        <f t="shared" si="668"/>
        <v>Nem rövidtávú a feladat.</v>
      </c>
      <c r="AE125" s="205"/>
      <c r="AF125" s="204">
        <v>0</v>
      </c>
      <c r="AG125" s="204">
        <v>0</v>
      </c>
      <c r="AH125" s="204">
        <v>0</v>
      </c>
      <c r="AI125" s="204">
        <v>0</v>
      </c>
      <c r="AJ125" s="204">
        <v>10000</v>
      </c>
      <c r="AK125" s="204">
        <v>0</v>
      </c>
      <c r="AL125" s="204">
        <v>0</v>
      </c>
      <c r="AM125" s="204">
        <v>0</v>
      </c>
      <c r="AN125" s="204">
        <v>0</v>
      </c>
      <c r="AO125" s="204">
        <v>0</v>
      </c>
      <c r="AP125" s="204">
        <v>0</v>
      </c>
      <c r="AQ125" s="202">
        <f t="shared" si="669"/>
        <v>10000</v>
      </c>
      <c r="AR125" s="191"/>
      <c r="AS125" s="3" t="str">
        <f t="shared" si="670"/>
        <v>A forrás egyenlő a költséggel (II.ütem).</v>
      </c>
      <c r="AT125" s="205"/>
      <c r="AU125" s="198" t="s">
        <v>489</v>
      </c>
      <c r="AV125" s="198" t="s">
        <v>135</v>
      </c>
      <c r="AW125" s="197">
        <f>COUNTA($G$3:G125)</f>
        <v>123</v>
      </c>
      <c r="AY125" s="6">
        <f>VLOOKUP($G125,Összesítő!$B:$F,3,FALSE)</f>
        <v>1788</v>
      </c>
      <c r="AZ125" s="6">
        <f t="shared" si="671"/>
        <v>78</v>
      </c>
      <c r="BA125" s="5">
        <f t="shared" si="672"/>
        <v>1</v>
      </c>
      <c r="BB125" s="5" t="str">
        <f t="shared" si="673"/>
        <v>H</v>
      </c>
      <c r="BC125" s="5">
        <f t="shared" si="674"/>
        <v>0</v>
      </c>
      <c r="BD125" s="5">
        <f t="shared" si="675"/>
        <v>0</v>
      </c>
      <c r="BE125" s="5">
        <f t="shared" si="676"/>
        <v>0</v>
      </c>
      <c r="BF125" s="6" t="str">
        <f t="shared" si="677"/>
        <v>Nem rövidtávú a feladat.</v>
      </c>
      <c r="BG125" s="5">
        <f t="shared" si="678"/>
        <v>1</v>
      </c>
      <c r="BH125" s="5">
        <f t="shared" si="679"/>
        <v>1</v>
      </c>
      <c r="BI125" s="5">
        <f t="shared" si="680"/>
        <v>0</v>
      </c>
      <c r="BJ125" s="5">
        <f t="shared" si="681"/>
        <v>1</v>
      </c>
      <c r="BK125" s="5">
        <f t="shared" si="682"/>
        <v>1</v>
      </c>
      <c r="BL125" s="4" t="str">
        <f t="shared" si="683"/>
        <v>A forrás egyenlő a költséggel (II.ütem).</v>
      </c>
      <c r="BM125" s="5">
        <f t="shared" si="684"/>
        <v>0</v>
      </c>
      <c r="BN125" s="5">
        <f t="shared" si="685"/>
        <v>1</v>
      </c>
      <c r="BO125" s="5">
        <f t="shared" si="686"/>
        <v>0</v>
      </c>
      <c r="BP125" s="5">
        <f t="shared" si="687"/>
        <v>0</v>
      </c>
      <c r="BQ125" s="5">
        <f t="shared" si="688"/>
        <v>0</v>
      </c>
      <c r="BR125" s="6">
        <f t="shared" si="689"/>
        <v>0</v>
      </c>
      <c r="BS125" s="5">
        <f t="shared" si="690"/>
        <v>0</v>
      </c>
      <c r="BT125" s="5">
        <f t="shared" si="691"/>
        <v>0</v>
      </c>
      <c r="BU125" s="5">
        <f t="shared" si="692"/>
        <v>1</v>
      </c>
      <c r="BV125" s="5">
        <f t="shared" si="693"/>
        <v>1</v>
      </c>
      <c r="BW125" s="5">
        <f t="shared" si="694"/>
        <v>1</v>
      </c>
      <c r="BX125" s="5">
        <f t="shared" si="695"/>
        <v>1</v>
      </c>
      <c r="BY125" s="5">
        <f t="shared" si="696"/>
        <v>1</v>
      </c>
      <c r="BZ125" s="5">
        <f t="shared" si="697"/>
        <v>1</v>
      </c>
      <c r="CA125" s="5">
        <f t="shared" si="698"/>
        <v>1</v>
      </c>
      <c r="CB125" s="5">
        <f t="shared" si="699"/>
        <v>1</v>
      </c>
      <c r="CC125" s="5">
        <f t="shared" si="700"/>
        <v>1</v>
      </c>
      <c r="CD125" s="5" t="str">
        <f t="shared" si="701"/>
        <v>?</v>
      </c>
      <c r="CE125" s="4" t="str">
        <f t="shared" si="702"/>
        <v>Kitöltés rendben!</v>
      </c>
      <c r="CF125" s="5">
        <f t="shared" si="703"/>
        <v>1</v>
      </c>
      <c r="CG125" s="5">
        <f t="shared" si="704"/>
        <v>0</v>
      </c>
      <c r="CH125" s="5">
        <f t="shared" si="705"/>
        <v>1</v>
      </c>
    </row>
    <row r="126" spans="1:86" s="2" customFormat="1" ht="60">
      <c r="A126" s="1" t="str">
        <f>IF($G126="","Nincs VKR kiválasztva!",CE126)</f>
        <v>Kitöltés rendben!</v>
      </c>
      <c r="B126" s="195">
        <v>1</v>
      </c>
      <c r="C126" s="191" t="s">
        <v>117</v>
      </c>
      <c r="D126" s="198" t="s">
        <v>317</v>
      </c>
      <c r="E126" s="199" t="s">
        <v>318</v>
      </c>
      <c r="F126" s="200" t="str">
        <f>VLOOKUP($G126,Összesítő!$B:$F,2,FALSE)</f>
        <v>21-21999-1-003-00-14</v>
      </c>
      <c r="G126" s="201">
        <v>2102</v>
      </c>
      <c r="H126" s="200" t="str">
        <f>AY126&amp;"_"&amp;AW126&amp;"_FIV_"&amp;LEFT(Előlap!$B$6,4)</f>
        <v>1797_124_FIV_2026</v>
      </c>
      <c r="I126" s="200" t="str">
        <f>VLOOKUP($G126,Összesítő!$B:$F,5,FALSE)</f>
        <v>Ágasegyháza, Izsák, Orgovány</v>
      </c>
      <c r="J126" s="200" t="str">
        <f>VLOOKUP($G126,Összesítő!$B:$F,4,FALSE)</f>
        <v>Ágasegyháza Község Önkormányzata, Izsák Város Önkormányzata, Orgovány Nagyközség Önkormányzata</v>
      </c>
      <c r="K126" s="202">
        <f>N126+O126</f>
        <v>6000</v>
      </c>
      <c r="L126" s="193">
        <v>2027</v>
      </c>
      <c r="M126" s="193">
        <v>2027</v>
      </c>
      <c r="N126" s="203">
        <v>6000</v>
      </c>
      <c r="O126" s="204">
        <v>0</v>
      </c>
      <c r="P126" s="203">
        <v>5000</v>
      </c>
      <c r="Q126" s="205"/>
      <c r="R126" s="204">
        <v>1000</v>
      </c>
      <c r="S126" s="204">
        <v>0</v>
      </c>
      <c r="T126" s="204">
        <v>0</v>
      </c>
      <c r="U126" s="204">
        <v>0</v>
      </c>
      <c r="V126" s="204">
        <v>0</v>
      </c>
      <c r="W126" s="204">
        <v>5000</v>
      </c>
      <c r="X126" s="204">
        <v>0</v>
      </c>
      <c r="Y126" s="204">
        <v>0</v>
      </c>
      <c r="Z126" s="204">
        <v>0</v>
      </c>
      <c r="AA126" s="204">
        <v>0</v>
      </c>
      <c r="AB126" s="204">
        <v>0</v>
      </c>
      <c r="AC126" s="202">
        <f>SUM(R126:AB126)</f>
        <v>6000</v>
      </c>
      <c r="AD126" s="3" t="str">
        <f>IF($G126="","Nincs VKR kiválasztva!",IF(BA126=0,"Hiányos kitöltés!",BF126))</f>
        <v>A forrás egyenlő a költséggel (I.ütem).</v>
      </c>
      <c r="AE126" s="205"/>
      <c r="AF126" s="204">
        <v>0</v>
      </c>
      <c r="AG126" s="204">
        <v>0</v>
      </c>
      <c r="AH126" s="204">
        <v>0</v>
      </c>
      <c r="AI126" s="204">
        <v>0</v>
      </c>
      <c r="AJ126" s="204">
        <v>0</v>
      </c>
      <c r="AK126" s="204">
        <v>0</v>
      </c>
      <c r="AL126" s="204">
        <v>0</v>
      </c>
      <c r="AM126" s="204">
        <v>0</v>
      </c>
      <c r="AN126" s="204">
        <v>0</v>
      </c>
      <c r="AO126" s="204">
        <v>0</v>
      </c>
      <c r="AP126" s="204">
        <v>0</v>
      </c>
      <c r="AQ126" s="202">
        <f>SUM(AF126:AP126)</f>
        <v>0</v>
      </c>
      <c r="AR126" s="191"/>
      <c r="AS126" s="3" t="str">
        <f>IF($G126="","Nincs VKR kiválasztva!",IF($BA126=0,"Hiányos kitöltés!",IF($BN126=0,"Nem hosszútávú a feladat.",$BL126)))</f>
        <v>Nem hosszútávú a feladat.</v>
      </c>
      <c r="AT126" s="205"/>
      <c r="AU126" s="198" t="s">
        <v>326</v>
      </c>
      <c r="AV126" s="198" t="s">
        <v>135</v>
      </c>
      <c r="AW126" s="197">
        <f>COUNTA($G$3:G126)</f>
        <v>124</v>
      </c>
      <c r="AY126" s="6">
        <f>VLOOKUP($G126,Összesítő!$B:$F,3,FALSE)</f>
        <v>1797</v>
      </c>
      <c r="AZ126" s="6">
        <f>LEN($AU126)</f>
        <v>107</v>
      </c>
      <c r="BA126" s="5">
        <f>IF(OR($B126="",$C126="",$D126="",$E126="",$F126="",$L126="",$M126="",$N126="",$O126="",$P126=""),0,1)</f>
        <v>1</v>
      </c>
      <c r="BB126" s="5" t="str">
        <f>IF($F126="",0,IF(AND($L126=2027,$M126=2027),"R",IF(AND($L126=2027,$M126&gt;2027),"RH",IF(AND($L126&gt;2027,$M126&gt;2027),"H","x"))))</f>
        <v>R</v>
      </c>
      <c r="BC126" s="5">
        <f>IF(OR(BB126="R",BB126="RH"),1,0)</f>
        <v>1</v>
      </c>
      <c r="BD126" s="5">
        <f>IF(AND($BB126="R",$O126&gt;0),1,IF(AND($BB126="H",$N126&gt;0),1,0))</f>
        <v>0</v>
      </c>
      <c r="BE126" s="5">
        <f>IF($AC126&lt;$N126,1,IF($AC126=$N126,0))</f>
        <v>0</v>
      </c>
      <c r="BF126" s="6" t="str">
        <f>IF($L126&gt;2027,"Nem rövidtávú a feladat.",IF($BE126=1,"Az I. ütem nem lehet forráshiányos!",IF($AC126&gt;$N126,"Többlet forrást jelölt meg az I. ütemnél! A forrás ne legyen több a költségnél.",IF($AC126=$N126,"A forrás egyenlő a költséggel (I.ütem).",0))))</f>
        <v>A forrás egyenlő a költséggel (I.ütem).</v>
      </c>
      <c r="BG126" s="5">
        <f>IF(AND($R126&lt;&gt;"",$S126&lt;&gt;"",$T126&lt;&gt;"",$U126&lt;&gt;"",$V126&lt;&gt;"",$W126&lt;&gt;"",$X126&lt;&gt;"",$Y126&lt;&gt;"",$Z126&lt;&gt;"",$AA126&lt;&gt;"",$AB126&lt;&gt;""),1,0)</f>
        <v>1</v>
      </c>
      <c r="BH126" s="5">
        <f>IF(AND($BG126=1,$N126=$AC126),1,0)</f>
        <v>1</v>
      </c>
      <c r="BI126" s="5">
        <f>IF($AQ126&lt;$O126,1,0)</f>
        <v>0</v>
      </c>
      <c r="BJ126" s="5">
        <f>IF(AND($AF126&lt;&gt;"",$AG126&lt;&gt;"",$AH126&lt;&gt;"",$AI126&lt;&gt;"",$AJ126&lt;&gt;"",$AK126&lt;&gt;"",$AL126&lt;&gt;"",$AM126&lt;&gt;"",$AN126&lt;&gt;"",$AO126&lt;&gt;"",$AP126&lt;&gt;""),1,0)</f>
        <v>1</v>
      </c>
      <c r="BK126" s="5">
        <f>IF(AND($BJ126=1,$O126=$AQ126),1,IF(AND($BJ126=1,$O126&gt;$AQ126,AR126="igen"),1,0))</f>
        <v>1</v>
      </c>
      <c r="BL126" s="4" t="str">
        <f>IF($M126&lt;2028,"Nem hosszútávú a feladat.",IF(AND($BI126=1,$AR126="nem"),"Forráshiányos a feladat? Jelölje az AR-oszlopban!",IF(AND($BI126=0,$AR126="igen"),"Forráshiányosnak jelölte a feladat az AR-oszlopban, de a forrás költség adatok alapnján nem az!",IF(AND($BI126=1,$AR126="igen"),"Forráshiányos a feladat!",IF($AQ126&gt;$O126,"Többlet forrást jelölt meg a II. ütemnél! A forrás ne legyen több a költségnél.",IF($AQ126=$O126,"A forrás egyenlő a költséggel (II.ütem).",0))))))</f>
        <v>Nem hosszútávú a feladat.</v>
      </c>
      <c r="BM126" s="5">
        <f>IF($M126&lt;2028,1,0)</f>
        <v>1</v>
      </c>
      <c r="BN126" s="5">
        <f>IF($M126&gt;2027,1,0)</f>
        <v>0</v>
      </c>
      <c r="BO126" s="5">
        <f>IF(AND($BM126=1,$N126=0),1,0)</f>
        <v>0</v>
      </c>
      <c r="BP126" s="5">
        <f>IF(AND($BN126=1,$O126=0),1,0)</f>
        <v>0</v>
      </c>
      <c r="BQ126" s="5">
        <f>IF(AND($BB126="R",$N126=0,$AZ126&gt;29),1,IF(AND($BB126="RH",$N126=0,$AZ126&gt;29),1,0))</f>
        <v>0</v>
      </c>
      <c r="BR126" s="6" t="str">
        <f>IF($BN126=0,"Nincs hosszútávú terv!",IF(AND($BB126="H",$O126=0,$AZ126=0),"Nullás a hosszútávú feladat és nincs hozzá indoklás!",IF(AND($BB126="RH",$O126=0,$AZ126=0),"Nullás a hosszútávú feladat és nincs hozzá indoklás!",IF(AND($BB126="R",$O126=0,$AZ126&lt;300),"Nullás a hosszútávú feladat és rövid hozzá az indoklás!",IF(AND($BB126="RH",$O126=0,$AZ126&lt;300),"Nullás a hosszútávú feladat és rövid hozzá az indoklás!",0)))))</f>
        <v>Nincs hosszútávú terv!</v>
      </c>
      <c r="BS126" s="5">
        <f>IF(AND($BB126="R",$N126=0,$AZ126&gt;29),1,IF(AND($BB126="RH",$N126=0,$AZ126&gt;29),1,0))</f>
        <v>0</v>
      </c>
      <c r="BT126" s="5">
        <f>IF(AND($BB126="H",$O126=0,$AZ126&gt;29),1,IF(AND($BB126="RH",$O126=0,$AZ126&gt;29),1,0))</f>
        <v>0</v>
      </c>
      <c r="BU126" s="5">
        <f>IF($B126="",0,1)</f>
        <v>1</v>
      </c>
      <c r="BV126" s="5">
        <f>IF($C126="",0,1)</f>
        <v>1</v>
      </c>
      <c r="BW126" s="5">
        <f>IF($D126="",0,1)</f>
        <v>1</v>
      </c>
      <c r="BX126" s="5">
        <f>IF($E126="",0,1)</f>
        <v>1</v>
      </c>
      <c r="BY126" s="5">
        <f>IF($L126="",0,1)</f>
        <v>1</v>
      </c>
      <c r="BZ126" s="5">
        <f>IF($M126="",0,1)</f>
        <v>1</v>
      </c>
      <c r="CA126" s="5">
        <f>IF($N126="",0,1)</f>
        <v>1</v>
      </c>
      <c r="CB126" s="5">
        <f>IF($O126="",0,1)</f>
        <v>1</v>
      </c>
      <c r="CC126" s="5">
        <f>IF($P126="",0,1)</f>
        <v>1</v>
      </c>
      <c r="CD126" s="5" t="str">
        <f>IF(AND($BA126=0,$BU126=0),"Hiányos kitöltés! (B-oszlop üres)",IF(AND($BA126=0,$BV126=0),"Hiányos kitöltés! (C-oszlop üres)",IF(AND($BA126=0,$BW126=0),"Hiányos kitöltés! (D-oszlop üres)",IF(AND($BA126=0,$BX126=0),"Hiányos kitöltés! (E-oszlop üres)",IF(AND($BA126=0,$BY126=0),"Hiányos kitöltés! (L-oszlop üres)",IF(AND($BA126=0,$BZ126=0),"Hiányos kitöltés! (M-oszlop üres)",IF(AND($BA126=0,$CA126=0),"Hiányos kitöltés! (N-oszlop üres)",IF(AND($BA126=0,$CB126=0),"Hiányos kitöltés! (O-oszlop üres)",IF(AND($BA126=0,$CC126=0),"Hiányos kitöltés! (P-oszlop üres)",IF(AND($BA126=0,$BG126=0),"Hiányos kitöltés! (I.ütem forrása hiányos!","?"))))))))))</f>
        <v>?</v>
      </c>
      <c r="CE126" s="4" t="str">
        <f>IF($BA126=0,$CD126,IF($BG126=0,"I. ütem forrása nincs kitöltve!",IF($BJ126=0,"II. ütem forrása nincs kitöltve!",IF($BD126=1,"Költségek üteme nem megfelelő (az időtartam és a költség üteme eltér)!",IF(AND(BH126=0,$BA126=1,$BJ126=1,$BD126=1),"Kötelező cellák kitöltve, de az I. ütem forrása hibás!",IF(AND(BJ126=0,$BA126=1,$BJ126=1,$BD126=1),"Kötelező cellák kitöltve, de a II. ütem forrása hibás!",IF(AND($BO126=1,$AZ126&lt;30),"Nullás a rövidtávú feladat és rövid (hiányzik) a hozzá tartozó indoklás!",IF(AND($BP126=1,$AZ126&lt;30),"Nullás a hosszútávú feladat és rövid (hiányzik) a hozzá tartozó indoklás!",IF(AND(BN126=1,C126="2011_RENDKÍVÜLI"),"II. ütemre nem tervezhet Rendkívüli feladatot!",IF(BH126=0,AD126,IF(BK126=0,AS126,IF(AND(BC126=1,$P126&gt;$N126),"EM rendelet 2. melléklet terhére elszámolt költség nem lehet nagyobb az I. ütemre tervezett tényleges költségnél!",IF($AC126&gt;$N126,"Többlet forrást jelölt meg az I. ütemnél! A forrás ne legyen több a költségnél.",IF($AQ126&gt;$O126,"Többlet forrást jelölt meg a II. ütemnél! A forrás ne legyen több a költségnél.","Kitöltés rendben!"))))))))))))))</f>
        <v>Kitöltés rendben!</v>
      </c>
      <c r="CF126" s="5">
        <f>IF(A126="Kitöltés rendben!",1,0)</f>
        <v>1</v>
      </c>
      <c r="CG126" s="5">
        <f>IF(AND($BB126="R",$CF126=1),1,IF(AND($BB126="RH",$CF126=1),1,0))</f>
        <v>1</v>
      </c>
      <c r="CH126" s="5">
        <f>IF(AND($BB126="H",$CF126=1),1,IF(AND($BB126="RH",$CF126=1),1,0))</f>
        <v>0</v>
      </c>
    </row>
    <row r="127" spans="1:86" s="2" customFormat="1" ht="90">
      <c r="A127" s="1" t="str">
        <f t="shared" ref="A127:A129" si="706">IF($G127="","Nincs VKR kiválasztva!",CE127)</f>
        <v>Kitöltés rendben!</v>
      </c>
      <c r="B127" s="195">
        <v>1</v>
      </c>
      <c r="C127" s="191" t="s">
        <v>70</v>
      </c>
      <c r="D127" s="198" t="s">
        <v>490</v>
      </c>
      <c r="E127" s="199" t="s">
        <v>318</v>
      </c>
      <c r="F127" s="200" t="str">
        <f>VLOOKUP($G127,Összesítő!$B:$F,2,FALSE)</f>
        <v>21-21999-1-003-00-14</v>
      </c>
      <c r="G127" s="201">
        <v>2102</v>
      </c>
      <c r="H127" s="200" t="str">
        <f>AY127&amp;"_"&amp;AW127&amp;"_FIV_"&amp;LEFT(Előlap!$B$6,4)</f>
        <v>1797_125_FIV_2026</v>
      </c>
      <c r="I127" s="200" t="str">
        <f>VLOOKUP($G127,Összesítő!$B:$F,5,FALSE)</f>
        <v>Ágasegyháza, Izsák, Orgovány</v>
      </c>
      <c r="J127" s="200" t="str">
        <f>VLOOKUP($G127,Összesítő!$B:$F,4,FALSE)</f>
        <v>Ágasegyháza Község Önkormányzata, Izsák Város Önkormányzata, Orgovány Nagyközség Önkormányzata</v>
      </c>
      <c r="K127" s="202">
        <f t="shared" ref="K127:K129" si="707">N127+O127</f>
        <v>8000</v>
      </c>
      <c r="L127" s="193">
        <v>2027</v>
      </c>
      <c r="M127" s="193">
        <v>2027</v>
      </c>
      <c r="N127" s="203">
        <v>8000</v>
      </c>
      <c r="O127" s="203">
        <v>0</v>
      </c>
      <c r="P127" s="203">
        <v>8000</v>
      </c>
      <c r="Q127" s="205"/>
      <c r="R127" s="204">
        <v>0</v>
      </c>
      <c r="S127" s="204">
        <v>0</v>
      </c>
      <c r="T127" s="204">
        <v>0</v>
      </c>
      <c r="U127" s="204">
        <v>0</v>
      </c>
      <c r="V127" s="204">
        <v>0</v>
      </c>
      <c r="W127" s="204">
        <v>8000</v>
      </c>
      <c r="X127" s="204">
        <v>0</v>
      </c>
      <c r="Y127" s="204">
        <v>0</v>
      </c>
      <c r="Z127" s="204">
        <v>0</v>
      </c>
      <c r="AA127" s="204">
        <v>0</v>
      </c>
      <c r="AB127" s="204">
        <v>0</v>
      </c>
      <c r="AC127" s="202">
        <f t="shared" ref="AC127:AC129" si="708">SUM(R127:AB127)</f>
        <v>8000</v>
      </c>
      <c r="AD127" s="3" t="str">
        <f t="shared" ref="AD127:AD129" si="709">IF($G127="","Nincs VKR kiválasztva!",IF(BA127=0,"Hiányos kitöltés!",BF127))</f>
        <v>A forrás egyenlő a költséggel (I.ütem).</v>
      </c>
      <c r="AE127" s="205"/>
      <c r="AF127" s="204">
        <v>0</v>
      </c>
      <c r="AG127" s="204">
        <v>0</v>
      </c>
      <c r="AH127" s="204">
        <v>0</v>
      </c>
      <c r="AI127" s="204">
        <v>0</v>
      </c>
      <c r="AJ127" s="204">
        <v>0</v>
      </c>
      <c r="AK127" s="204">
        <v>0</v>
      </c>
      <c r="AL127" s="204">
        <v>0</v>
      </c>
      <c r="AM127" s="204">
        <v>0</v>
      </c>
      <c r="AN127" s="204">
        <v>0</v>
      </c>
      <c r="AO127" s="204">
        <v>0</v>
      </c>
      <c r="AP127" s="204">
        <v>0</v>
      </c>
      <c r="AQ127" s="202">
        <f t="shared" ref="AQ127:AQ129" si="710">SUM(AF127:AP127)</f>
        <v>0</v>
      </c>
      <c r="AR127" s="191"/>
      <c r="AS127" s="3" t="str">
        <f t="shared" ref="AS127:AS129" si="711">IF($G127="","Nincs VKR kiválasztva!",IF($BA127=0,"Hiányos kitöltés!",IF($BN127=0,"Nem hosszútávú a feladat.",$BL127)))</f>
        <v>Nem hosszútávú a feladat.</v>
      </c>
      <c r="AT127" s="205"/>
      <c r="AU127" s="198" t="s">
        <v>493</v>
      </c>
      <c r="AV127" s="198" t="s">
        <v>135</v>
      </c>
      <c r="AW127" s="197">
        <f>COUNTA($G$3:G127)</f>
        <v>125</v>
      </c>
      <c r="AY127" s="6">
        <f>VLOOKUP($G127,Összesítő!$B:$F,3,FALSE)</f>
        <v>1797</v>
      </c>
      <c r="AZ127" s="6">
        <f t="shared" ref="AZ127:AZ129" si="712">LEN($AU127)</f>
        <v>243</v>
      </c>
      <c r="BA127" s="5">
        <f t="shared" ref="BA127:BA129" si="713">IF(OR($B127="",$C127="",$D127="",$E127="",$F127="",$L127="",$M127="",$N127="",$O127="",$P127=""),0,1)</f>
        <v>1</v>
      </c>
      <c r="BB127" s="5" t="str">
        <f t="shared" ref="BB127:BB129" si="714">IF($F127="",0,IF(AND($L127=2027,$M127=2027),"R",IF(AND($L127=2027,$M127&gt;2027),"RH",IF(AND($L127&gt;2027,$M127&gt;2027),"H","x"))))</f>
        <v>R</v>
      </c>
      <c r="BC127" s="5">
        <f t="shared" ref="BC127:BC129" si="715">IF(OR(BB127="R",BB127="RH"),1,0)</f>
        <v>1</v>
      </c>
      <c r="BD127" s="5">
        <f t="shared" ref="BD127:BD129" si="716">IF(AND($BB127="R",$O127&gt;0),1,IF(AND($BB127="H",$N127&gt;0),1,0))</f>
        <v>0</v>
      </c>
      <c r="BE127" s="5">
        <f t="shared" ref="BE127:BE129" si="717">IF($AC127&lt;$N127,1,IF($AC127=$N127,0))</f>
        <v>0</v>
      </c>
      <c r="BF127" s="6" t="str">
        <f t="shared" ref="BF127:BF129" si="718">IF($L127&gt;2027,"Nem rövidtávú a feladat.",IF($BE127=1,"Az I. ütem nem lehet forráshiányos!",IF($AC127&gt;$N127,"Többlet forrást jelölt meg az I. ütemnél! A forrás ne legyen több a költségnél.",IF($AC127=$N127,"A forrás egyenlő a költséggel (I.ütem).",0))))</f>
        <v>A forrás egyenlő a költséggel (I.ütem).</v>
      </c>
      <c r="BG127" s="5">
        <f t="shared" ref="BG127:BG129" si="719">IF(AND($R127&lt;&gt;"",$S127&lt;&gt;"",$T127&lt;&gt;"",$U127&lt;&gt;"",$V127&lt;&gt;"",$W127&lt;&gt;"",$X127&lt;&gt;"",$Y127&lt;&gt;"",$Z127&lt;&gt;"",$AA127&lt;&gt;"",$AB127&lt;&gt;""),1,0)</f>
        <v>1</v>
      </c>
      <c r="BH127" s="5">
        <f t="shared" ref="BH127:BH129" si="720">IF(AND($BG127=1,$N127=$AC127),1,0)</f>
        <v>1</v>
      </c>
      <c r="BI127" s="5">
        <f t="shared" ref="BI127:BI129" si="721">IF($AQ127&lt;$O127,1,0)</f>
        <v>0</v>
      </c>
      <c r="BJ127" s="5">
        <f t="shared" ref="BJ127:BJ129" si="722">IF(AND($AF127&lt;&gt;"",$AG127&lt;&gt;"",$AH127&lt;&gt;"",$AI127&lt;&gt;"",$AJ127&lt;&gt;"",$AK127&lt;&gt;"",$AL127&lt;&gt;"",$AM127&lt;&gt;"",$AN127&lt;&gt;"",$AO127&lt;&gt;"",$AP127&lt;&gt;""),1,0)</f>
        <v>1</v>
      </c>
      <c r="BK127" s="5">
        <f t="shared" ref="BK127:BK129" si="723">IF(AND($BJ127=1,$O127=$AQ127),1,IF(AND($BJ127=1,$O127&gt;$AQ127,AR127="igen"),1,0))</f>
        <v>1</v>
      </c>
      <c r="BL127" s="4" t="str">
        <f t="shared" ref="BL127:BL129" si="724">IF($M127&lt;2028,"Nem hosszútávú a feladat.",IF(AND($BI127=1,$AR127="nem"),"Forráshiányos a feladat? Jelölje az AR-oszlopban!",IF(AND($BI127=0,$AR127="igen"),"Forráshiányosnak jelölte a feladat az AR-oszlopban, de a forrás költség adatok alapnján nem az!",IF(AND($BI127=1,$AR127="igen"),"Forráshiányos a feladat!",IF($AQ127&gt;$O127,"Többlet forrást jelölt meg a II. ütemnél! A forrás ne legyen több a költségnél.",IF($AQ127=$O127,"A forrás egyenlő a költséggel (II.ütem).",0))))))</f>
        <v>Nem hosszútávú a feladat.</v>
      </c>
      <c r="BM127" s="5">
        <f t="shared" ref="BM127:BM129" si="725">IF($M127&lt;2028,1,0)</f>
        <v>1</v>
      </c>
      <c r="BN127" s="5">
        <f t="shared" ref="BN127:BN129" si="726">IF($M127&gt;2027,1,0)</f>
        <v>0</v>
      </c>
      <c r="BO127" s="5">
        <f t="shared" ref="BO127:BO129" si="727">IF(AND($BM127=1,$N127=0),1,0)</f>
        <v>0</v>
      </c>
      <c r="BP127" s="5">
        <f t="shared" ref="BP127:BP129" si="728">IF(AND($BN127=1,$O127=0),1,0)</f>
        <v>0</v>
      </c>
      <c r="BQ127" s="5">
        <f t="shared" ref="BQ127:BQ129" si="729">IF(AND($BB127="R",$N127=0,$AZ127&gt;29),1,IF(AND($BB127="RH",$N127=0,$AZ127&gt;29),1,0))</f>
        <v>0</v>
      </c>
      <c r="BR127" s="6" t="str">
        <f t="shared" ref="BR127:BR129" si="730">IF($BN127=0,"Nincs hosszútávú terv!",IF(AND($BB127="H",$O127=0,$AZ127=0),"Nullás a hosszútávú feladat és nincs hozzá indoklás!",IF(AND($BB127="RH",$O127=0,$AZ127=0),"Nullás a hosszútávú feladat és nincs hozzá indoklás!",IF(AND($BB127="R",$O127=0,$AZ127&lt;300),"Nullás a hosszútávú feladat és rövid hozzá az indoklás!",IF(AND($BB127="RH",$O127=0,$AZ127&lt;300),"Nullás a hosszútávú feladat és rövid hozzá az indoklás!",0)))))</f>
        <v>Nincs hosszútávú terv!</v>
      </c>
      <c r="BS127" s="5">
        <f t="shared" ref="BS127:BS129" si="731">IF(AND($BB127="R",$N127=0,$AZ127&gt;29),1,IF(AND($BB127="RH",$N127=0,$AZ127&gt;29),1,0))</f>
        <v>0</v>
      </c>
      <c r="BT127" s="5">
        <f t="shared" ref="BT127:BT129" si="732">IF(AND($BB127="H",$O127=0,$AZ127&gt;29),1,IF(AND($BB127="RH",$O127=0,$AZ127&gt;29),1,0))</f>
        <v>0</v>
      </c>
      <c r="BU127" s="5">
        <f t="shared" ref="BU127:BU129" si="733">IF($B127="",0,1)</f>
        <v>1</v>
      </c>
      <c r="BV127" s="5">
        <f t="shared" ref="BV127:BV129" si="734">IF($C127="",0,1)</f>
        <v>1</v>
      </c>
      <c r="BW127" s="5">
        <f t="shared" ref="BW127:BW129" si="735">IF($D127="",0,1)</f>
        <v>1</v>
      </c>
      <c r="BX127" s="5">
        <f t="shared" ref="BX127:BX129" si="736">IF($E127="",0,1)</f>
        <v>1</v>
      </c>
      <c r="BY127" s="5">
        <f t="shared" ref="BY127:BY129" si="737">IF($L127="",0,1)</f>
        <v>1</v>
      </c>
      <c r="BZ127" s="5">
        <f t="shared" ref="BZ127:BZ129" si="738">IF($M127="",0,1)</f>
        <v>1</v>
      </c>
      <c r="CA127" s="5">
        <f t="shared" ref="CA127:CA129" si="739">IF($N127="",0,1)</f>
        <v>1</v>
      </c>
      <c r="CB127" s="5">
        <f t="shared" ref="CB127:CB129" si="740">IF($O127="",0,1)</f>
        <v>1</v>
      </c>
      <c r="CC127" s="5">
        <f t="shared" ref="CC127:CC129" si="741">IF($P127="",0,1)</f>
        <v>1</v>
      </c>
      <c r="CD127" s="5" t="str">
        <f t="shared" ref="CD127:CD129" si="742">IF(AND($BA127=0,$BU127=0),"Hiányos kitöltés! (B-oszlop üres)",IF(AND($BA127=0,$BV127=0),"Hiányos kitöltés! (C-oszlop üres)",IF(AND($BA127=0,$BW127=0),"Hiányos kitöltés! (D-oszlop üres)",IF(AND($BA127=0,$BX127=0),"Hiányos kitöltés! (E-oszlop üres)",IF(AND($BA127=0,$BY127=0),"Hiányos kitöltés! (L-oszlop üres)",IF(AND($BA127=0,$BZ127=0),"Hiányos kitöltés! (M-oszlop üres)",IF(AND($BA127=0,$CA127=0),"Hiányos kitöltés! (N-oszlop üres)",IF(AND($BA127=0,$CB127=0),"Hiányos kitöltés! (O-oszlop üres)",IF(AND($BA127=0,$CC127=0),"Hiányos kitöltés! (P-oszlop üres)",IF(AND($BA127=0,$BG127=0),"Hiányos kitöltés! (I.ütem forrása hiányos!","?"))))))))))</f>
        <v>?</v>
      </c>
      <c r="CE127" s="4" t="str">
        <f t="shared" ref="CE127:CE129" si="743">IF($BA127=0,$CD127,IF($BG127=0,"I. ütem forrása nincs kitöltve!",IF($BJ127=0,"II. ütem forrása nincs kitöltve!",IF($BD127=1,"Költségek üteme nem megfelelő (az időtartam és a költség üteme eltér)!",IF(AND(BH127=0,$BA127=1,$BJ127=1,$BD127=1),"Kötelező cellák kitöltve, de az I. ütem forrása hibás!",IF(AND(BJ127=0,$BA127=1,$BJ127=1,$BD127=1),"Kötelező cellák kitöltve, de a II. ütem forrása hibás!",IF(AND($BO127=1,$AZ127&lt;30),"Nullás a rövidtávú feladat és rövid (hiányzik) a hozzá tartozó indoklás!",IF(AND($BP127=1,$AZ127&lt;30),"Nullás a hosszútávú feladat és rövid (hiányzik) a hozzá tartozó indoklás!",IF(AND(BN127=1,C127="2011_RENDKÍVÜLI"),"II. ütemre nem tervezhet Rendkívüli feladatot!",IF(BH127=0,AD127,IF(BK127=0,AS127,IF(AND(BC127=1,$P127&gt;$N127),"EM rendelet 2. melléklet terhére elszámolt költség nem lehet nagyobb az I. ütemre tervezett tényleges költségnél!",IF($AC127&gt;$N127,"Többlet forrást jelölt meg az I. ütemnél! A forrás ne legyen több a költségnél.",IF($AQ127&gt;$O127,"Többlet forrást jelölt meg a II. ütemnél! A forrás ne legyen több a költségnél.","Kitöltés rendben!"))))))))))))))</f>
        <v>Kitöltés rendben!</v>
      </c>
      <c r="CF127" s="5">
        <f t="shared" ref="CF127:CF129" si="744">IF(A127="Kitöltés rendben!",1,0)</f>
        <v>1</v>
      </c>
      <c r="CG127" s="5">
        <f t="shared" ref="CG127:CG129" si="745">IF(AND($BB127="R",$CF127=1),1,IF(AND($BB127="RH",$CF127=1),1,0))</f>
        <v>1</v>
      </c>
      <c r="CH127" s="5">
        <f t="shared" ref="CH127:CH129" si="746">IF(AND($BB127="H",$CF127=1),1,IF(AND($BB127="RH",$CF127=1),1,0))</f>
        <v>0</v>
      </c>
    </row>
    <row r="128" spans="1:86" s="2" customFormat="1" ht="180">
      <c r="A128" s="1" t="str">
        <f t="shared" si="706"/>
        <v>Kitöltés rendben!</v>
      </c>
      <c r="B128" s="195">
        <v>1</v>
      </c>
      <c r="C128" s="191" t="s">
        <v>70</v>
      </c>
      <c r="D128" s="198" t="s">
        <v>491</v>
      </c>
      <c r="E128" s="199" t="s">
        <v>318</v>
      </c>
      <c r="F128" s="200" t="str">
        <f>VLOOKUP($G128,Összesítő!$B:$F,2,FALSE)</f>
        <v>21-21999-1-003-00-14</v>
      </c>
      <c r="G128" s="201">
        <v>2102</v>
      </c>
      <c r="H128" s="200" t="str">
        <f>AY128&amp;"_"&amp;AW128&amp;"_FIV_"&amp;LEFT(Előlap!$B$6,4)</f>
        <v>1797_126_FIV_2026</v>
      </c>
      <c r="I128" s="200" t="str">
        <f>VLOOKUP($G128,Összesítő!$B:$F,5,FALSE)</f>
        <v>Ágasegyháza, Izsák, Orgovány</v>
      </c>
      <c r="J128" s="200" t="str">
        <f>VLOOKUP($G128,Összesítő!$B:$F,4,FALSE)</f>
        <v>Ágasegyháza Község Önkormányzata, Izsák Város Önkormányzata, Orgovány Nagyközség Önkormányzata</v>
      </c>
      <c r="K128" s="202">
        <f t="shared" si="707"/>
        <v>7000</v>
      </c>
      <c r="L128" s="193">
        <v>2027</v>
      </c>
      <c r="M128" s="193">
        <v>2027</v>
      </c>
      <c r="N128" s="203">
        <v>7000</v>
      </c>
      <c r="O128" s="203">
        <v>0</v>
      </c>
      <c r="P128" s="203">
        <v>7000</v>
      </c>
      <c r="Q128" s="205"/>
      <c r="R128" s="204">
        <v>0</v>
      </c>
      <c r="S128" s="204">
        <v>0</v>
      </c>
      <c r="T128" s="204">
        <v>0</v>
      </c>
      <c r="U128" s="204">
        <v>0</v>
      </c>
      <c r="V128" s="204">
        <v>7000</v>
      </c>
      <c r="W128" s="204">
        <v>0</v>
      </c>
      <c r="X128" s="204">
        <v>0</v>
      </c>
      <c r="Y128" s="204">
        <v>0</v>
      </c>
      <c r="Z128" s="204">
        <v>0</v>
      </c>
      <c r="AA128" s="204">
        <v>0</v>
      </c>
      <c r="AB128" s="204">
        <v>0</v>
      </c>
      <c r="AC128" s="202">
        <f t="shared" si="708"/>
        <v>7000</v>
      </c>
      <c r="AD128" s="3" t="str">
        <f t="shared" si="709"/>
        <v>A forrás egyenlő a költséggel (I.ütem).</v>
      </c>
      <c r="AE128" s="205"/>
      <c r="AF128" s="204">
        <v>0</v>
      </c>
      <c r="AG128" s="204">
        <v>0</v>
      </c>
      <c r="AH128" s="204">
        <v>0</v>
      </c>
      <c r="AI128" s="204">
        <v>0</v>
      </c>
      <c r="AJ128" s="204">
        <v>0</v>
      </c>
      <c r="AK128" s="204">
        <v>0</v>
      </c>
      <c r="AL128" s="204">
        <v>0</v>
      </c>
      <c r="AM128" s="204">
        <v>0</v>
      </c>
      <c r="AN128" s="204">
        <v>0</v>
      </c>
      <c r="AO128" s="204">
        <v>0</v>
      </c>
      <c r="AP128" s="204">
        <v>0</v>
      </c>
      <c r="AQ128" s="202">
        <f t="shared" si="710"/>
        <v>0</v>
      </c>
      <c r="AR128" s="191"/>
      <c r="AS128" s="3" t="str">
        <f t="shared" si="711"/>
        <v>Nem hosszútávú a feladat.</v>
      </c>
      <c r="AT128" s="205"/>
      <c r="AU128" s="198" t="s">
        <v>494</v>
      </c>
      <c r="AV128" s="198" t="s">
        <v>135</v>
      </c>
      <c r="AW128" s="197">
        <f>COUNTA($G$3:G128)</f>
        <v>126</v>
      </c>
      <c r="AY128" s="6">
        <f>VLOOKUP($G128,Összesítő!$B:$F,3,FALSE)</f>
        <v>1797</v>
      </c>
      <c r="AZ128" s="6">
        <f t="shared" si="712"/>
        <v>462</v>
      </c>
      <c r="BA128" s="5">
        <f t="shared" si="713"/>
        <v>1</v>
      </c>
      <c r="BB128" s="5" t="str">
        <f t="shared" si="714"/>
        <v>R</v>
      </c>
      <c r="BC128" s="5">
        <f t="shared" si="715"/>
        <v>1</v>
      </c>
      <c r="BD128" s="5">
        <f t="shared" si="716"/>
        <v>0</v>
      </c>
      <c r="BE128" s="5">
        <f t="shared" si="717"/>
        <v>0</v>
      </c>
      <c r="BF128" s="6" t="str">
        <f t="shared" si="718"/>
        <v>A forrás egyenlő a költséggel (I.ütem).</v>
      </c>
      <c r="BG128" s="5">
        <f t="shared" si="719"/>
        <v>1</v>
      </c>
      <c r="BH128" s="5">
        <f t="shared" si="720"/>
        <v>1</v>
      </c>
      <c r="BI128" s="5">
        <f t="shared" si="721"/>
        <v>0</v>
      </c>
      <c r="BJ128" s="5">
        <f t="shared" si="722"/>
        <v>1</v>
      </c>
      <c r="BK128" s="5">
        <f t="shared" si="723"/>
        <v>1</v>
      </c>
      <c r="BL128" s="4" t="str">
        <f t="shared" si="724"/>
        <v>Nem hosszútávú a feladat.</v>
      </c>
      <c r="BM128" s="5">
        <f t="shared" si="725"/>
        <v>1</v>
      </c>
      <c r="BN128" s="5">
        <f t="shared" si="726"/>
        <v>0</v>
      </c>
      <c r="BO128" s="5">
        <f t="shared" si="727"/>
        <v>0</v>
      </c>
      <c r="BP128" s="5">
        <f t="shared" si="728"/>
        <v>0</v>
      </c>
      <c r="BQ128" s="5">
        <f t="shared" si="729"/>
        <v>0</v>
      </c>
      <c r="BR128" s="6" t="str">
        <f t="shared" si="730"/>
        <v>Nincs hosszútávú terv!</v>
      </c>
      <c r="BS128" s="5">
        <f t="shared" si="731"/>
        <v>0</v>
      </c>
      <c r="BT128" s="5">
        <f t="shared" si="732"/>
        <v>0</v>
      </c>
      <c r="BU128" s="5">
        <f t="shared" si="733"/>
        <v>1</v>
      </c>
      <c r="BV128" s="5">
        <f t="shared" si="734"/>
        <v>1</v>
      </c>
      <c r="BW128" s="5">
        <f t="shared" si="735"/>
        <v>1</v>
      </c>
      <c r="BX128" s="5">
        <f t="shared" si="736"/>
        <v>1</v>
      </c>
      <c r="BY128" s="5">
        <f t="shared" si="737"/>
        <v>1</v>
      </c>
      <c r="BZ128" s="5">
        <f t="shared" si="738"/>
        <v>1</v>
      </c>
      <c r="CA128" s="5">
        <f t="shared" si="739"/>
        <v>1</v>
      </c>
      <c r="CB128" s="5">
        <f t="shared" si="740"/>
        <v>1</v>
      </c>
      <c r="CC128" s="5">
        <f t="shared" si="741"/>
        <v>1</v>
      </c>
      <c r="CD128" s="5" t="str">
        <f t="shared" si="742"/>
        <v>?</v>
      </c>
      <c r="CE128" s="4" t="str">
        <f t="shared" si="743"/>
        <v>Kitöltés rendben!</v>
      </c>
      <c r="CF128" s="5">
        <f t="shared" si="744"/>
        <v>1</v>
      </c>
      <c r="CG128" s="5">
        <f t="shared" si="745"/>
        <v>1</v>
      </c>
      <c r="CH128" s="5">
        <f t="shared" si="746"/>
        <v>0</v>
      </c>
    </row>
    <row r="129" spans="1:86" s="2" customFormat="1" ht="90">
      <c r="A129" s="1" t="str">
        <f t="shared" si="706"/>
        <v>Kitöltés rendben!</v>
      </c>
      <c r="B129" s="195">
        <v>2</v>
      </c>
      <c r="C129" s="191" t="s">
        <v>70</v>
      </c>
      <c r="D129" s="198" t="s">
        <v>492</v>
      </c>
      <c r="E129" s="199" t="s">
        <v>318</v>
      </c>
      <c r="F129" s="200" t="str">
        <f>VLOOKUP($G129,Összesítő!$B:$F,2,FALSE)</f>
        <v>21-21999-1-003-00-14</v>
      </c>
      <c r="G129" s="201">
        <v>2102</v>
      </c>
      <c r="H129" s="200" t="str">
        <f>AY129&amp;"_"&amp;AW129&amp;"_FIV_"&amp;LEFT(Előlap!$B$6,4)</f>
        <v>1797_127_FIV_2026</v>
      </c>
      <c r="I129" s="200" t="str">
        <f>VLOOKUP($G129,Összesítő!$B:$F,5,FALSE)</f>
        <v>Ágasegyháza, Izsák, Orgovány</v>
      </c>
      <c r="J129" s="200" t="str">
        <f>VLOOKUP($G129,Összesítő!$B:$F,4,FALSE)</f>
        <v>Ágasegyháza Község Önkormányzata, Izsák Város Önkormányzata, Orgovány Nagyközség Önkormányzata</v>
      </c>
      <c r="K129" s="202">
        <f t="shared" si="707"/>
        <v>16000</v>
      </c>
      <c r="L129" s="193">
        <v>2028</v>
      </c>
      <c r="M129" s="193">
        <v>2028</v>
      </c>
      <c r="N129" s="203">
        <v>0</v>
      </c>
      <c r="O129" s="203">
        <v>16000</v>
      </c>
      <c r="P129" s="203">
        <v>0</v>
      </c>
      <c r="Q129" s="205"/>
      <c r="R129" s="204">
        <v>0</v>
      </c>
      <c r="S129" s="204">
        <v>0</v>
      </c>
      <c r="T129" s="204">
        <v>0</v>
      </c>
      <c r="U129" s="204">
        <v>0</v>
      </c>
      <c r="V129" s="204">
        <v>0</v>
      </c>
      <c r="W129" s="204">
        <v>0</v>
      </c>
      <c r="X129" s="204">
        <v>0</v>
      </c>
      <c r="Y129" s="204">
        <v>0</v>
      </c>
      <c r="Z129" s="204">
        <v>0</v>
      </c>
      <c r="AA129" s="204">
        <v>0</v>
      </c>
      <c r="AB129" s="204">
        <v>0</v>
      </c>
      <c r="AC129" s="202">
        <f t="shared" si="708"/>
        <v>0</v>
      </c>
      <c r="AD129" s="3" t="str">
        <f t="shared" si="709"/>
        <v>Nem rövidtávú a feladat.</v>
      </c>
      <c r="AE129" s="205"/>
      <c r="AF129" s="204">
        <v>0</v>
      </c>
      <c r="AG129" s="204">
        <v>0</v>
      </c>
      <c r="AH129" s="204">
        <v>0</v>
      </c>
      <c r="AI129" s="204">
        <v>0</v>
      </c>
      <c r="AJ129" s="204">
        <v>0</v>
      </c>
      <c r="AK129" s="204">
        <v>16000</v>
      </c>
      <c r="AL129" s="204">
        <v>0</v>
      </c>
      <c r="AM129" s="204">
        <v>0</v>
      </c>
      <c r="AN129" s="204">
        <v>0</v>
      </c>
      <c r="AO129" s="204">
        <v>0</v>
      </c>
      <c r="AP129" s="204">
        <v>0</v>
      </c>
      <c r="AQ129" s="202">
        <f t="shared" si="710"/>
        <v>16000</v>
      </c>
      <c r="AR129" s="191"/>
      <c r="AS129" s="3" t="str">
        <f t="shared" si="711"/>
        <v>A forrás egyenlő a költséggel (II.ütem).</v>
      </c>
      <c r="AT129" s="205"/>
      <c r="AU129" s="198" t="s">
        <v>495</v>
      </c>
      <c r="AV129" s="198" t="s">
        <v>135</v>
      </c>
      <c r="AW129" s="197">
        <f>COUNTA($G$3:G129)</f>
        <v>127</v>
      </c>
      <c r="AY129" s="6">
        <f>VLOOKUP($G129,Összesítő!$B:$F,3,FALSE)</f>
        <v>1797</v>
      </c>
      <c r="AZ129" s="6">
        <f t="shared" si="712"/>
        <v>245</v>
      </c>
      <c r="BA129" s="5">
        <f t="shared" si="713"/>
        <v>1</v>
      </c>
      <c r="BB129" s="5" t="str">
        <f t="shared" si="714"/>
        <v>H</v>
      </c>
      <c r="BC129" s="5">
        <f t="shared" si="715"/>
        <v>0</v>
      </c>
      <c r="BD129" s="5">
        <f t="shared" si="716"/>
        <v>0</v>
      </c>
      <c r="BE129" s="5">
        <f t="shared" si="717"/>
        <v>0</v>
      </c>
      <c r="BF129" s="6" t="str">
        <f t="shared" si="718"/>
        <v>Nem rövidtávú a feladat.</v>
      </c>
      <c r="BG129" s="5">
        <f t="shared" si="719"/>
        <v>1</v>
      </c>
      <c r="BH129" s="5">
        <f t="shared" si="720"/>
        <v>1</v>
      </c>
      <c r="BI129" s="5">
        <f t="shared" si="721"/>
        <v>0</v>
      </c>
      <c r="BJ129" s="5">
        <f t="shared" si="722"/>
        <v>1</v>
      </c>
      <c r="BK129" s="5">
        <f t="shared" si="723"/>
        <v>1</v>
      </c>
      <c r="BL129" s="4" t="str">
        <f t="shared" si="724"/>
        <v>A forrás egyenlő a költséggel (II.ütem).</v>
      </c>
      <c r="BM129" s="5">
        <f t="shared" si="725"/>
        <v>0</v>
      </c>
      <c r="BN129" s="5">
        <f t="shared" si="726"/>
        <v>1</v>
      </c>
      <c r="BO129" s="5">
        <f t="shared" si="727"/>
        <v>0</v>
      </c>
      <c r="BP129" s="5">
        <f t="shared" si="728"/>
        <v>0</v>
      </c>
      <c r="BQ129" s="5">
        <f t="shared" si="729"/>
        <v>0</v>
      </c>
      <c r="BR129" s="6">
        <f t="shared" si="730"/>
        <v>0</v>
      </c>
      <c r="BS129" s="5">
        <f t="shared" si="731"/>
        <v>0</v>
      </c>
      <c r="BT129" s="5">
        <f t="shared" si="732"/>
        <v>0</v>
      </c>
      <c r="BU129" s="5">
        <f t="shared" si="733"/>
        <v>1</v>
      </c>
      <c r="BV129" s="5">
        <f t="shared" si="734"/>
        <v>1</v>
      </c>
      <c r="BW129" s="5">
        <f t="shared" si="735"/>
        <v>1</v>
      </c>
      <c r="BX129" s="5">
        <f t="shared" si="736"/>
        <v>1</v>
      </c>
      <c r="BY129" s="5">
        <f t="shared" si="737"/>
        <v>1</v>
      </c>
      <c r="BZ129" s="5">
        <f t="shared" si="738"/>
        <v>1</v>
      </c>
      <c r="CA129" s="5">
        <f t="shared" si="739"/>
        <v>1</v>
      </c>
      <c r="CB129" s="5">
        <f t="shared" si="740"/>
        <v>1</v>
      </c>
      <c r="CC129" s="5">
        <f t="shared" si="741"/>
        <v>1</v>
      </c>
      <c r="CD129" s="5" t="str">
        <f t="shared" si="742"/>
        <v>?</v>
      </c>
      <c r="CE129" s="4" t="str">
        <f t="shared" si="743"/>
        <v>Kitöltés rendben!</v>
      </c>
      <c r="CF129" s="5">
        <f t="shared" si="744"/>
        <v>1</v>
      </c>
      <c r="CG129" s="5">
        <f t="shared" si="745"/>
        <v>0</v>
      </c>
      <c r="CH129" s="5">
        <f t="shared" si="746"/>
        <v>1</v>
      </c>
    </row>
    <row r="130" spans="1:86" s="2" customFormat="1" ht="45">
      <c r="A130" s="1" t="str">
        <f>IF($G130="","Nincs VKR kiválasztva!",CE130)</f>
        <v>Kitöltés rendben!</v>
      </c>
      <c r="B130" s="195">
        <v>1</v>
      </c>
      <c r="C130" s="191" t="s">
        <v>117</v>
      </c>
      <c r="D130" s="198" t="s">
        <v>317</v>
      </c>
      <c r="E130" s="199" t="s">
        <v>318</v>
      </c>
      <c r="F130" s="200" t="str">
        <f>VLOOKUP($G130,Összesítő!$B:$F,2,FALSE)</f>
        <v>22-33561-1-001-00-02</v>
      </c>
      <c r="G130" s="201">
        <v>2404</v>
      </c>
      <c r="H130" s="200" t="str">
        <f>AY130&amp;"_"&amp;AW130&amp;"_FIV_"&amp;LEFT(Előlap!$B$6,4)</f>
        <v>1810_128_FIV_2026</v>
      </c>
      <c r="I130" s="200" t="str">
        <f>VLOOKUP($G130,Összesítő!$B:$F,5,FALSE)</f>
        <v>Apaj</v>
      </c>
      <c r="J130" s="200" t="str">
        <f>VLOOKUP($G130,Összesítő!$B:$F,4,FALSE)</f>
        <v>Apaj Község Önkormányzata</v>
      </c>
      <c r="K130" s="202">
        <f>N130+O130</f>
        <v>1500</v>
      </c>
      <c r="L130" s="193">
        <v>2027</v>
      </c>
      <c r="M130" s="193">
        <v>2027</v>
      </c>
      <c r="N130" s="203">
        <v>1500</v>
      </c>
      <c r="O130" s="204">
        <v>0</v>
      </c>
      <c r="P130" s="203">
        <v>1500</v>
      </c>
      <c r="Q130" s="205"/>
      <c r="R130" s="204">
        <v>0</v>
      </c>
      <c r="S130" s="204">
        <v>0</v>
      </c>
      <c r="T130" s="204">
        <v>0</v>
      </c>
      <c r="U130" s="204">
        <v>0</v>
      </c>
      <c r="V130" s="204">
        <v>0</v>
      </c>
      <c r="W130" s="204">
        <v>1500</v>
      </c>
      <c r="X130" s="204">
        <v>0</v>
      </c>
      <c r="Y130" s="204">
        <v>0</v>
      </c>
      <c r="Z130" s="204">
        <v>0</v>
      </c>
      <c r="AA130" s="204">
        <v>0</v>
      </c>
      <c r="AB130" s="204">
        <v>0</v>
      </c>
      <c r="AC130" s="202">
        <f>SUM(R130:AB130)</f>
        <v>1500</v>
      </c>
      <c r="AD130" s="3" t="str">
        <f>IF($G130="","Nincs VKR kiválasztva!",IF(BA130=0,"Hiányos kitöltés!",BF130))</f>
        <v>A forrás egyenlő a költséggel (I.ütem).</v>
      </c>
      <c r="AE130" s="205"/>
      <c r="AF130" s="204">
        <v>0</v>
      </c>
      <c r="AG130" s="204">
        <v>0</v>
      </c>
      <c r="AH130" s="204">
        <v>0</v>
      </c>
      <c r="AI130" s="204">
        <v>0</v>
      </c>
      <c r="AJ130" s="204">
        <v>0</v>
      </c>
      <c r="AK130" s="204">
        <v>0</v>
      </c>
      <c r="AL130" s="204">
        <v>0</v>
      </c>
      <c r="AM130" s="204">
        <v>0</v>
      </c>
      <c r="AN130" s="204">
        <v>0</v>
      </c>
      <c r="AO130" s="204">
        <v>0</v>
      </c>
      <c r="AP130" s="204">
        <v>0</v>
      </c>
      <c r="AQ130" s="202">
        <f>SUM(AF130:AP130)</f>
        <v>0</v>
      </c>
      <c r="AR130" s="191"/>
      <c r="AS130" s="3" t="str">
        <f>IF($G130="","Nincs VKR kiválasztva!",IF($BA130=0,"Hiányos kitöltés!",IF($BN130=0,"Nem hosszútávú a feladat.",$BL130)))</f>
        <v>Nem hosszútávú a feladat.</v>
      </c>
      <c r="AT130" s="205"/>
      <c r="AU130" s="198" t="s">
        <v>326</v>
      </c>
      <c r="AV130" s="198" t="s">
        <v>135</v>
      </c>
      <c r="AW130" s="197">
        <f>COUNTA($G$3:G130)</f>
        <v>128</v>
      </c>
      <c r="AY130" s="6">
        <f>VLOOKUP($G130,Összesítő!$B:$F,3,FALSE)</f>
        <v>1810</v>
      </c>
      <c r="AZ130" s="6">
        <f>LEN($AU130)</f>
        <v>107</v>
      </c>
      <c r="BA130" s="5">
        <f>IF(OR($B130="",$C130="",$D130="",$E130="",$F130="",$L130="",$M130="",$N130="",$O130="",$P130=""),0,1)</f>
        <v>1</v>
      </c>
      <c r="BB130" s="5" t="str">
        <f>IF($F130="",0,IF(AND($L130=2027,$M130=2027),"R",IF(AND($L130=2027,$M130&gt;2027),"RH",IF(AND($L130&gt;2027,$M130&gt;2027),"H","x"))))</f>
        <v>R</v>
      </c>
      <c r="BC130" s="5">
        <f>IF(OR(BB130="R",BB130="RH"),1,0)</f>
        <v>1</v>
      </c>
      <c r="BD130" s="5">
        <f>IF(AND($BB130="R",$O130&gt;0),1,IF(AND($BB130="H",$N130&gt;0),1,0))</f>
        <v>0</v>
      </c>
      <c r="BE130" s="5">
        <f>IF($AC130&lt;$N130,1,IF($AC130=$N130,0))</f>
        <v>0</v>
      </c>
      <c r="BF130" s="6" t="str">
        <f>IF($L130&gt;2027,"Nem rövidtávú a feladat.",IF($BE130=1,"Az I. ütem nem lehet forráshiányos!",IF($AC130&gt;$N130,"Többlet forrást jelölt meg az I. ütemnél! A forrás ne legyen több a költségnél.",IF($AC130=$N130,"A forrás egyenlő a költséggel (I.ütem).",0))))</f>
        <v>A forrás egyenlő a költséggel (I.ütem).</v>
      </c>
      <c r="BG130" s="5">
        <f>IF(AND($R130&lt;&gt;"",$S130&lt;&gt;"",$T130&lt;&gt;"",$U130&lt;&gt;"",$V130&lt;&gt;"",$W130&lt;&gt;"",$X130&lt;&gt;"",$Y130&lt;&gt;"",$Z130&lt;&gt;"",$AA130&lt;&gt;"",$AB130&lt;&gt;""),1,0)</f>
        <v>1</v>
      </c>
      <c r="BH130" s="5">
        <f>IF(AND($BG130=1,$N130=$AC130),1,0)</f>
        <v>1</v>
      </c>
      <c r="BI130" s="5">
        <f>IF($AQ130&lt;$O130,1,0)</f>
        <v>0</v>
      </c>
      <c r="BJ130" s="5">
        <f>IF(AND($AF130&lt;&gt;"",$AG130&lt;&gt;"",$AH130&lt;&gt;"",$AI130&lt;&gt;"",$AJ130&lt;&gt;"",$AK130&lt;&gt;"",$AL130&lt;&gt;"",$AM130&lt;&gt;"",$AN130&lt;&gt;"",$AO130&lt;&gt;"",$AP130&lt;&gt;""),1,0)</f>
        <v>1</v>
      </c>
      <c r="BK130" s="5">
        <f>IF(AND($BJ130=1,$O130=$AQ130),1,IF(AND($BJ130=1,$O130&gt;$AQ130,AR130="igen"),1,0))</f>
        <v>1</v>
      </c>
      <c r="BL130" s="4" t="str">
        <f>IF($M130&lt;2028,"Nem hosszútávú a feladat.",IF(AND($BI130=1,$AR130="nem"),"Forráshiányos a feladat? Jelölje az AR-oszlopban!",IF(AND($BI130=0,$AR130="igen"),"Forráshiányosnak jelölte a feladat az AR-oszlopban, de a forrás költség adatok alapnján nem az!",IF(AND($BI130=1,$AR130="igen"),"Forráshiányos a feladat!",IF($AQ130&gt;$O130,"Többlet forrást jelölt meg a II. ütemnél! A forrás ne legyen több a költségnél.",IF($AQ130=$O130,"A forrás egyenlő a költséggel (II.ütem).",0))))))</f>
        <v>Nem hosszútávú a feladat.</v>
      </c>
      <c r="BM130" s="5">
        <f>IF($M130&lt;2028,1,0)</f>
        <v>1</v>
      </c>
      <c r="BN130" s="5">
        <f>IF($M130&gt;2027,1,0)</f>
        <v>0</v>
      </c>
      <c r="BO130" s="5">
        <f>IF(AND($BM130=1,$N130=0),1,0)</f>
        <v>0</v>
      </c>
      <c r="BP130" s="5">
        <f>IF(AND($BN130=1,$O130=0),1,0)</f>
        <v>0</v>
      </c>
      <c r="BQ130" s="5">
        <f>IF(AND($BB130="R",$N130=0,$AZ130&gt;29),1,IF(AND($BB130="RH",$N130=0,$AZ130&gt;29),1,0))</f>
        <v>0</v>
      </c>
      <c r="BR130" s="6" t="str">
        <f>IF($BN130=0,"Nincs hosszútávú terv!",IF(AND($BB130="H",$O130=0,$AZ130=0),"Nullás a hosszútávú feladat és nincs hozzá indoklás!",IF(AND($BB130="RH",$O130=0,$AZ130=0),"Nullás a hosszútávú feladat és nincs hozzá indoklás!",IF(AND($BB130="R",$O130=0,$AZ130&lt;300),"Nullás a hosszútávú feladat és rövid hozzá az indoklás!",IF(AND($BB130="RH",$O130=0,$AZ130&lt;300),"Nullás a hosszútávú feladat és rövid hozzá az indoklás!",0)))))</f>
        <v>Nincs hosszútávú terv!</v>
      </c>
      <c r="BS130" s="5">
        <f>IF(AND($BB130="R",$N130=0,$AZ130&gt;29),1,IF(AND($BB130="RH",$N130=0,$AZ130&gt;29),1,0))</f>
        <v>0</v>
      </c>
      <c r="BT130" s="5">
        <f>IF(AND($BB130="H",$O130=0,$AZ130&gt;29),1,IF(AND($BB130="RH",$O130=0,$AZ130&gt;29),1,0))</f>
        <v>0</v>
      </c>
      <c r="BU130" s="5">
        <f>IF($B130="",0,1)</f>
        <v>1</v>
      </c>
      <c r="BV130" s="5">
        <f>IF($C130="",0,1)</f>
        <v>1</v>
      </c>
      <c r="BW130" s="5">
        <f>IF($D130="",0,1)</f>
        <v>1</v>
      </c>
      <c r="BX130" s="5">
        <f>IF($E130="",0,1)</f>
        <v>1</v>
      </c>
      <c r="BY130" s="5">
        <f>IF($L130="",0,1)</f>
        <v>1</v>
      </c>
      <c r="BZ130" s="5">
        <f>IF($M130="",0,1)</f>
        <v>1</v>
      </c>
      <c r="CA130" s="5">
        <f>IF($N130="",0,1)</f>
        <v>1</v>
      </c>
      <c r="CB130" s="5">
        <f>IF($O130="",0,1)</f>
        <v>1</v>
      </c>
      <c r="CC130" s="5">
        <f>IF($P130="",0,1)</f>
        <v>1</v>
      </c>
      <c r="CD130" s="5" t="str">
        <f>IF(AND($BA130=0,$BU130=0),"Hiányos kitöltés! (B-oszlop üres)",IF(AND($BA130=0,$BV130=0),"Hiányos kitöltés! (C-oszlop üres)",IF(AND($BA130=0,$BW130=0),"Hiányos kitöltés! (D-oszlop üres)",IF(AND($BA130=0,$BX130=0),"Hiányos kitöltés! (E-oszlop üres)",IF(AND($BA130=0,$BY130=0),"Hiányos kitöltés! (L-oszlop üres)",IF(AND($BA130=0,$BZ130=0),"Hiányos kitöltés! (M-oszlop üres)",IF(AND($BA130=0,$CA130=0),"Hiányos kitöltés! (N-oszlop üres)",IF(AND($BA130=0,$CB130=0),"Hiányos kitöltés! (O-oszlop üres)",IF(AND($BA130=0,$CC130=0),"Hiányos kitöltés! (P-oszlop üres)",IF(AND($BA130=0,$BG130=0),"Hiányos kitöltés! (I.ütem forrása hiányos!","?"))))))))))</f>
        <v>?</v>
      </c>
      <c r="CE130" s="4" t="str">
        <f>IF($BA130=0,$CD130,IF($BG130=0,"I. ütem forrása nincs kitöltve!",IF($BJ130=0,"II. ütem forrása nincs kitöltve!",IF($BD130=1,"Költségek üteme nem megfelelő (az időtartam és a költség üteme eltér)!",IF(AND(BH130=0,$BA130=1,$BJ130=1,$BD130=1),"Kötelező cellák kitöltve, de az I. ütem forrása hibás!",IF(AND(BJ130=0,$BA130=1,$BJ130=1,$BD130=1),"Kötelező cellák kitöltve, de a II. ütem forrása hibás!",IF(AND($BO130=1,$AZ130&lt;30),"Nullás a rövidtávú feladat és rövid (hiányzik) a hozzá tartozó indoklás!",IF(AND($BP130=1,$AZ130&lt;30),"Nullás a hosszútávú feladat és rövid (hiányzik) a hozzá tartozó indoklás!",IF(AND(BN130=1,C130="2011_RENDKÍVÜLI"),"II. ütemre nem tervezhet Rendkívüli feladatot!",IF(BH130=0,AD130,IF(BK130=0,AS130,IF(AND(BC130=1,$P130&gt;$N130),"EM rendelet 2. melléklet terhére elszámolt költség nem lehet nagyobb az I. ütemre tervezett tényleges költségnél!",IF($AC130&gt;$N130,"Többlet forrást jelölt meg az I. ütemnél! A forrás ne legyen több a költségnél.",IF($AQ130&gt;$O130,"Többlet forrást jelölt meg a II. ütemnél! A forrás ne legyen több a költségnél.","Kitöltés rendben!"))))))))))))))</f>
        <v>Kitöltés rendben!</v>
      </c>
      <c r="CF130" s="5">
        <f>IF(A130="Kitöltés rendben!",1,0)</f>
        <v>1</v>
      </c>
      <c r="CG130" s="5">
        <f>IF(AND($BB130="R",$CF130=1),1,IF(AND($BB130="RH",$CF130=1),1,0))</f>
        <v>1</v>
      </c>
      <c r="CH130" s="5">
        <f>IF(AND($BB130="H",$CF130=1),1,IF(AND($BB130="RH",$CF130=1),1,0))</f>
        <v>0</v>
      </c>
    </row>
    <row r="131" spans="1:86" s="2" customFormat="1" ht="90">
      <c r="A131" s="1" t="str">
        <f t="shared" ref="A131:A132" si="747">IF($G131="","Nincs VKR kiválasztva!",CE131)</f>
        <v>Kitöltés rendben!</v>
      </c>
      <c r="B131" s="195">
        <v>1</v>
      </c>
      <c r="C131" s="191" t="s">
        <v>50</v>
      </c>
      <c r="D131" s="198" t="s">
        <v>496</v>
      </c>
      <c r="E131" s="199" t="s">
        <v>318</v>
      </c>
      <c r="F131" s="200" t="str">
        <f>VLOOKUP($G131,Összesítő!$B:$F,2,FALSE)</f>
        <v>22-33561-1-001-00-02</v>
      </c>
      <c r="G131" s="201">
        <v>2404</v>
      </c>
      <c r="H131" s="200" t="str">
        <f>AY131&amp;"_"&amp;AW131&amp;"_FIV_"&amp;LEFT(Előlap!$B$6,4)</f>
        <v>1810_129_FIV_2026</v>
      </c>
      <c r="I131" s="200" t="str">
        <f>VLOOKUP($G131,Összesítő!$B:$F,5,FALSE)</f>
        <v>Apaj</v>
      </c>
      <c r="J131" s="200" t="str">
        <f>VLOOKUP($G131,Összesítő!$B:$F,4,FALSE)</f>
        <v>Apaj Község Önkormányzata</v>
      </c>
      <c r="K131" s="202">
        <f t="shared" ref="K131:K132" si="748">N131+O131</f>
        <v>3500</v>
      </c>
      <c r="L131" s="193">
        <v>2027</v>
      </c>
      <c r="M131" s="193">
        <v>2027</v>
      </c>
      <c r="N131" s="203">
        <v>3500</v>
      </c>
      <c r="O131" s="204">
        <v>0</v>
      </c>
      <c r="P131" s="203">
        <v>3500</v>
      </c>
      <c r="Q131" s="205"/>
      <c r="R131" s="204">
        <v>0</v>
      </c>
      <c r="S131" s="204">
        <v>0</v>
      </c>
      <c r="T131" s="204">
        <v>0</v>
      </c>
      <c r="U131" s="204">
        <v>0</v>
      </c>
      <c r="V131" s="204">
        <v>0</v>
      </c>
      <c r="W131" s="204">
        <v>3500</v>
      </c>
      <c r="X131" s="204">
        <v>0</v>
      </c>
      <c r="Y131" s="204">
        <v>0</v>
      </c>
      <c r="Z131" s="204">
        <v>0</v>
      </c>
      <c r="AA131" s="204">
        <v>0</v>
      </c>
      <c r="AB131" s="204">
        <v>0</v>
      </c>
      <c r="AC131" s="202">
        <f t="shared" ref="AC131:AC132" si="749">SUM(R131:AB131)</f>
        <v>3500</v>
      </c>
      <c r="AD131" s="3" t="str">
        <f t="shared" ref="AD131:AD132" si="750">IF($G131="","Nincs VKR kiválasztva!",IF(BA131=0,"Hiányos kitöltés!",BF131))</f>
        <v>A forrás egyenlő a költséggel (I.ütem).</v>
      </c>
      <c r="AE131" s="205"/>
      <c r="AF131" s="204">
        <v>0</v>
      </c>
      <c r="AG131" s="204">
        <v>0</v>
      </c>
      <c r="AH131" s="204">
        <v>0</v>
      </c>
      <c r="AI131" s="204">
        <v>0</v>
      </c>
      <c r="AJ131" s="204">
        <v>0</v>
      </c>
      <c r="AK131" s="204">
        <v>0</v>
      </c>
      <c r="AL131" s="204">
        <v>0</v>
      </c>
      <c r="AM131" s="204">
        <v>0</v>
      </c>
      <c r="AN131" s="204">
        <v>0</v>
      </c>
      <c r="AO131" s="204">
        <v>0</v>
      </c>
      <c r="AP131" s="204">
        <v>0</v>
      </c>
      <c r="AQ131" s="202">
        <f t="shared" ref="AQ131:AQ132" si="751">SUM(AF131:AP131)</f>
        <v>0</v>
      </c>
      <c r="AR131" s="191"/>
      <c r="AS131" s="3" t="str">
        <f t="shared" ref="AS131:AS133" si="752">IF($G131="","Nincs VKR kiválasztva!",IF($BA131=0,"Hiányos kitöltés!",IF($BN131=0,"Nem hosszútávú a feladat.",$BL131)))</f>
        <v>Nem hosszútávú a feladat.</v>
      </c>
      <c r="AT131" s="205"/>
      <c r="AU131" s="198" t="s">
        <v>498</v>
      </c>
      <c r="AV131" s="198" t="s">
        <v>135</v>
      </c>
      <c r="AW131" s="197">
        <f>COUNTA($G$3:G131)</f>
        <v>129</v>
      </c>
      <c r="AY131" s="6">
        <f>VLOOKUP($G131,Összesítő!$B:$F,3,FALSE)</f>
        <v>1810</v>
      </c>
      <c r="AZ131" s="6">
        <f t="shared" ref="AZ131:AZ133" si="753">LEN($AU131)</f>
        <v>230</v>
      </c>
      <c r="BA131" s="5">
        <f t="shared" ref="BA131:BA133" si="754">IF(OR($B131="",$C131="",$D131="",$E131="",$F131="",$L131="",$M131="",$N131="",$O131="",$P131=""),0,1)</f>
        <v>1</v>
      </c>
      <c r="BB131" s="5" t="str">
        <f t="shared" ref="BB131:BB133" si="755">IF($F131="",0,IF(AND($L131=2027,$M131=2027),"R",IF(AND($L131=2027,$M131&gt;2027),"RH",IF(AND($L131&gt;2027,$M131&gt;2027),"H","x"))))</f>
        <v>R</v>
      </c>
      <c r="BC131" s="5">
        <f t="shared" ref="BC131:BC133" si="756">IF(OR(BB131="R",BB131="RH"),1,0)</f>
        <v>1</v>
      </c>
      <c r="BD131" s="5">
        <f t="shared" ref="BD131:BD133" si="757">IF(AND($BB131="R",$O131&gt;0),1,IF(AND($BB131="H",$N131&gt;0),1,0))</f>
        <v>0</v>
      </c>
      <c r="BE131" s="5">
        <f t="shared" ref="BE131:BE133" si="758">IF($AC131&lt;$N131,1,IF($AC131=$N131,0))</f>
        <v>0</v>
      </c>
      <c r="BF131" s="6" t="str">
        <f t="shared" ref="BF131:BF133" si="759">IF($L131&gt;2027,"Nem rövidtávú a feladat.",IF($BE131=1,"Az I. ütem nem lehet forráshiányos!",IF($AC131&gt;$N131,"Többlet forrást jelölt meg az I. ütemnél! A forrás ne legyen több a költségnél.",IF($AC131=$N131,"A forrás egyenlő a költséggel (I.ütem).",0))))</f>
        <v>A forrás egyenlő a költséggel (I.ütem).</v>
      </c>
      <c r="BG131" s="5">
        <f t="shared" ref="BG131:BG133" si="760">IF(AND($R131&lt;&gt;"",$S131&lt;&gt;"",$T131&lt;&gt;"",$U131&lt;&gt;"",$V131&lt;&gt;"",$W131&lt;&gt;"",$X131&lt;&gt;"",$Y131&lt;&gt;"",$Z131&lt;&gt;"",$AA131&lt;&gt;"",$AB131&lt;&gt;""),1,0)</f>
        <v>1</v>
      </c>
      <c r="BH131" s="5">
        <f t="shared" ref="BH131:BH133" si="761">IF(AND($BG131=1,$N131=$AC131),1,0)</f>
        <v>1</v>
      </c>
      <c r="BI131" s="5">
        <f t="shared" ref="BI131:BI133" si="762">IF($AQ131&lt;$O131,1,0)</f>
        <v>0</v>
      </c>
      <c r="BJ131" s="5">
        <f t="shared" ref="BJ131:BJ133" si="763">IF(AND($AF131&lt;&gt;"",$AG131&lt;&gt;"",$AH131&lt;&gt;"",$AI131&lt;&gt;"",$AJ131&lt;&gt;"",$AK131&lt;&gt;"",$AL131&lt;&gt;"",$AM131&lt;&gt;"",$AN131&lt;&gt;"",$AO131&lt;&gt;"",$AP131&lt;&gt;""),1,0)</f>
        <v>1</v>
      </c>
      <c r="BK131" s="5">
        <f t="shared" ref="BK131:BK132" si="764">IF(AND($BJ131=1,$O131=$AQ131),1,IF(AND($BJ131=1,$O131&gt;$AQ131,AR131="igen"),1,0))</f>
        <v>1</v>
      </c>
      <c r="BL131" s="4" t="str">
        <f t="shared" ref="BL131:BL133" si="765">IF($M131&lt;2028,"Nem hosszútávú a feladat.",IF(AND($BI131=1,$AR131="nem"),"Forráshiányos a feladat? Jelölje az AR-oszlopban!",IF(AND($BI131=0,$AR131="igen"),"Forráshiányosnak jelölte a feladat az AR-oszlopban, de a forrás költség adatok alapnján nem az!",IF(AND($BI131=1,$AR131="igen"),"Forráshiányos a feladat!",IF($AQ131&gt;$O131,"Többlet forrást jelölt meg a II. ütemnél! A forrás ne legyen több a költségnél.",IF($AQ131=$O131,"A forrás egyenlő a költséggel (II.ütem).",0))))))</f>
        <v>Nem hosszútávú a feladat.</v>
      </c>
      <c r="BM131" s="5">
        <f t="shared" ref="BM131:BM133" si="766">IF($M131&lt;2028,1,0)</f>
        <v>1</v>
      </c>
      <c r="BN131" s="5">
        <f t="shared" ref="BN131:BN133" si="767">IF($M131&gt;2027,1,0)</f>
        <v>0</v>
      </c>
      <c r="BO131" s="5">
        <f t="shared" ref="BO131:BO133" si="768">IF(AND($BM131=1,$N131=0),1,0)</f>
        <v>0</v>
      </c>
      <c r="BP131" s="5">
        <f t="shared" ref="BP131:BP133" si="769">IF(AND($BN131=1,$O131=0),1,0)</f>
        <v>0</v>
      </c>
      <c r="BQ131" s="5">
        <f t="shared" ref="BQ131:BQ133" si="770">IF(AND($BB131="R",$N131=0,$AZ131&gt;29),1,IF(AND($BB131="RH",$N131=0,$AZ131&gt;29),1,0))</f>
        <v>0</v>
      </c>
      <c r="BR131" s="6" t="str">
        <f t="shared" ref="BR131:BR133" si="771">IF($BN131=0,"Nincs hosszútávú terv!",IF(AND($BB131="H",$O131=0,$AZ131=0),"Nullás a hosszútávú feladat és nincs hozzá indoklás!",IF(AND($BB131="RH",$O131=0,$AZ131=0),"Nullás a hosszútávú feladat és nincs hozzá indoklás!",IF(AND($BB131="R",$O131=0,$AZ131&lt;300),"Nullás a hosszútávú feladat és rövid hozzá az indoklás!",IF(AND($BB131="RH",$O131=0,$AZ131&lt;300),"Nullás a hosszútávú feladat és rövid hozzá az indoklás!",0)))))</f>
        <v>Nincs hosszútávú terv!</v>
      </c>
      <c r="BS131" s="5">
        <f t="shared" ref="BS131:BS133" si="772">IF(AND($BB131="R",$N131=0,$AZ131&gt;29),1,IF(AND($BB131="RH",$N131=0,$AZ131&gt;29),1,0))</f>
        <v>0</v>
      </c>
      <c r="BT131" s="5">
        <f t="shared" ref="BT131:BT133" si="773">IF(AND($BB131="H",$O131=0,$AZ131&gt;29),1,IF(AND($BB131="RH",$O131=0,$AZ131&gt;29),1,0))</f>
        <v>0</v>
      </c>
      <c r="BU131" s="5">
        <f t="shared" ref="BU131:BU133" si="774">IF($B131="",0,1)</f>
        <v>1</v>
      </c>
      <c r="BV131" s="5">
        <f t="shared" ref="BV131:BV133" si="775">IF($C131="",0,1)</f>
        <v>1</v>
      </c>
      <c r="BW131" s="5">
        <f t="shared" ref="BW131:BW133" si="776">IF($D131="",0,1)</f>
        <v>1</v>
      </c>
      <c r="BX131" s="5">
        <f t="shared" ref="BX131:BX133" si="777">IF($E131="",0,1)</f>
        <v>1</v>
      </c>
      <c r="BY131" s="5">
        <f t="shared" ref="BY131:BY133" si="778">IF($L131="",0,1)</f>
        <v>1</v>
      </c>
      <c r="BZ131" s="5">
        <f t="shared" ref="BZ131:BZ133" si="779">IF($M131="",0,1)</f>
        <v>1</v>
      </c>
      <c r="CA131" s="5">
        <f t="shared" ref="CA131:CA133" si="780">IF($N131="",0,1)</f>
        <v>1</v>
      </c>
      <c r="CB131" s="5">
        <f t="shared" ref="CB131:CB133" si="781">IF($O131="",0,1)</f>
        <v>1</v>
      </c>
      <c r="CC131" s="5">
        <f t="shared" ref="CC131:CC133" si="782">IF($P131="",0,1)</f>
        <v>1</v>
      </c>
      <c r="CD131" s="5" t="str">
        <f t="shared" ref="CD131:CD133" si="783">IF(AND($BA131=0,$BU131=0),"Hiányos kitöltés! (B-oszlop üres)",IF(AND($BA131=0,$BV131=0),"Hiányos kitöltés! (C-oszlop üres)",IF(AND($BA131=0,$BW131=0),"Hiányos kitöltés! (D-oszlop üres)",IF(AND($BA131=0,$BX131=0),"Hiányos kitöltés! (E-oszlop üres)",IF(AND($BA131=0,$BY131=0),"Hiányos kitöltés! (L-oszlop üres)",IF(AND($BA131=0,$BZ131=0),"Hiányos kitöltés! (M-oszlop üres)",IF(AND($BA131=0,$CA131=0),"Hiányos kitöltés! (N-oszlop üres)",IF(AND($BA131=0,$CB131=0),"Hiányos kitöltés! (O-oszlop üres)",IF(AND($BA131=0,$CC131=0),"Hiányos kitöltés! (P-oszlop üres)",IF(AND($BA131=0,$BG131=0),"Hiányos kitöltés! (I.ütem forrása hiányos!","?"))))))))))</f>
        <v>?</v>
      </c>
      <c r="CE131" s="4" t="str">
        <f t="shared" ref="CE131:CE132" si="784">IF($BA131=0,$CD131,IF($BG131=0,"I. ütem forrása nincs kitöltve!",IF($BJ131=0,"II. ütem forrása nincs kitöltve!",IF($BD131=1,"Költségek üteme nem megfelelő (az időtartam és a költség üteme eltér)!",IF(AND(BH131=0,$BA131=1,$BJ131=1,$BD131=1),"Kötelező cellák kitöltve, de az I. ütem forrása hibás!",IF(AND(BJ131=0,$BA131=1,$BJ131=1,$BD131=1),"Kötelező cellák kitöltve, de a II. ütem forrása hibás!",IF(AND($BO131=1,$AZ131&lt;30),"Nullás a rövidtávú feladat és rövid (hiányzik) a hozzá tartozó indoklás!",IF(AND($BP131=1,$AZ131&lt;30),"Nullás a hosszútávú feladat és rövid (hiányzik) a hozzá tartozó indoklás!",IF(AND(BN131=1,C131="2011_RENDKÍVÜLI"),"II. ütemre nem tervezhet Rendkívüli feladatot!",IF(BH131=0,AD131,IF(BK131=0,AS131,IF(AND(BC131=1,$P131&gt;$N131),"EM rendelet 2. melléklet terhére elszámolt költség nem lehet nagyobb az I. ütemre tervezett tényleges költségnél!",IF($AC131&gt;$N131,"Többlet forrást jelölt meg az I. ütemnél! A forrás ne legyen több a költségnél.",IF($AQ131&gt;$O131,"Többlet forrást jelölt meg a II. ütemnél! A forrás ne legyen több a költségnél.","Kitöltés rendben!"))))))))))))))</f>
        <v>Kitöltés rendben!</v>
      </c>
      <c r="CF131" s="5">
        <f t="shared" ref="CF131:CF132" si="785">IF(A131="Kitöltés rendben!",1,0)</f>
        <v>1</v>
      </c>
      <c r="CG131" s="5">
        <f t="shared" ref="CG131:CG133" si="786">IF(AND($BB131="R",$CF131=1),1,IF(AND($BB131="RH",$CF131=1),1,0))</f>
        <v>1</v>
      </c>
      <c r="CH131" s="5">
        <f t="shared" ref="CH131:CH133" si="787">IF(AND($BB131="H",$CF131=1),1,IF(AND($BB131="RH",$CF131=1),1,0))</f>
        <v>0</v>
      </c>
    </row>
    <row r="132" spans="1:86" s="2" customFormat="1" ht="60">
      <c r="A132" s="1" t="str">
        <f t="shared" si="747"/>
        <v>Kitöltés rendben!</v>
      </c>
      <c r="B132" s="195">
        <v>1</v>
      </c>
      <c r="C132" s="191" t="s">
        <v>70</v>
      </c>
      <c r="D132" s="198" t="s">
        <v>497</v>
      </c>
      <c r="E132" s="199" t="s">
        <v>318</v>
      </c>
      <c r="F132" s="200" t="str">
        <f>VLOOKUP($G132,Összesítő!$B:$F,2,FALSE)</f>
        <v>22-33561-1-001-00-02</v>
      </c>
      <c r="G132" s="201">
        <v>2404</v>
      </c>
      <c r="H132" s="200" t="str">
        <f>AY132&amp;"_"&amp;AW132&amp;"_FIV_"&amp;LEFT(Előlap!$B$6,4)</f>
        <v>1810_130_FIV_2026</v>
      </c>
      <c r="I132" s="200" t="str">
        <f>VLOOKUP($G132,Összesítő!$B:$F,5,FALSE)</f>
        <v>Apaj</v>
      </c>
      <c r="J132" s="200" t="str">
        <f>VLOOKUP($G132,Összesítő!$B:$F,4,FALSE)</f>
        <v>Apaj Község Önkormányzata</v>
      </c>
      <c r="K132" s="202">
        <f t="shared" si="748"/>
        <v>5000</v>
      </c>
      <c r="L132" s="193">
        <v>2027</v>
      </c>
      <c r="M132" s="193">
        <v>2027</v>
      </c>
      <c r="N132" s="203">
        <v>5000</v>
      </c>
      <c r="O132" s="204">
        <v>0</v>
      </c>
      <c r="P132" s="203">
        <v>5000</v>
      </c>
      <c r="Q132" s="205"/>
      <c r="R132" s="204">
        <v>0</v>
      </c>
      <c r="S132" s="204">
        <v>0</v>
      </c>
      <c r="T132" s="204">
        <v>0</v>
      </c>
      <c r="U132" s="204">
        <v>0</v>
      </c>
      <c r="V132" s="204">
        <v>0</v>
      </c>
      <c r="W132" s="204">
        <v>5000</v>
      </c>
      <c r="X132" s="204">
        <v>0</v>
      </c>
      <c r="Y132" s="204">
        <v>0</v>
      </c>
      <c r="Z132" s="204">
        <v>0</v>
      </c>
      <c r="AA132" s="204">
        <v>0</v>
      </c>
      <c r="AB132" s="204">
        <v>0</v>
      </c>
      <c r="AC132" s="202">
        <f t="shared" si="749"/>
        <v>5000</v>
      </c>
      <c r="AD132" s="3" t="str">
        <f t="shared" si="750"/>
        <v>A forrás egyenlő a költséggel (I.ütem).</v>
      </c>
      <c r="AE132" s="205"/>
      <c r="AF132" s="204">
        <v>0</v>
      </c>
      <c r="AG132" s="204">
        <v>0</v>
      </c>
      <c r="AH132" s="204">
        <v>0</v>
      </c>
      <c r="AI132" s="204">
        <v>0</v>
      </c>
      <c r="AJ132" s="204">
        <v>0</v>
      </c>
      <c r="AK132" s="204">
        <v>0</v>
      </c>
      <c r="AL132" s="204">
        <v>0</v>
      </c>
      <c r="AM132" s="204">
        <v>0</v>
      </c>
      <c r="AN132" s="204">
        <v>0</v>
      </c>
      <c r="AO132" s="204">
        <v>0</v>
      </c>
      <c r="AP132" s="204">
        <v>0</v>
      </c>
      <c r="AQ132" s="202">
        <f t="shared" si="751"/>
        <v>0</v>
      </c>
      <c r="AR132" s="191"/>
      <c r="AS132" s="3" t="str">
        <f t="shared" si="752"/>
        <v>Nem hosszútávú a feladat.</v>
      </c>
      <c r="AT132" s="205"/>
      <c r="AU132" s="198" t="s">
        <v>499</v>
      </c>
      <c r="AV132" s="198" t="s">
        <v>135</v>
      </c>
      <c r="AW132" s="197">
        <f>COUNTA($G$3:G132)</f>
        <v>130</v>
      </c>
      <c r="AY132" s="6">
        <f>VLOOKUP($G132,Összesítő!$B:$F,3,FALSE)</f>
        <v>1810</v>
      </c>
      <c r="AZ132" s="6">
        <f t="shared" si="753"/>
        <v>161</v>
      </c>
      <c r="BA132" s="5">
        <f t="shared" si="754"/>
        <v>1</v>
      </c>
      <c r="BB132" s="5" t="str">
        <f t="shared" si="755"/>
        <v>R</v>
      </c>
      <c r="BC132" s="5">
        <f t="shared" si="756"/>
        <v>1</v>
      </c>
      <c r="BD132" s="5">
        <f t="shared" si="757"/>
        <v>0</v>
      </c>
      <c r="BE132" s="5">
        <f t="shared" si="758"/>
        <v>0</v>
      </c>
      <c r="BF132" s="6" t="str">
        <f t="shared" si="759"/>
        <v>A forrás egyenlő a költséggel (I.ütem).</v>
      </c>
      <c r="BG132" s="5">
        <f t="shared" si="760"/>
        <v>1</v>
      </c>
      <c r="BH132" s="5">
        <f t="shared" si="761"/>
        <v>1</v>
      </c>
      <c r="BI132" s="5">
        <f t="shared" si="762"/>
        <v>0</v>
      </c>
      <c r="BJ132" s="5">
        <f t="shared" si="763"/>
        <v>1</v>
      </c>
      <c r="BK132" s="5">
        <f t="shared" si="764"/>
        <v>1</v>
      </c>
      <c r="BL132" s="4" t="str">
        <f t="shared" si="765"/>
        <v>Nem hosszútávú a feladat.</v>
      </c>
      <c r="BM132" s="5">
        <f t="shared" si="766"/>
        <v>1</v>
      </c>
      <c r="BN132" s="5">
        <f t="shared" si="767"/>
        <v>0</v>
      </c>
      <c r="BO132" s="5">
        <f t="shared" si="768"/>
        <v>0</v>
      </c>
      <c r="BP132" s="5">
        <f t="shared" si="769"/>
        <v>0</v>
      </c>
      <c r="BQ132" s="5">
        <f t="shared" si="770"/>
        <v>0</v>
      </c>
      <c r="BR132" s="6" t="str">
        <f t="shared" si="771"/>
        <v>Nincs hosszútávú terv!</v>
      </c>
      <c r="BS132" s="5">
        <f t="shared" si="772"/>
        <v>0</v>
      </c>
      <c r="BT132" s="5">
        <f t="shared" si="773"/>
        <v>0</v>
      </c>
      <c r="BU132" s="5">
        <f t="shared" si="774"/>
        <v>1</v>
      </c>
      <c r="BV132" s="5">
        <f t="shared" si="775"/>
        <v>1</v>
      </c>
      <c r="BW132" s="5">
        <f t="shared" si="776"/>
        <v>1</v>
      </c>
      <c r="BX132" s="5">
        <f t="shared" si="777"/>
        <v>1</v>
      </c>
      <c r="BY132" s="5">
        <f t="shared" si="778"/>
        <v>1</v>
      </c>
      <c r="BZ132" s="5">
        <f t="shared" si="779"/>
        <v>1</v>
      </c>
      <c r="CA132" s="5">
        <f t="shared" si="780"/>
        <v>1</v>
      </c>
      <c r="CB132" s="5">
        <f t="shared" si="781"/>
        <v>1</v>
      </c>
      <c r="CC132" s="5">
        <f t="shared" si="782"/>
        <v>1</v>
      </c>
      <c r="CD132" s="5" t="str">
        <f t="shared" si="783"/>
        <v>?</v>
      </c>
      <c r="CE132" s="4" t="str">
        <f t="shared" si="784"/>
        <v>Kitöltés rendben!</v>
      </c>
      <c r="CF132" s="5">
        <f t="shared" si="785"/>
        <v>1</v>
      </c>
      <c r="CG132" s="5">
        <f t="shared" si="786"/>
        <v>1</v>
      </c>
      <c r="CH132" s="5">
        <f t="shared" si="787"/>
        <v>0</v>
      </c>
    </row>
    <row r="133" spans="1:86" s="2" customFormat="1" ht="75">
      <c r="A133" s="1" t="str">
        <f t="shared" ref="A133" si="788">IF($G133="","Nincs VKR kiválasztva!",CE133)</f>
        <v>Kitöltés rendben!</v>
      </c>
      <c r="B133" s="195">
        <v>2</v>
      </c>
      <c r="C133" s="191" t="s">
        <v>114</v>
      </c>
      <c r="D133" s="198" t="s">
        <v>318</v>
      </c>
      <c r="E133" s="199" t="s">
        <v>318</v>
      </c>
      <c r="F133" s="200" t="str">
        <f>VLOOKUP($G133,Összesítő!$B:$F,2,FALSE)</f>
        <v>22-33561-1-001-00-02</v>
      </c>
      <c r="G133" s="201">
        <v>2404</v>
      </c>
      <c r="H133" s="200" t="str">
        <f>AY133&amp;"_"&amp;AW133&amp;"_FIV_"&amp;LEFT(Előlap!$B$6,4)</f>
        <v>1810_131_FIV_2026</v>
      </c>
      <c r="I133" s="200" t="str">
        <f>VLOOKUP($G133,Összesítő!$B:$F,5,FALSE)</f>
        <v>Apaj</v>
      </c>
      <c r="J133" s="200" t="str">
        <f>VLOOKUP($G133,Összesítő!$B:$F,4,FALSE)</f>
        <v>Apaj Község Önkormányzata</v>
      </c>
      <c r="K133" s="202">
        <f t="shared" ref="K133" si="789">N133+O133</f>
        <v>0</v>
      </c>
      <c r="L133" s="193">
        <v>2028</v>
      </c>
      <c r="M133" s="193">
        <v>2036</v>
      </c>
      <c r="N133" s="203">
        <v>0</v>
      </c>
      <c r="O133" s="204">
        <v>0</v>
      </c>
      <c r="P133" s="203">
        <v>0</v>
      </c>
      <c r="Q133" s="205"/>
      <c r="R133" s="204">
        <v>0</v>
      </c>
      <c r="S133" s="204">
        <v>0</v>
      </c>
      <c r="T133" s="204">
        <v>0</v>
      </c>
      <c r="U133" s="204">
        <v>0</v>
      </c>
      <c r="V133" s="204">
        <v>0</v>
      </c>
      <c r="W133" s="204">
        <v>0</v>
      </c>
      <c r="X133" s="204">
        <v>0</v>
      </c>
      <c r="Y133" s="204">
        <v>0</v>
      </c>
      <c r="Z133" s="204">
        <v>0</v>
      </c>
      <c r="AA133" s="204">
        <v>0</v>
      </c>
      <c r="AB133" s="204">
        <v>0</v>
      </c>
      <c r="AC133" s="202">
        <f t="shared" ref="AC133" si="790">SUM(R133:AB133)</f>
        <v>0</v>
      </c>
      <c r="AD133" s="3" t="str">
        <f t="shared" ref="AD133" si="791">IF($G133="","Nincs VKR kiválasztva!",IF(BA133=0,"Hiányos kitöltés!",BF133))</f>
        <v>Nem rövidtávú a feladat.</v>
      </c>
      <c r="AE133" s="205"/>
      <c r="AF133" s="204">
        <v>0</v>
      </c>
      <c r="AG133" s="204">
        <v>0</v>
      </c>
      <c r="AH133" s="204">
        <v>0</v>
      </c>
      <c r="AI133" s="204">
        <v>0</v>
      </c>
      <c r="AJ133" s="204">
        <v>0</v>
      </c>
      <c r="AK133" s="204">
        <v>0</v>
      </c>
      <c r="AL133" s="204">
        <v>0</v>
      </c>
      <c r="AM133" s="204">
        <v>0</v>
      </c>
      <c r="AN133" s="204">
        <v>0</v>
      </c>
      <c r="AO133" s="204">
        <v>0</v>
      </c>
      <c r="AP133" s="204">
        <v>0</v>
      </c>
      <c r="AQ133" s="202">
        <f t="shared" ref="AQ133" si="792">SUM(AF133:AP133)</f>
        <v>0</v>
      </c>
      <c r="AR133" s="191"/>
      <c r="AS133" s="3" t="str">
        <f t="shared" si="752"/>
        <v>A forrás egyenlő a költséggel (II.ütem).</v>
      </c>
      <c r="AT133" s="205"/>
      <c r="AU133" s="198" t="s">
        <v>423</v>
      </c>
      <c r="AV133" s="198" t="s">
        <v>135</v>
      </c>
      <c r="AW133" s="197">
        <f>COUNTA($G$3:G133)</f>
        <v>131</v>
      </c>
      <c r="AY133" s="6">
        <f>VLOOKUP($G133,Összesítő!$B:$F,3,FALSE)</f>
        <v>1810</v>
      </c>
      <c r="AZ133" s="6">
        <f t="shared" si="753"/>
        <v>208</v>
      </c>
      <c r="BA133" s="5">
        <f t="shared" si="754"/>
        <v>1</v>
      </c>
      <c r="BB133" s="5" t="str">
        <f t="shared" si="755"/>
        <v>H</v>
      </c>
      <c r="BC133" s="5">
        <f t="shared" si="756"/>
        <v>0</v>
      </c>
      <c r="BD133" s="5">
        <f t="shared" si="757"/>
        <v>0</v>
      </c>
      <c r="BE133" s="5">
        <f t="shared" si="758"/>
        <v>0</v>
      </c>
      <c r="BF133" s="6" t="str">
        <f t="shared" si="759"/>
        <v>Nem rövidtávú a feladat.</v>
      </c>
      <c r="BG133" s="5">
        <f t="shared" si="760"/>
        <v>1</v>
      </c>
      <c r="BH133" s="5">
        <f t="shared" si="761"/>
        <v>1</v>
      </c>
      <c r="BI133" s="5">
        <f t="shared" si="762"/>
        <v>0</v>
      </c>
      <c r="BJ133" s="5">
        <f t="shared" si="763"/>
        <v>1</v>
      </c>
      <c r="BK133" s="5">
        <f t="shared" ref="BK133" si="793">IF(AND($BJ133=1,$O133=$AQ133),1,IF(AND($BJ133=1,$O133&gt;$AQ133,AR133="igen"),1,0))</f>
        <v>1</v>
      </c>
      <c r="BL133" s="4" t="str">
        <f t="shared" si="765"/>
        <v>A forrás egyenlő a költséggel (II.ütem).</v>
      </c>
      <c r="BM133" s="5">
        <f t="shared" si="766"/>
        <v>0</v>
      </c>
      <c r="BN133" s="5">
        <f t="shared" si="767"/>
        <v>1</v>
      </c>
      <c r="BO133" s="5">
        <f t="shared" si="768"/>
        <v>0</v>
      </c>
      <c r="BP133" s="5">
        <f t="shared" si="769"/>
        <v>1</v>
      </c>
      <c r="BQ133" s="5">
        <f t="shared" si="770"/>
        <v>0</v>
      </c>
      <c r="BR133" s="6">
        <f t="shared" si="771"/>
        <v>0</v>
      </c>
      <c r="BS133" s="5">
        <f t="shared" si="772"/>
        <v>0</v>
      </c>
      <c r="BT133" s="5">
        <f t="shared" si="773"/>
        <v>1</v>
      </c>
      <c r="BU133" s="5">
        <f t="shared" si="774"/>
        <v>1</v>
      </c>
      <c r="BV133" s="5">
        <f t="shared" si="775"/>
        <v>1</v>
      </c>
      <c r="BW133" s="5">
        <f t="shared" si="776"/>
        <v>1</v>
      </c>
      <c r="BX133" s="5">
        <f t="shared" si="777"/>
        <v>1</v>
      </c>
      <c r="BY133" s="5">
        <f t="shared" si="778"/>
        <v>1</v>
      </c>
      <c r="BZ133" s="5">
        <f t="shared" si="779"/>
        <v>1</v>
      </c>
      <c r="CA133" s="5">
        <f t="shared" si="780"/>
        <v>1</v>
      </c>
      <c r="CB133" s="5">
        <f t="shared" si="781"/>
        <v>1</v>
      </c>
      <c r="CC133" s="5">
        <f t="shared" si="782"/>
        <v>1</v>
      </c>
      <c r="CD133" s="5" t="str">
        <f t="shared" si="783"/>
        <v>?</v>
      </c>
      <c r="CE133" s="4" t="str">
        <f t="shared" ref="CE133" si="794">IF($BA133=0,$CD133,IF($BG133=0,"I. ütem forrása nincs kitöltve!",IF($BJ133=0,"II. ütem forrása nincs kitöltve!",IF($BD133=1,"Költségek üteme nem megfelelő (az időtartam és a költség üteme eltér)!",IF(AND(BH133=0,$BA133=1,$BJ133=1,$BD133=1),"Kötelező cellák kitöltve, de az I. ütem forrása hibás!",IF(AND(BJ133=0,$BA133=1,$BJ133=1,$BD133=1),"Kötelező cellák kitöltve, de a II. ütem forrása hibás!",IF(AND($BO133=1,$AZ133&lt;30),"Nullás a rövidtávú feladat és rövid (hiányzik) a hozzá tartozó indoklás!",IF(AND($BP133=1,$AZ133&lt;30),"Nullás a hosszútávú feladat és rövid (hiányzik) a hozzá tartozó indoklás!",IF(AND(BN133=1,C133="2011_RENDKÍVÜLI"),"II. ütemre nem tervezhet Rendkívüli feladatot!",IF(BH133=0,AD133,IF(BK133=0,AS133,IF(AND(BC133=1,$P133&gt;$N133),"EM rendelet 2. melléklet terhére elszámolt költség nem lehet nagyobb az I. ütemre tervezett tényleges költségnél!",IF($AC133&gt;$N133,"Többlet forrást jelölt meg az I. ütemnél! A forrás ne legyen több a költségnél.",IF($AQ133&gt;$O133,"Többlet forrást jelölt meg a II. ütemnél! A forrás ne legyen több a költségnél.","Kitöltés rendben!"))))))))))))))</f>
        <v>Kitöltés rendben!</v>
      </c>
      <c r="CF133" s="5">
        <f t="shared" ref="CF133" si="795">IF(A133="Kitöltés rendben!",1,0)</f>
        <v>1</v>
      </c>
      <c r="CG133" s="5">
        <f t="shared" si="786"/>
        <v>0</v>
      </c>
      <c r="CH133" s="5">
        <f t="shared" si="787"/>
        <v>1</v>
      </c>
    </row>
    <row r="134" spans="1:86" s="2" customFormat="1" ht="45">
      <c r="A134" s="1" t="str">
        <f>IF($G134="","Nincs VKR kiválasztva!",CE134)</f>
        <v>Kitöltés rendben!</v>
      </c>
      <c r="B134" s="195">
        <v>1</v>
      </c>
      <c r="C134" s="191" t="s">
        <v>117</v>
      </c>
      <c r="D134" s="198" t="s">
        <v>317</v>
      </c>
      <c r="E134" s="199" t="s">
        <v>318</v>
      </c>
      <c r="F134" s="200" t="str">
        <f>VLOOKUP($G134,Összesítő!$B:$F,2,FALSE)</f>
        <v>21-21148-1-002-00-03</v>
      </c>
      <c r="G134" s="201">
        <v>2403</v>
      </c>
      <c r="H134" s="200" t="str">
        <f>AY134&amp;"_"&amp;AW134&amp;"_FIV_"&amp;LEFT(Előlap!$B$6,4)</f>
        <v>1795_132_FIV_2026</v>
      </c>
      <c r="I134" s="200" t="str">
        <f>VLOOKUP($G134,Összesítő!$B:$F,5,FALSE)</f>
        <v>Apostag, Dunavecse</v>
      </c>
      <c r="J134" s="200" t="str">
        <f>VLOOKUP($G134,Összesítő!$B:$F,4,FALSE)</f>
        <v>Apostag Község Önkormányzata, Dunavecse Város Önkormányzata</v>
      </c>
      <c r="K134" s="202">
        <f>N134+O134</f>
        <v>4000</v>
      </c>
      <c r="L134" s="193">
        <v>2027</v>
      </c>
      <c r="M134" s="193">
        <v>2027</v>
      </c>
      <c r="N134" s="203">
        <v>4000</v>
      </c>
      <c r="O134" s="204">
        <v>0</v>
      </c>
      <c r="P134" s="203">
        <v>3000</v>
      </c>
      <c r="Q134" s="205"/>
      <c r="R134" s="204">
        <v>1000</v>
      </c>
      <c r="S134" s="204">
        <v>0</v>
      </c>
      <c r="T134" s="204">
        <v>0</v>
      </c>
      <c r="U134" s="204">
        <v>0</v>
      </c>
      <c r="V134" s="204">
        <v>0</v>
      </c>
      <c r="W134" s="204">
        <v>3000</v>
      </c>
      <c r="X134" s="204">
        <v>0</v>
      </c>
      <c r="Y134" s="204">
        <v>0</v>
      </c>
      <c r="Z134" s="204">
        <v>0</v>
      </c>
      <c r="AA134" s="204">
        <v>0</v>
      </c>
      <c r="AB134" s="204">
        <v>0</v>
      </c>
      <c r="AC134" s="202">
        <f>SUM(R134:AB134)</f>
        <v>4000</v>
      </c>
      <c r="AD134" s="3" t="str">
        <f>IF($G134="","Nincs VKR kiválasztva!",IF(BA134=0,"Hiányos kitöltés!",BF134))</f>
        <v>A forrás egyenlő a költséggel (I.ütem).</v>
      </c>
      <c r="AE134" s="205"/>
      <c r="AF134" s="204">
        <v>0</v>
      </c>
      <c r="AG134" s="204">
        <v>0</v>
      </c>
      <c r="AH134" s="204">
        <v>0</v>
      </c>
      <c r="AI134" s="204">
        <v>0</v>
      </c>
      <c r="AJ134" s="204">
        <v>0</v>
      </c>
      <c r="AK134" s="204">
        <v>0</v>
      </c>
      <c r="AL134" s="204">
        <v>0</v>
      </c>
      <c r="AM134" s="204">
        <v>0</v>
      </c>
      <c r="AN134" s="204">
        <v>0</v>
      </c>
      <c r="AO134" s="204">
        <v>0</v>
      </c>
      <c r="AP134" s="204">
        <v>0</v>
      </c>
      <c r="AQ134" s="202">
        <f>SUM(AF134:AP134)</f>
        <v>0</v>
      </c>
      <c r="AR134" s="191"/>
      <c r="AS134" s="3" t="str">
        <f>IF($G134="","Nincs VKR kiválasztva!",IF($BA134=0,"Hiányos kitöltés!",IF($BN134=0,"Nem hosszútávú a feladat.",$BL134)))</f>
        <v>Nem hosszútávú a feladat.</v>
      </c>
      <c r="AT134" s="205"/>
      <c r="AU134" s="198" t="s">
        <v>326</v>
      </c>
      <c r="AV134" s="198" t="s">
        <v>135</v>
      </c>
      <c r="AW134" s="197">
        <f>COUNTA($G$3:G134)</f>
        <v>132</v>
      </c>
      <c r="AY134" s="6">
        <f>VLOOKUP($G134,Összesítő!$B:$F,3,FALSE)</f>
        <v>1795</v>
      </c>
      <c r="AZ134" s="6">
        <f>LEN($AU134)</f>
        <v>107</v>
      </c>
      <c r="BA134" s="5">
        <f>IF(OR($B134="",$C134="",$D134="",$E134="",$F134="",$L134="",$M134="",$N134="",$O134="",$P134=""),0,1)</f>
        <v>1</v>
      </c>
      <c r="BB134" s="5" t="str">
        <f>IF($F134="",0,IF(AND($L134=2027,$M134=2027),"R",IF(AND($L134=2027,$M134&gt;2027),"RH",IF(AND($L134&gt;2027,$M134&gt;2027),"H","x"))))</f>
        <v>R</v>
      </c>
      <c r="BC134" s="5">
        <f>IF(OR(BB134="R",BB134="RH"),1,0)</f>
        <v>1</v>
      </c>
      <c r="BD134" s="5">
        <f>IF(AND($BB134="R",$O134&gt;0),1,IF(AND($BB134="H",$N134&gt;0),1,0))</f>
        <v>0</v>
      </c>
      <c r="BE134" s="5">
        <f>IF($AC134&lt;$N134,1,IF($AC134=$N134,0))</f>
        <v>0</v>
      </c>
      <c r="BF134" s="6" t="str">
        <f>IF($L134&gt;2027,"Nem rövidtávú a feladat.",IF($BE134=1,"Az I. ütem nem lehet forráshiányos!",IF($AC134&gt;$N134,"Többlet forrást jelölt meg az I. ütemnél! A forrás ne legyen több a költségnél.",IF($AC134=$N134,"A forrás egyenlő a költséggel (I.ütem).",0))))</f>
        <v>A forrás egyenlő a költséggel (I.ütem).</v>
      </c>
      <c r="BG134" s="5">
        <f>IF(AND($R134&lt;&gt;"",$S134&lt;&gt;"",$T134&lt;&gt;"",$U134&lt;&gt;"",$V134&lt;&gt;"",$W134&lt;&gt;"",$X134&lt;&gt;"",$Y134&lt;&gt;"",$Z134&lt;&gt;"",$AA134&lt;&gt;"",$AB134&lt;&gt;""),1,0)</f>
        <v>1</v>
      </c>
      <c r="BH134" s="5">
        <f>IF(AND($BG134=1,$N134=$AC134),1,0)</f>
        <v>1</v>
      </c>
      <c r="BI134" s="5">
        <f>IF($AQ134&lt;$O134,1,0)</f>
        <v>0</v>
      </c>
      <c r="BJ134" s="5">
        <f>IF(AND($AF134&lt;&gt;"",$AG134&lt;&gt;"",$AH134&lt;&gt;"",$AI134&lt;&gt;"",$AJ134&lt;&gt;"",$AK134&lt;&gt;"",$AL134&lt;&gt;"",$AM134&lt;&gt;"",$AN134&lt;&gt;"",$AO134&lt;&gt;"",$AP134&lt;&gt;""),1,0)</f>
        <v>1</v>
      </c>
      <c r="BK134" s="5">
        <f>IF(AND($BJ134=1,$O134=$AQ134),1,IF(AND($BJ134=1,$O134&gt;$AQ134,AR134="igen"),1,0))</f>
        <v>1</v>
      </c>
      <c r="BL134" s="4" t="str">
        <f>IF($M134&lt;2028,"Nem hosszútávú a feladat.",IF(AND($BI134=1,$AR134="nem"),"Forráshiányos a feladat? Jelölje az AR-oszlopban!",IF(AND($BI134=0,$AR134="igen"),"Forráshiányosnak jelölte a feladat az AR-oszlopban, de a forrás költség adatok alapnján nem az!",IF(AND($BI134=1,$AR134="igen"),"Forráshiányos a feladat!",IF($AQ134&gt;$O134,"Többlet forrást jelölt meg a II. ütemnél! A forrás ne legyen több a költségnél.",IF($AQ134=$O134,"A forrás egyenlő a költséggel (II.ütem).",0))))))</f>
        <v>Nem hosszútávú a feladat.</v>
      </c>
      <c r="BM134" s="5">
        <f>IF($M134&lt;2028,1,0)</f>
        <v>1</v>
      </c>
      <c r="BN134" s="5">
        <f>IF($M134&gt;2027,1,0)</f>
        <v>0</v>
      </c>
      <c r="BO134" s="5">
        <f>IF(AND($BM134=1,$N134=0),1,0)</f>
        <v>0</v>
      </c>
      <c r="BP134" s="5">
        <f>IF(AND($BN134=1,$O134=0),1,0)</f>
        <v>0</v>
      </c>
      <c r="BQ134" s="5">
        <f>IF(AND($BB134="R",$N134=0,$AZ134&gt;29),1,IF(AND($BB134="RH",$N134=0,$AZ134&gt;29),1,0))</f>
        <v>0</v>
      </c>
      <c r="BR134" s="6" t="str">
        <f>IF($BN134=0,"Nincs hosszútávú terv!",IF(AND($BB134="H",$O134=0,$AZ134=0),"Nullás a hosszútávú feladat és nincs hozzá indoklás!",IF(AND($BB134="RH",$O134=0,$AZ134=0),"Nullás a hosszútávú feladat és nincs hozzá indoklás!",IF(AND($BB134="R",$O134=0,$AZ134&lt;300),"Nullás a hosszútávú feladat és rövid hozzá az indoklás!",IF(AND($BB134="RH",$O134=0,$AZ134&lt;300),"Nullás a hosszútávú feladat és rövid hozzá az indoklás!",0)))))</f>
        <v>Nincs hosszútávú terv!</v>
      </c>
      <c r="BS134" s="5">
        <f>IF(AND($BB134="R",$N134=0,$AZ134&gt;29),1,IF(AND($BB134="RH",$N134=0,$AZ134&gt;29),1,0))</f>
        <v>0</v>
      </c>
      <c r="BT134" s="5">
        <f>IF(AND($BB134="H",$O134=0,$AZ134&gt;29),1,IF(AND($BB134="RH",$O134=0,$AZ134&gt;29),1,0))</f>
        <v>0</v>
      </c>
      <c r="BU134" s="5">
        <f>IF($B134="",0,1)</f>
        <v>1</v>
      </c>
      <c r="BV134" s="5">
        <f>IF($C134="",0,1)</f>
        <v>1</v>
      </c>
      <c r="BW134" s="5">
        <f>IF($D134="",0,1)</f>
        <v>1</v>
      </c>
      <c r="BX134" s="5">
        <f>IF($E134="",0,1)</f>
        <v>1</v>
      </c>
      <c r="BY134" s="5">
        <f>IF($L134="",0,1)</f>
        <v>1</v>
      </c>
      <c r="BZ134" s="5">
        <f>IF($M134="",0,1)</f>
        <v>1</v>
      </c>
      <c r="CA134" s="5">
        <f>IF($N134="",0,1)</f>
        <v>1</v>
      </c>
      <c r="CB134" s="5">
        <f>IF($O134="",0,1)</f>
        <v>1</v>
      </c>
      <c r="CC134" s="5">
        <f>IF($P134="",0,1)</f>
        <v>1</v>
      </c>
      <c r="CD134" s="5" t="str">
        <f>IF(AND($BA134=0,$BU134=0),"Hiányos kitöltés! (B-oszlop üres)",IF(AND($BA134=0,$BV134=0),"Hiányos kitöltés! (C-oszlop üres)",IF(AND($BA134=0,$BW134=0),"Hiányos kitöltés! (D-oszlop üres)",IF(AND($BA134=0,$BX134=0),"Hiányos kitöltés! (E-oszlop üres)",IF(AND($BA134=0,$BY134=0),"Hiányos kitöltés! (L-oszlop üres)",IF(AND($BA134=0,$BZ134=0),"Hiányos kitöltés! (M-oszlop üres)",IF(AND($BA134=0,$CA134=0),"Hiányos kitöltés! (N-oszlop üres)",IF(AND($BA134=0,$CB134=0),"Hiányos kitöltés! (O-oszlop üres)",IF(AND($BA134=0,$CC134=0),"Hiányos kitöltés! (P-oszlop üres)",IF(AND($BA134=0,$BG134=0),"Hiányos kitöltés! (I.ütem forrása hiányos!","?"))))))))))</f>
        <v>?</v>
      </c>
      <c r="CE134" s="4" t="str">
        <f>IF($BA134=0,$CD134,IF($BG134=0,"I. ütem forrása nincs kitöltve!",IF($BJ134=0,"II. ütem forrása nincs kitöltve!",IF($BD134=1,"Költségek üteme nem megfelelő (az időtartam és a költség üteme eltér)!",IF(AND(BH134=0,$BA134=1,$BJ134=1,$BD134=1),"Kötelező cellák kitöltve, de az I. ütem forrása hibás!",IF(AND(BJ134=0,$BA134=1,$BJ134=1,$BD134=1),"Kötelező cellák kitöltve, de a II. ütem forrása hibás!",IF(AND($BO134=1,$AZ134&lt;30),"Nullás a rövidtávú feladat és rövid (hiányzik) a hozzá tartozó indoklás!",IF(AND($BP134=1,$AZ134&lt;30),"Nullás a hosszútávú feladat és rövid (hiányzik) a hozzá tartozó indoklás!",IF(AND(BN134=1,C134="2011_RENDKÍVÜLI"),"II. ütemre nem tervezhet Rendkívüli feladatot!",IF(BH134=0,AD134,IF(BK134=0,AS134,IF(AND(BC134=1,$P134&gt;$N134),"EM rendelet 2. melléklet terhére elszámolt költség nem lehet nagyobb az I. ütemre tervezett tényleges költségnél!",IF($AC134&gt;$N134,"Többlet forrást jelölt meg az I. ütemnél! A forrás ne legyen több a költségnél.",IF($AQ134&gt;$O134,"Többlet forrást jelölt meg a II. ütemnél! A forrás ne legyen több a költségnél.","Kitöltés rendben!"))))))))))))))</f>
        <v>Kitöltés rendben!</v>
      </c>
      <c r="CF134" s="5">
        <f>IF(A134="Kitöltés rendben!",1,0)</f>
        <v>1</v>
      </c>
      <c r="CG134" s="5">
        <f>IF(AND($BB134="R",$CF134=1),1,IF(AND($BB134="RH",$CF134=1),1,0))</f>
        <v>1</v>
      </c>
      <c r="CH134" s="5">
        <f>IF(AND($BB134="H",$CF134=1),1,IF(AND($BB134="RH",$CF134=1),1,0))</f>
        <v>0</v>
      </c>
    </row>
    <row r="135" spans="1:86" s="2" customFormat="1" ht="90">
      <c r="A135" s="1" t="str">
        <f t="shared" ref="A135:A139" si="796">IF($G135="","Nincs VKR kiválasztva!",CE135)</f>
        <v>Kitöltés rendben!</v>
      </c>
      <c r="B135" s="195">
        <v>1</v>
      </c>
      <c r="C135" s="191" t="s">
        <v>50</v>
      </c>
      <c r="D135" s="198" t="s">
        <v>368</v>
      </c>
      <c r="E135" s="199" t="s">
        <v>318</v>
      </c>
      <c r="F135" s="200" t="str">
        <f>VLOOKUP($G135,Összesítő!$B:$F,2,FALSE)</f>
        <v>21-21148-1-002-00-03</v>
      </c>
      <c r="G135" s="201">
        <v>2403</v>
      </c>
      <c r="H135" s="200" t="str">
        <f>AY135&amp;"_"&amp;AW135&amp;"_FIV_"&amp;LEFT(Előlap!$B$6,4)</f>
        <v>1795_133_FIV_2026</v>
      </c>
      <c r="I135" s="200" t="str">
        <f>VLOOKUP($G135,Összesítő!$B:$F,5,FALSE)</f>
        <v>Apostag, Dunavecse</v>
      </c>
      <c r="J135" s="200" t="str">
        <f>VLOOKUP($G135,Összesítő!$B:$F,4,FALSE)</f>
        <v>Apostag Község Önkormányzata, Dunavecse Város Önkormányzata</v>
      </c>
      <c r="K135" s="202">
        <f t="shared" ref="K135:K139" si="797">N135+O135</f>
        <v>5000</v>
      </c>
      <c r="L135" s="193">
        <v>2027</v>
      </c>
      <c r="M135" s="193">
        <v>2027</v>
      </c>
      <c r="N135" s="203">
        <v>5000</v>
      </c>
      <c r="O135" s="204">
        <v>0</v>
      </c>
      <c r="P135" s="203">
        <v>5000</v>
      </c>
      <c r="Q135" s="205"/>
      <c r="R135" s="204">
        <v>0</v>
      </c>
      <c r="S135" s="204">
        <v>0</v>
      </c>
      <c r="T135" s="204">
        <v>0</v>
      </c>
      <c r="U135" s="204">
        <v>0</v>
      </c>
      <c r="V135" s="204">
        <v>0</v>
      </c>
      <c r="W135" s="204">
        <v>5000</v>
      </c>
      <c r="X135" s="204">
        <v>0</v>
      </c>
      <c r="Y135" s="204">
        <v>0</v>
      </c>
      <c r="Z135" s="204">
        <v>0</v>
      </c>
      <c r="AA135" s="204">
        <v>0</v>
      </c>
      <c r="AB135" s="204">
        <v>0</v>
      </c>
      <c r="AC135" s="202">
        <f t="shared" ref="AC135:AC139" si="798">SUM(R135:AB135)</f>
        <v>5000</v>
      </c>
      <c r="AD135" s="3" t="str">
        <f t="shared" ref="AD135:AD139" si="799">IF($G135="","Nincs VKR kiválasztva!",IF(BA135=0,"Hiányos kitöltés!",BF135))</f>
        <v>A forrás egyenlő a költséggel (I.ütem).</v>
      </c>
      <c r="AE135" s="205"/>
      <c r="AF135" s="204">
        <v>0</v>
      </c>
      <c r="AG135" s="204">
        <v>0</v>
      </c>
      <c r="AH135" s="204">
        <v>0</v>
      </c>
      <c r="AI135" s="204">
        <v>0</v>
      </c>
      <c r="AJ135" s="204">
        <v>0</v>
      </c>
      <c r="AK135" s="204">
        <v>0</v>
      </c>
      <c r="AL135" s="204">
        <v>0</v>
      </c>
      <c r="AM135" s="204">
        <v>0</v>
      </c>
      <c r="AN135" s="204">
        <v>0</v>
      </c>
      <c r="AO135" s="204">
        <v>0</v>
      </c>
      <c r="AP135" s="204">
        <v>0</v>
      </c>
      <c r="AQ135" s="202">
        <f t="shared" ref="AQ135:AQ139" si="800">SUM(AF135:AP135)</f>
        <v>0</v>
      </c>
      <c r="AR135" s="191"/>
      <c r="AS135" s="3" t="str">
        <f t="shared" ref="AS135:AS139" si="801">IF($G135="","Nincs VKR kiválasztva!",IF($BA135=0,"Hiányos kitöltés!",IF($BN135=0,"Nem hosszútávú a feladat.",$BL135)))</f>
        <v>Nem hosszútávú a feladat.</v>
      </c>
      <c r="AT135" s="205"/>
      <c r="AU135" s="198" t="s">
        <v>498</v>
      </c>
      <c r="AV135" s="198" t="s">
        <v>135</v>
      </c>
      <c r="AW135" s="197">
        <f>COUNTA($G$3:G135)</f>
        <v>133</v>
      </c>
      <c r="AY135" s="6">
        <f>VLOOKUP($G135,Összesítő!$B:$F,3,FALSE)</f>
        <v>1795</v>
      </c>
      <c r="AZ135" s="6">
        <f t="shared" ref="AZ135:AZ139" si="802">LEN($AU135)</f>
        <v>230</v>
      </c>
      <c r="BA135" s="5">
        <f t="shared" ref="BA135:BA139" si="803">IF(OR($B135="",$C135="",$D135="",$E135="",$F135="",$L135="",$M135="",$N135="",$O135="",$P135=""),0,1)</f>
        <v>1</v>
      </c>
      <c r="BB135" s="5" t="str">
        <f t="shared" ref="BB135:BB139" si="804">IF($F135="",0,IF(AND($L135=2027,$M135=2027),"R",IF(AND($L135=2027,$M135&gt;2027),"RH",IF(AND($L135&gt;2027,$M135&gt;2027),"H","x"))))</f>
        <v>R</v>
      </c>
      <c r="BC135" s="5">
        <f t="shared" ref="BC135:BC139" si="805">IF(OR(BB135="R",BB135="RH"),1,0)</f>
        <v>1</v>
      </c>
      <c r="BD135" s="5">
        <f t="shared" ref="BD135:BD139" si="806">IF(AND($BB135="R",$O135&gt;0),1,IF(AND($BB135="H",$N135&gt;0),1,0))</f>
        <v>0</v>
      </c>
      <c r="BE135" s="5">
        <f t="shared" ref="BE135:BE139" si="807">IF($AC135&lt;$N135,1,IF($AC135=$N135,0))</f>
        <v>0</v>
      </c>
      <c r="BF135" s="6" t="str">
        <f t="shared" ref="BF135:BF139" si="808">IF($L135&gt;2027,"Nem rövidtávú a feladat.",IF($BE135=1,"Az I. ütem nem lehet forráshiányos!",IF($AC135&gt;$N135,"Többlet forrást jelölt meg az I. ütemnél! A forrás ne legyen több a költségnél.",IF($AC135=$N135,"A forrás egyenlő a költséggel (I.ütem).",0))))</f>
        <v>A forrás egyenlő a költséggel (I.ütem).</v>
      </c>
      <c r="BG135" s="5">
        <f t="shared" ref="BG135:BG139" si="809">IF(AND($R135&lt;&gt;"",$S135&lt;&gt;"",$T135&lt;&gt;"",$U135&lt;&gt;"",$V135&lt;&gt;"",$W135&lt;&gt;"",$X135&lt;&gt;"",$Y135&lt;&gt;"",$Z135&lt;&gt;"",$AA135&lt;&gt;"",$AB135&lt;&gt;""),1,0)</f>
        <v>1</v>
      </c>
      <c r="BH135" s="5">
        <f t="shared" ref="BH135:BH139" si="810">IF(AND($BG135=1,$N135=$AC135),1,0)</f>
        <v>1</v>
      </c>
      <c r="BI135" s="5">
        <f t="shared" ref="BI135:BI139" si="811">IF($AQ135&lt;$O135,1,0)</f>
        <v>0</v>
      </c>
      <c r="BJ135" s="5">
        <f t="shared" ref="BJ135:BJ139" si="812">IF(AND($AF135&lt;&gt;"",$AG135&lt;&gt;"",$AH135&lt;&gt;"",$AI135&lt;&gt;"",$AJ135&lt;&gt;"",$AK135&lt;&gt;"",$AL135&lt;&gt;"",$AM135&lt;&gt;"",$AN135&lt;&gt;"",$AO135&lt;&gt;"",$AP135&lt;&gt;""),1,0)</f>
        <v>1</v>
      </c>
      <c r="BK135" s="5">
        <f t="shared" ref="BK135:BK139" si="813">IF(AND($BJ135=1,$O135=$AQ135),1,IF(AND($BJ135=1,$O135&gt;$AQ135,AR135="igen"),1,0))</f>
        <v>1</v>
      </c>
      <c r="BL135" s="4" t="str">
        <f t="shared" ref="BL135:BL139" si="814">IF($M135&lt;2028,"Nem hosszútávú a feladat.",IF(AND($BI135=1,$AR135="nem"),"Forráshiányos a feladat? Jelölje az AR-oszlopban!",IF(AND($BI135=0,$AR135="igen"),"Forráshiányosnak jelölte a feladat az AR-oszlopban, de a forrás költség adatok alapnján nem az!",IF(AND($BI135=1,$AR135="igen"),"Forráshiányos a feladat!",IF($AQ135&gt;$O135,"Többlet forrást jelölt meg a II. ütemnél! A forrás ne legyen több a költségnél.",IF($AQ135=$O135,"A forrás egyenlő a költséggel (II.ütem).",0))))))</f>
        <v>Nem hosszútávú a feladat.</v>
      </c>
      <c r="BM135" s="5">
        <f t="shared" ref="BM135:BM139" si="815">IF($M135&lt;2028,1,0)</f>
        <v>1</v>
      </c>
      <c r="BN135" s="5">
        <f t="shared" ref="BN135:BN139" si="816">IF($M135&gt;2027,1,0)</f>
        <v>0</v>
      </c>
      <c r="BO135" s="5">
        <f t="shared" ref="BO135:BO139" si="817">IF(AND($BM135=1,$N135=0),1,0)</f>
        <v>0</v>
      </c>
      <c r="BP135" s="5">
        <f t="shared" ref="BP135:BP139" si="818">IF(AND($BN135=1,$O135=0),1,0)</f>
        <v>0</v>
      </c>
      <c r="BQ135" s="5">
        <f t="shared" ref="BQ135:BQ139" si="819">IF(AND($BB135="R",$N135=0,$AZ135&gt;29),1,IF(AND($BB135="RH",$N135=0,$AZ135&gt;29),1,0))</f>
        <v>0</v>
      </c>
      <c r="BR135" s="6" t="str">
        <f t="shared" ref="BR135:BR139" si="820">IF($BN135=0,"Nincs hosszútávú terv!",IF(AND($BB135="H",$O135=0,$AZ135=0),"Nullás a hosszútávú feladat és nincs hozzá indoklás!",IF(AND($BB135="RH",$O135=0,$AZ135=0),"Nullás a hosszútávú feladat és nincs hozzá indoklás!",IF(AND($BB135="R",$O135=0,$AZ135&lt;300),"Nullás a hosszútávú feladat és rövid hozzá az indoklás!",IF(AND($BB135="RH",$O135=0,$AZ135&lt;300),"Nullás a hosszútávú feladat és rövid hozzá az indoklás!",0)))))</f>
        <v>Nincs hosszútávú terv!</v>
      </c>
      <c r="BS135" s="5">
        <f t="shared" ref="BS135:BS139" si="821">IF(AND($BB135="R",$N135=0,$AZ135&gt;29),1,IF(AND($BB135="RH",$N135=0,$AZ135&gt;29),1,0))</f>
        <v>0</v>
      </c>
      <c r="BT135" s="5">
        <f t="shared" ref="BT135:BT139" si="822">IF(AND($BB135="H",$O135=0,$AZ135&gt;29),1,IF(AND($BB135="RH",$O135=0,$AZ135&gt;29),1,0))</f>
        <v>0</v>
      </c>
      <c r="BU135" s="5">
        <f t="shared" ref="BU135:BU139" si="823">IF($B135="",0,1)</f>
        <v>1</v>
      </c>
      <c r="BV135" s="5">
        <f t="shared" ref="BV135:BV139" si="824">IF($C135="",0,1)</f>
        <v>1</v>
      </c>
      <c r="BW135" s="5">
        <f t="shared" ref="BW135:BW139" si="825">IF($D135="",0,1)</f>
        <v>1</v>
      </c>
      <c r="BX135" s="5">
        <f t="shared" ref="BX135:BX139" si="826">IF($E135="",0,1)</f>
        <v>1</v>
      </c>
      <c r="BY135" s="5">
        <f t="shared" ref="BY135:BY139" si="827">IF($L135="",0,1)</f>
        <v>1</v>
      </c>
      <c r="BZ135" s="5">
        <f t="shared" ref="BZ135:BZ139" si="828">IF($M135="",0,1)</f>
        <v>1</v>
      </c>
      <c r="CA135" s="5">
        <f t="shared" ref="CA135:CA139" si="829">IF($N135="",0,1)</f>
        <v>1</v>
      </c>
      <c r="CB135" s="5">
        <f t="shared" ref="CB135:CB139" si="830">IF($O135="",0,1)</f>
        <v>1</v>
      </c>
      <c r="CC135" s="5">
        <f t="shared" ref="CC135:CC139" si="831">IF($P135="",0,1)</f>
        <v>1</v>
      </c>
      <c r="CD135" s="5" t="str">
        <f t="shared" ref="CD135:CD139" si="832">IF(AND($BA135=0,$BU135=0),"Hiányos kitöltés! (B-oszlop üres)",IF(AND($BA135=0,$BV135=0),"Hiányos kitöltés! (C-oszlop üres)",IF(AND($BA135=0,$BW135=0),"Hiányos kitöltés! (D-oszlop üres)",IF(AND($BA135=0,$BX135=0),"Hiányos kitöltés! (E-oszlop üres)",IF(AND($BA135=0,$BY135=0),"Hiányos kitöltés! (L-oszlop üres)",IF(AND($BA135=0,$BZ135=0),"Hiányos kitöltés! (M-oszlop üres)",IF(AND($BA135=0,$CA135=0),"Hiányos kitöltés! (N-oszlop üres)",IF(AND($BA135=0,$CB135=0),"Hiányos kitöltés! (O-oszlop üres)",IF(AND($BA135=0,$CC135=0),"Hiányos kitöltés! (P-oszlop üres)",IF(AND($BA135=0,$BG135=0),"Hiányos kitöltés! (I.ütem forrása hiányos!","?"))))))))))</f>
        <v>?</v>
      </c>
      <c r="CE135" s="4" t="str">
        <f t="shared" ref="CE135:CE139" si="833">IF($BA135=0,$CD135,IF($BG135=0,"I. ütem forrása nincs kitöltve!",IF($BJ135=0,"II. ütem forrása nincs kitöltve!",IF($BD135=1,"Költségek üteme nem megfelelő (az időtartam és a költség üteme eltér)!",IF(AND(BH135=0,$BA135=1,$BJ135=1,$BD135=1),"Kötelező cellák kitöltve, de az I. ütem forrása hibás!",IF(AND(BJ135=0,$BA135=1,$BJ135=1,$BD135=1),"Kötelező cellák kitöltve, de a II. ütem forrása hibás!",IF(AND($BO135=1,$AZ135&lt;30),"Nullás a rövidtávú feladat és rövid (hiányzik) a hozzá tartozó indoklás!",IF(AND($BP135=1,$AZ135&lt;30),"Nullás a hosszútávú feladat és rövid (hiányzik) a hozzá tartozó indoklás!",IF(AND(BN135=1,C135="2011_RENDKÍVÜLI"),"II. ütemre nem tervezhet Rendkívüli feladatot!",IF(BH135=0,AD135,IF(BK135=0,AS135,IF(AND(BC135=1,$P135&gt;$N135),"EM rendelet 2. melléklet terhére elszámolt költség nem lehet nagyobb az I. ütemre tervezett tényleges költségnél!",IF($AC135&gt;$N135,"Többlet forrást jelölt meg az I. ütemnél! A forrás ne legyen több a költségnél.",IF($AQ135&gt;$O135,"Többlet forrást jelölt meg a II. ütemnél! A forrás ne legyen több a költségnél.","Kitöltés rendben!"))))))))))))))</f>
        <v>Kitöltés rendben!</v>
      </c>
      <c r="CF135" s="5">
        <f t="shared" ref="CF135:CF139" si="834">IF(A135="Kitöltés rendben!",1,0)</f>
        <v>1</v>
      </c>
      <c r="CG135" s="5">
        <f t="shared" ref="CG135:CG139" si="835">IF(AND($BB135="R",$CF135=1),1,IF(AND($BB135="RH",$CF135=1),1,0))</f>
        <v>1</v>
      </c>
      <c r="CH135" s="5">
        <f t="shared" ref="CH135:CH139" si="836">IF(AND($BB135="H",$CF135=1),1,IF(AND($BB135="RH",$CF135=1),1,0))</f>
        <v>0</v>
      </c>
    </row>
    <row r="136" spans="1:86" s="2" customFormat="1" ht="60">
      <c r="A136" s="1" t="str">
        <f t="shared" si="796"/>
        <v>Kitöltés rendben!</v>
      </c>
      <c r="B136" s="195">
        <v>1</v>
      </c>
      <c r="C136" s="191" t="s">
        <v>92</v>
      </c>
      <c r="D136" s="198" t="s">
        <v>500</v>
      </c>
      <c r="E136" s="199" t="s">
        <v>318</v>
      </c>
      <c r="F136" s="200" t="str">
        <f>VLOOKUP($G136,Összesítő!$B:$F,2,FALSE)</f>
        <v>21-21148-1-002-00-03</v>
      </c>
      <c r="G136" s="201">
        <v>2403</v>
      </c>
      <c r="H136" s="200" t="str">
        <f>AY136&amp;"_"&amp;AW136&amp;"_FIV_"&amp;LEFT(Előlap!$B$6,4)</f>
        <v>1795_134_FIV_2026</v>
      </c>
      <c r="I136" s="200" t="str">
        <f>VLOOKUP($G136,Összesítő!$B:$F,5,FALSE)</f>
        <v>Apostag, Dunavecse</v>
      </c>
      <c r="J136" s="200" t="str">
        <f>VLOOKUP($G136,Összesítő!$B:$F,4,FALSE)</f>
        <v>Apostag Község Önkormányzata, Dunavecse Város Önkormányzata</v>
      </c>
      <c r="K136" s="202">
        <f t="shared" si="797"/>
        <v>10000</v>
      </c>
      <c r="L136" s="193">
        <v>2027</v>
      </c>
      <c r="M136" s="193">
        <v>2027</v>
      </c>
      <c r="N136" s="203">
        <v>10000</v>
      </c>
      <c r="O136" s="204">
        <v>0</v>
      </c>
      <c r="P136" s="203">
        <v>10000</v>
      </c>
      <c r="Q136" s="205"/>
      <c r="R136" s="204">
        <v>0</v>
      </c>
      <c r="S136" s="204">
        <v>0</v>
      </c>
      <c r="T136" s="204">
        <v>0</v>
      </c>
      <c r="U136" s="204">
        <v>0</v>
      </c>
      <c r="V136" s="204">
        <v>0</v>
      </c>
      <c r="W136" s="204">
        <v>10000</v>
      </c>
      <c r="X136" s="204">
        <v>0</v>
      </c>
      <c r="Y136" s="204">
        <v>0</v>
      </c>
      <c r="Z136" s="204">
        <v>0</v>
      </c>
      <c r="AA136" s="204">
        <v>0</v>
      </c>
      <c r="AB136" s="204">
        <v>0</v>
      </c>
      <c r="AC136" s="202">
        <f t="shared" si="798"/>
        <v>10000</v>
      </c>
      <c r="AD136" s="3" t="str">
        <f t="shared" si="799"/>
        <v>A forrás egyenlő a költséggel (I.ütem).</v>
      </c>
      <c r="AE136" s="205"/>
      <c r="AF136" s="204">
        <v>0</v>
      </c>
      <c r="AG136" s="204">
        <v>0</v>
      </c>
      <c r="AH136" s="204">
        <v>0</v>
      </c>
      <c r="AI136" s="204">
        <v>0</v>
      </c>
      <c r="AJ136" s="204">
        <v>0</v>
      </c>
      <c r="AK136" s="204">
        <v>0</v>
      </c>
      <c r="AL136" s="204">
        <v>0</v>
      </c>
      <c r="AM136" s="204">
        <v>0</v>
      </c>
      <c r="AN136" s="204">
        <v>0</v>
      </c>
      <c r="AO136" s="204">
        <v>0</v>
      </c>
      <c r="AP136" s="204">
        <v>0</v>
      </c>
      <c r="AQ136" s="202">
        <f t="shared" si="800"/>
        <v>0</v>
      </c>
      <c r="AR136" s="191"/>
      <c r="AS136" s="3" t="str">
        <f t="shared" si="801"/>
        <v>Nem hosszútávú a feladat.</v>
      </c>
      <c r="AT136" s="205"/>
      <c r="AU136" s="198" t="s">
        <v>504</v>
      </c>
      <c r="AV136" s="198" t="s">
        <v>135</v>
      </c>
      <c r="AW136" s="197">
        <f>COUNTA($G$3:G136)</f>
        <v>134</v>
      </c>
      <c r="AY136" s="6">
        <f>VLOOKUP($G136,Összesítő!$B:$F,3,FALSE)</f>
        <v>1795</v>
      </c>
      <c r="AZ136" s="6">
        <f t="shared" si="802"/>
        <v>149</v>
      </c>
      <c r="BA136" s="5">
        <f t="shared" si="803"/>
        <v>1</v>
      </c>
      <c r="BB136" s="5" t="str">
        <f t="shared" si="804"/>
        <v>R</v>
      </c>
      <c r="BC136" s="5">
        <f t="shared" si="805"/>
        <v>1</v>
      </c>
      <c r="BD136" s="5">
        <f t="shared" si="806"/>
        <v>0</v>
      </c>
      <c r="BE136" s="5">
        <f t="shared" si="807"/>
        <v>0</v>
      </c>
      <c r="BF136" s="6" t="str">
        <f t="shared" si="808"/>
        <v>A forrás egyenlő a költséggel (I.ütem).</v>
      </c>
      <c r="BG136" s="5">
        <f t="shared" si="809"/>
        <v>1</v>
      </c>
      <c r="BH136" s="5">
        <f t="shared" si="810"/>
        <v>1</v>
      </c>
      <c r="BI136" s="5">
        <f t="shared" si="811"/>
        <v>0</v>
      </c>
      <c r="BJ136" s="5">
        <f t="shared" si="812"/>
        <v>1</v>
      </c>
      <c r="BK136" s="5">
        <f t="shared" si="813"/>
        <v>1</v>
      </c>
      <c r="BL136" s="4" t="str">
        <f t="shared" si="814"/>
        <v>Nem hosszútávú a feladat.</v>
      </c>
      <c r="BM136" s="5">
        <f t="shared" si="815"/>
        <v>1</v>
      </c>
      <c r="BN136" s="5">
        <f t="shared" si="816"/>
        <v>0</v>
      </c>
      <c r="BO136" s="5">
        <f t="shared" si="817"/>
        <v>0</v>
      </c>
      <c r="BP136" s="5">
        <f t="shared" si="818"/>
        <v>0</v>
      </c>
      <c r="BQ136" s="5">
        <f t="shared" si="819"/>
        <v>0</v>
      </c>
      <c r="BR136" s="6" t="str">
        <f t="shared" si="820"/>
        <v>Nincs hosszútávú terv!</v>
      </c>
      <c r="BS136" s="5">
        <f t="shared" si="821"/>
        <v>0</v>
      </c>
      <c r="BT136" s="5">
        <f t="shared" si="822"/>
        <v>0</v>
      </c>
      <c r="BU136" s="5">
        <f t="shared" si="823"/>
        <v>1</v>
      </c>
      <c r="BV136" s="5">
        <f t="shared" si="824"/>
        <v>1</v>
      </c>
      <c r="BW136" s="5">
        <f t="shared" si="825"/>
        <v>1</v>
      </c>
      <c r="BX136" s="5">
        <f t="shared" si="826"/>
        <v>1</v>
      </c>
      <c r="BY136" s="5">
        <f t="shared" si="827"/>
        <v>1</v>
      </c>
      <c r="BZ136" s="5">
        <f t="shared" si="828"/>
        <v>1</v>
      </c>
      <c r="CA136" s="5">
        <f t="shared" si="829"/>
        <v>1</v>
      </c>
      <c r="CB136" s="5">
        <f t="shared" si="830"/>
        <v>1</v>
      </c>
      <c r="CC136" s="5">
        <f t="shared" si="831"/>
        <v>1</v>
      </c>
      <c r="CD136" s="5" t="str">
        <f t="shared" si="832"/>
        <v>?</v>
      </c>
      <c r="CE136" s="4" t="str">
        <f t="shared" si="833"/>
        <v>Kitöltés rendben!</v>
      </c>
      <c r="CF136" s="5">
        <f t="shared" si="834"/>
        <v>1</v>
      </c>
      <c r="CG136" s="5">
        <f t="shared" si="835"/>
        <v>1</v>
      </c>
      <c r="CH136" s="5">
        <f t="shared" si="836"/>
        <v>0</v>
      </c>
    </row>
    <row r="137" spans="1:86" s="2" customFormat="1" ht="45">
      <c r="A137" s="1" t="str">
        <f t="shared" si="796"/>
        <v>Kitöltés rendben!</v>
      </c>
      <c r="B137" s="195">
        <v>1</v>
      </c>
      <c r="C137" s="191" t="s">
        <v>64</v>
      </c>
      <c r="D137" s="198" t="s">
        <v>501</v>
      </c>
      <c r="E137" s="199" t="s">
        <v>318</v>
      </c>
      <c r="F137" s="200" t="str">
        <f>VLOOKUP($G137,Összesítő!$B:$F,2,FALSE)</f>
        <v>21-21148-1-002-00-03</v>
      </c>
      <c r="G137" s="201">
        <v>2403</v>
      </c>
      <c r="H137" s="200" t="str">
        <f>AY137&amp;"_"&amp;AW137&amp;"_FIV_"&amp;LEFT(Előlap!$B$6,4)</f>
        <v>1795_135_FIV_2026</v>
      </c>
      <c r="I137" s="200" t="str">
        <f>VLOOKUP($G137,Összesítő!$B:$F,5,FALSE)</f>
        <v>Apostag, Dunavecse</v>
      </c>
      <c r="J137" s="200" t="str">
        <f>VLOOKUP($G137,Összesítő!$B:$F,4,FALSE)</f>
        <v>Apostag Község Önkormányzata, Dunavecse Város Önkormányzata</v>
      </c>
      <c r="K137" s="202">
        <f t="shared" si="797"/>
        <v>15000</v>
      </c>
      <c r="L137" s="193">
        <v>2027</v>
      </c>
      <c r="M137" s="193">
        <v>2027</v>
      </c>
      <c r="N137" s="203">
        <v>15000</v>
      </c>
      <c r="O137" s="204">
        <v>0</v>
      </c>
      <c r="P137" s="203">
        <v>15000</v>
      </c>
      <c r="Q137" s="205"/>
      <c r="R137" s="204">
        <v>0</v>
      </c>
      <c r="S137" s="204">
        <v>0</v>
      </c>
      <c r="T137" s="204">
        <v>0</v>
      </c>
      <c r="U137" s="204">
        <v>0</v>
      </c>
      <c r="V137" s="204">
        <v>0</v>
      </c>
      <c r="W137" s="204">
        <v>15000</v>
      </c>
      <c r="X137" s="204">
        <v>0</v>
      </c>
      <c r="Y137" s="204">
        <v>0</v>
      </c>
      <c r="Z137" s="204">
        <v>0</v>
      </c>
      <c r="AA137" s="204">
        <v>0</v>
      </c>
      <c r="AB137" s="204">
        <v>0</v>
      </c>
      <c r="AC137" s="202">
        <f t="shared" si="798"/>
        <v>15000</v>
      </c>
      <c r="AD137" s="3" t="str">
        <f t="shared" si="799"/>
        <v>A forrás egyenlő a költséggel (I.ütem).</v>
      </c>
      <c r="AE137" s="205"/>
      <c r="AF137" s="204">
        <v>0</v>
      </c>
      <c r="AG137" s="204">
        <v>0</v>
      </c>
      <c r="AH137" s="204">
        <v>0</v>
      </c>
      <c r="AI137" s="204">
        <v>0</v>
      </c>
      <c r="AJ137" s="204">
        <v>0</v>
      </c>
      <c r="AK137" s="204">
        <v>0</v>
      </c>
      <c r="AL137" s="204">
        <v>0</v>
      </c>
      <c r="AM137" s="204">
        <v>0</v>
      </c>
      <c r="AN137" s="204">
        <v>0</v>
      </c>
      <c r="AO137" s="204">
        <v>0</v>
      </c>
      <c r="AP137" s="204">
        <v>0</v>
      </c>
      <c r="AQ137" s="202">
        <f t="shared" si="800"/>
        <v>0</v>
      </c>
      <c r="AR137" s="191"/>
      <c r="AS137" s="3" t="str">
        <f t="shared" si="801"/>
        <v>Nem hosszútávú a feladat.</v>
      </c>
      <c r="AT137" s="205"/>
      <c r="AU137" s="198" t="s">
        <v>505</v>
      </c>
      <c r="AV137" s="198" t="s">
        <v>135</v>
      </c>
      <c r="AW137" s="197">
        <f>COUNTA($G$3:G137)</f>
        <v>135</v>
      </c>
      <c r="AY137" s="6">
        <f>VLOOKUP($G137,Összesítő!$B:$F,3,FALSE)</f>
        <v>1795</v>
      </c>
      <c r="AZ137" s="6">
        <f t="shared" si="802"/>
        <v>118</v>
      </c>
      <c r="BA137" s="5">
        <f t="shared" si="803"/>
        <v>1</v>
      </c>
      <c r="BB137" s="5" t="str">
        <f t="shared" si="804"/>
        <v>R</v>
      </c>
      <c r="BC137" s="5">
        <f t="shared" si="805"/>
        <v>1</v>
      </c>
      <c r="BD137" s="5">
        <f t="shared" si="806"/>
        <v>0</v>
      </c>
      <c r="BE137" s="5">
        <f t="shared" si="807"/>
        <v>0</v>
      </c>
      <c r="BF137" s="6" t="str">
        <f t="shared" si="808"/>
        <v>A forrás egyenlő a költséggel (I.ütem).</v>
      </c>
      <c r="BG137" s="5">
        <f t="shared" si="809"/>
        <v>1</v>
      </c>
      <c r="BH137" s="5">
        <f t="shared" si="810"/>
        <v>1</v>
      </c>
      <c r="BI137" s="5">
        <f t="shared" si="811"/>
        <v>0</v>
      </c>
      <c r="BJ137" s="5">
        <f t="shared" si="812"/>
        <v>1</v>
      </c>
      <c r="BK137" s="5">
        <f t="shared" si="813"/>
        <v>1</v>
      </c>
      <c r="BL137" s="4" t="str">
        <f t="shared" si="814"/>
        <v>Nem hosszútávú a feladat.</v>
      </c>
      <c r="BM137" s="5">
        <f t="shared" si="815"/>
        <v>1</v>
      </c>
      <c r="BN137" s="5">
        <f t="shared" si="816"/>
        <v>0</v>
      </c>
      <c r="BO137" s="5">
        <f t="shared" si="817"/>
        <v>0</v>
      </c>
      <c r="BP137" s="5">
        <f t="shared" si="818"/>
        <v>0</v>
      </c>
      <c r="BQ137" s="5">
        <f t="shared" si="819"/>
        <v>0</v>
      </c>
      <c r="BR137" s="6" t="str">
        <f t="shared" si="820"/>
        <v>Nincs hosszútávú terv!</v>
      </c>
      <c r="BS137" s="5">
        <f t="shared" si="821"/>
        <v>0</v>
      </c>
      <c r="BT137" s="5">
        <f t="shared" si="822"/>
        <v>0</v>
      </c>
      <c r="BU137" s="5">
        <f t="shared" si="823"/>
        <v>1</v>
      </c>
      <c r="BV137" s="5">
        <f t="shared" si="824"/>
        <v>1</v>
      </c>
      <c r="BW137" s="5">
        <f t="shared" si="825"/>
        <v>1</v>
      </c>
      <c r="BX137" s="5">
        <f t="shared" si="826"/>
        <v>1</v>
      </c>
      <c r="BY137" s="5">
        <f t="shared" si="827"/>
        <v>1</v>
      </c>
      <c r="BZ137" s="5">
        <f t="shared" si="828"/>
        <v>1</v>
      </c>
      <c r="CA137" s="5">
        <f t="shared" si="829"/>
        <v>1</v>
      </c>
      <c r="CB137" s="5">
        <f t="shared" si="830"/>
        <v>1</v>
      </c>
      <c r="CC137" s="5">
        <f t="shared" si="831"/>
        <v>1</v>
      </c>
      <c r="CD137" s="5" t="str">
        <f t="shared" si="832"/>
        <v>?</v>
      </c>
      <c r="CE137" s="4" t="str">
        <f t="shared" si="833"/>
        <v>Kitöltés rendben!</v>
      </c>
      <c r="CF137" s="5">
        <f t="shared" si="834"/>
        <v>1</v>
      </c>
      <c r="CG137" s="5">
        <f t="shared" si="835"/>
        <v>1</v>
      </c>
      <c r="CH137" s="5">
        <f t="shared" si="836"/>
        <v>0</v>
      </c>
    </row>
    <row r="138" spans="1:86" s="2" customFormat="1" ht="45">
      <c r="A138" s="1" t="str">
        <f t="shared" si="796"/>
        <v>Kitöltés rendben!</v>
      </c>
      <c r="B138" s="195">
        <v>1</v>
      </c>
      <c r="C138" s="191" t="s">
        <v>24</v>
      </c>
      <c r="D138" s="198" t="s">
        <v>502</v>
      </c>
      <c r="E138" s="199" t="s">
        <v>318</v>
      </c>
      <c r="F138" s="200" t="str">
        <f>VLOOKUP($G138,Összesítő!$B:$F,2,FALSE)</f>
        <v>21-21148-1-002-00-03</v>
      </c>
      <c r="G138" s="201">
        <v>2403</v>
      </c>
      <c r="H138" s="200" t="str">
        <f>AY138&amp;"_"&amp;AW138&amp;"_FIV_"&amp;LEFT(Előlap!$B$6,4)</f>
        <v>1795_136_FIV_2026</v>
      </c>
      <c r="I138" s="200" t="str">
        <f>VLOOKUP($G138,Összesítő!$B:$F,5,FALSE)</f>
        <v>Apostag, Dunavecse</v>
      </c>
      <c r="J138" s="200" t="str">
        <f>VLOOKUP($G138,Összesítő!$B:$F,4,FALSE)</f>
        <v>Apostag Község Önkormányzata, Dunavecse Város Önkormányzata</v>
      </c>
      <c r="K138" s="202">
        <f t="shared" si="797"/>
        <v>14000</v>
      </c>
      <c r="L138" s="193">
        <v>2027</v>
      </c>
      <c r="M138" s="193">
        <v>2027</v>
      </c>
      <c r="N138" s="203">
        <v>14000</v>
      </c>
      <c r="O138" s="204">
        <v>0</v>
      </c>
      <c r="P138" s="203">
        <v>14000</v>
      </c>
      <c r="Q138" s="205"/>
      <c r="R138" s="204">
        <v>0</v>
      </c>
      <c r="S138" s="204">
        <v>0</v>
      </c>
      <c r="T138" s="204">
        <v>0</v>
      </c>
      <c r="U138" s="204">
        <v>0</v>
      </c>
      <c r="V138" s="204">
        <v>14000</v>
      </c>
      <c r="W138" s="204">
        <v>0</v>
      </c>
      <c r="X138" s="204">
        <v>0</v>
      </c>
      <c r="Y138" s="204">
        <v>0</v>
      </c>
      <c r="Z138" s="204">
        <v>0</v>
      </c>
      <c r="AA138" s="204">
        <v>0</v>
      </c>
      <c r="AB138" s="204">
        <v>0</v>
      </c>
      <c r="AC138" s="202">
        <f t="shared" si="798"/>
        <v>14000</v>
      </c>
      <c r="AD138" s="3" t="str">
        <f t="shared" si="799"/>
        <v>A forrás egyenlő a költséggel (I.ütem).</v>
      </c>
      <c r="AE138" s="205"/>
      <c r="AF138" s="204">
        <v>0</v>
      </c>
      <c r="AG138" s="204">
        <v>0</v>
      </c>
      <c r="AH138" s="204">
        <v>0</v>
      </c>
      <c r="AI138" s="204">
        <v>0</v>
      </c>
      <c r="AJ138" s="204">
        <v>0</v>
      </c>
      <c r="AK138" s="204">
        <v>0</v>
      </c>
      <c r="AL138" s="204">
        <v>0</v>
      </c>
      <c r="AM138" s="204">
        <v>0</v>
      </c>
      <c r="AN138" s="204">
        <v>0</v>
      </c>
      <c r="AO138" s="204">
        <v>0</v>
      </c>
      <c r="AP138" s="204">
        <v>0</v>
      </c>
      <c r="AQ138" s="202">
        <f t="shared" si="800"/>
        <v>0</v>
      </c>
      <c r="AR138" s="191"/>
      <c r="AS138" s="3" t="str">
        <f t="shared" si="801"/>
        <v>Nem hosszútávú a feladat.</v>
      </c>
      <c r="AT138" s="205"/>
      <c r="AU138" s="198" t="s">
        <v>506</v>
      </c>
      <c r="AV138" s="198" t="s">
        <v>135</v>
      </c>
      <c r="AW138" s="197">
        <f>COUNTA($G$3:G138)</f>
        <v>136</v>
      </c>
      <c r="AY138" s="6">
        <f>VLOOKUP($G138,Összesítő!$B:$F,3,FALSE)</f>
        <v>1795</v>
      </c>
      <c r="AZ138" s="6">
        <f t="shared" si="802"/>
        <v>83</v>
      </c>
      <c r="BA138" s="5">
        <f t="shared" si="803"/>
        <v>1</v>
      </c>
      <c r="BB138" s="5" t="str">
        <f t="shared" si="804"/>
        <v>R</v>
      </c>
      <c r="BC138" s="5">
        <f t="shared" si="805"/>
        <v>1</v>
      </c>
      <c r="BD138" s="5">
        <f t="shared" si="806"/>
        <v>0</v>
      </c>
      <c r="BE138" s="5">
        <f t="shared" si="807"/>
        <v>0</v>
      </c>
      <c r="BF138" s="6" t="str">
        <f t="shared" si="808"/>
        <v>A forrás egyenlő a költséggel (I.ütem).</v>
      </c>
      <c r="BG138" s="5">
        <f t="shared" si="809"/>
        <v>1</v>
      </c>
      <c r="BH138" s="5">
        <f t="shared" si="810"/>
        <v>1</v>
      </c>
      <c r="BI138" s="5">
        <f t="shared" si="811"/>
        <v>0</v>
      </c>
      <c r="BJ138" s="5">
        <f t="shared" si="812"/>
        <v>1</v>
      </c>
      <c r="BK138" s="5">
        <f t="shared" si="813"/>
        <v>1</v>
      </c>
      <c r="BL138" s="4" t="str">
        <f t="shared" si="814"/>
        <v>Nem hosszútávú a feladat.</v>
      </c>
      <c r="BM138" s="5">
        <f t="shared" si="815"/>
        <v>1</v>
      </c>
      <c r="BN138" s="5">
        <f t="shared" si="816"/>
        <v>0</v>
      </c>
      <c r="BO138" s="5">
        <f t="shared" si="817"/>
        <v>0</v>
      </c>
      <c r="BP138" s="5">
        <f t="shared" si="818"/>
        <v>0</v>
      </c>
      <c r="BQ138" s="5">
        <f t="shared" si="819"/>
        <v>0</v>
      </c>
      <c r="BR138" s="6" t="str">
        <f t="shared" si="820"/>
        <v>Nincs hosszútávú terv!</v>
      </c>
      <c r="BS138" s="5">
        <f t="shared" si="821"/>
        <v>0</v>
      </c>
      <c r="BT138" s="5">
        <f t="shared" si="822"/>
        <v>0</v>
      </c>
      <c r="BU138" s="5">
        <f t="shared" si="823"/>
        <v>1</v>
      </c>
      <c r="BV138" s="5">
        <f t="shared" si="824"/>
        <v>1</v>
      </c>
      <c r="BW138" s="5">
        <f t="shared" si="825"/>
        <v>1</v>
      </c>
      <c r="BX138" s="5">
        <f t="shared" si="826"/>
        <v>1</v>
      </c>
      <c r="BY138" s="5">
        <f t="shared" si="827"/>
        <v>1</v>
      </c>
      <c r="BZ138" s="5">
        <f t="shared" si="828"/>
        <v>1</v>
      </c>
      <c r="CA138" s="5">
        <f t="shared" si="829"/>
        <v>1</v>
      </c>
      <c r="CB138" s="5">
        <f t="shared" si="830"/>
        <v>1</v>
      </c>
      <c r="CC138" s="5">
        <f t="shared" si="831"/>
        <v>1</v>
      </c>
      <c r="CD138" s="5" t="str">
        <f t="shared" si="832"/>
        <v>?</v>
      </c>
      <c r="CE138" s="4" t="str">
        <f t="shared" si="833"/>
        <v>Kitöltés rendben!</v>
      </c>
      <c r="CF138" s="5">
        <f t="shared" si="834"/>
        <v>1</v>
      </c>
      <c r="CG138" s="5">
        <f t="shared" si="835"/>
        <v>1</v>
      </c>
      <c r="CH138" s="5">
        <f t="shared" si="836"/>
        <v>0</v>
      </c>
    </row>
    <row r="139" spans="1:86" s="2" customFormat="1" ht="75">
      <c r="A139" s="1" t="str">
        <f t="shared" si="796"/>
        <v>Kitöltés rendben!</v>
      </c>
      <c r="B139" s="195">
        <v>1</v>
      </c>
      <c r="C139" s="191" t="s">
        <v>92</v>
      </c>
      <c r="D139" s="198" t="s">
        <v>503</v>
      </c>
      <c r="E139" s="199" t="s">
        <v>318</v>
      </c>
      <c r="F139" s="200" t="str">
        <f>VLOOKUP($G139,Összesítő!$B:$F,2,FALSE)</f>
        <v>21-21148-1-002-00-03</v>
      </c>
      <c r="G139" s="201">
        <v>2403</v>
      </c>
      <c r="H139" s="200" t="str">
        <f>AY139&amp;"_"&amp;AW139&amp;"_FIV_"&amp;LEFT(Előlap!$B$6,4)</f>
        <v>1795_137_FIV_2026</v>
      </c>
      <c r="I139" s="200" t="str">
        <f>VLOOKUP($G139,Összesítő!$B:$F,5,FALSE)</f>
        <v>Apostag, Dunavecse</v>
      </c>
      <c r="J139" s="200" t="str">
        <f>VLOOKUP($G139,Összesítő!$B:$F,4,FALSE)</f>
        <v>Apostag Község Önkormányzata, Dunavecse Város Önkormányzata</v>
      </c>
      <c r="K139" s="202">
        <f t="shared" si="797"/>
        <v>80000</v>
      </c>
      <c r="L139" s="193">
        <v>2027</v>
      </c>
      <c r="M139" s="193">
        <v>2028</v>
      </c>
      <c r="N139" s="203">
        <v>10000</v>
      </c>
      <c r="O139" s="204">
        <v>70000</v>
      </c>
      <c r="P139" s="203">
        <v>10000</v>
      </c>
      <c r="Q139" s="205"/>
      <c r="R139" s="204">
        <v>0</v>
      </c>
      <c r="S139" s="204">
        <v>0</v>
      </c>
      <c r="T139" s="204">
        <v>0</v>
      </c>
      <c r="U139" s="204">
        <v>0</v>
      </c>
      <c r="V139" s="204">
        <v>0</v>
      </c>
      <c r="W139" s="204">
        <v>10000</v>
      </c>
      <c r="X139" s="204">
        <v>0</v>
      </c>
      <c r="Y139" s="204">
        <v>0</v>
      </c>
      <c r="Z139" s="204">
        <v>0</v>
      </c>
      <c r="AA139" s="204">
        <v>0</v>
      </c>
      <c r="AB139" s="204">
        <v>0</v>
      </c>
      <c r="AC139" s="202">
        <f t="shared" si="798"/>
        <v>10000</v>
      </c>
      <c r="AD139" s="3" t="str">
        <f t="shared" si="799"/>
        <v>A forrás egyenlő a költséggel (I.ütem).</v>
      </c>
      <c r="AE139" s="205"/>
      <c r="AF139" s="204">
        <v>0</v>
      </c>
      <c r="AG139" s="204">
        <v>0</v>
      </c>
      <c r="AH139" s="204">
        <v>0</v>
      </c>
      <c r="AI139" s="204">
        <v>0</v>
      </c>
      <c r="AJ139" s="204">
        <v>0</v>
      </c>
      <c r="AK139" s="204">
        <v>70000</v>
      </c>
      <c r="AL139" s="204">
        <v>0</v>
      </c>
      <c r="AM139" s="204">
        <v>0</v>
      </c>
      <c r="AN139" s="204">
        <v>0</v>
      </c>
      <c r="AO139" s="204">
        <v>0</v>
      </c>
      <c r="AP139" s="204">
        <v>0</v>
      </c>
      <c r="AQ139" s="202">
        <f t="shared" si="800"/>
        <v>70000</v>
      </c>
      <c r="AR139" s="191"/>
      <c r="AS139" s="3" t="str">
        <f t="shared" si="801"/>
        <v>A forrás egyenlő a költséggel (II.ütem).</v>
      </c>
      <c r="AT139" s="205"/>
      <c r="AU139" s="198" t="s">
        <v>507</v>
      </c>
      <c r="AV139" s="198" t="s">
        <v>135</v>
      </c>
      <c r="AW139" s="197">
        <f>COUNTA($G$3:G139)</f>
        <v>137</v>
      </c>
      <c r="AY139" s="6">
        <f>VLOOKUP($G139,Összesítő!$B:$F,3,FALSE)</f>
        <v>1795</v>
      </c>
      <c r="AZ139" s="6">
        <f t="shared" si="802"/>
        <v>174</v>
      </c>
      <c r="BA139" s="5">
        <f t="shared" si="803"/>
        <v>1</v>
      </c>
      <c r="BB139" s="5" t="str">
        <f t="shared" si="804"/>
        <v>RH</v>
      </c>
      <c r="BC139" s="5">
        <f t="shared" si="805"/>
        <v>1</v>
      </c>
      <c r="BD139" s="5">
        <f t="shared" si="806"/>
        <v>0</v>
      </c>
      <c r="BE139" s="5">
        <f t="shared" si="807"/>
        <v>0</v>
      </c>
      <c r="BF139" s="6" t="str">
        <f t="shared" si="808"/>
        <v>A forrás egyenlő a költséggel (I.ütem).</v>
      </c>
      <c r="BG139" s="5">
        <f t="shared" si="809"/>
        <v>1</v>
      </c>
      <c r="BH139" s="5">
        <f t="shared" si="810"/>
        <v>1</v>
      </c>
      <c r="BI139" s="5">
        <f t="shared" si="811"/>
        <v>0</v>
      </c>
      <c r="BJ139" s="5">
        <f t="shared" si="812"/>
        <v>1</v>
      </c>
      <c r="BK139" s="5">
        <f t="shared" si="813"/>
        <v>1</v>
      </c>
      <c r="BL139" s="4" t="str">
        <f t="shared" si="814"/>
        <v>A forrás egyenlő a költséggel (II.ütem).</v>
      </c>
      <c r="BM139" s="5">
        <f t="shared" si="815"/>
        <v>0</v>
      </c>
      <c r="BN139" s="5">
        <f t="shared" si="816"/>
        <v>1</v>
      </c>
      <c r="BO139" s="5">
        <f t="shared" si="817"/>
        <v>0</v>
      </c>
      <c r="BP139" s="5">
        <f t="shared" si="818"/>
        <v>0</v>
      </c>
      <c r="BQ139" s="5">
        <f t="shared" si="819"/>
        <v>0</v>
      </c>
      <c r="BR139" s="6">
        <f t="shared" si="820"/>
        <v>0</v>
      </c>
      <c r="BS139" s="5">
        <f t="shared" si="821"/>
        <v>0</v>
      </c>
      <c r="BT139" s="5">
        <f t="shared" si="822"/>
        <v>0</v>
      </c>
      <c r="BU139" s="5">
        <f t="shared" si="823"/>
        <v>1</v>
      </c>
      <c r="BV139" s="5">
        <f t="shared" si="824"/>
        <v>1</v>
      </c>
      <c r="BW139" s="5">
        <f t="shared" si="825"/>
        <v>1</v>
      </c>
      <c r="BX139" s="5">
        <f t="shared" si="826"/>
        <v>1</v>
      </c>
      <c r="BY139" s="5">
        <f t="shared" si="827"/>
        <v>1</v>
      </c>
      <c r="BZ139" s="5">
        <f t="shared" si="828"/>
        <v>1</v>
      </c>
      <c r="CA139" s="5">
        <f t="shared" si="829"/>
        <v>1</v>
      </c>
      <c r="CB139" s="5">
        <f t="shared" si="830"/>
        <v>1</v>
      </c>
      <c r="CC139" s="5">
        <f t="shared" si="831"/>
        <v>1</v>
      </c>
      <c r="CD139" s="5" t="str">
        <f t="shared" si="832"/>
        <v>?</v>
      </c>
      <c r="CE139" s="4" t="str">
        <f t="shared" si="833"/>
        <v>Kitöltés rendben!</v>
      </c>
      <c r="CF139" s="5">
        <f t="shared" si="834"/>
        <v>1</v>
      </c>
      <c r="CG139" s="5">
        <f t="shared" si="835"/>
        <v>1</v>
      </c>
      <c r="CH139" s="5">
        <f t="shared" si="836"/>
        <v>1</v>
      </c>
    </row>
    <row r="140" spans="1:86" s="2" customFormat="1" ht="45">
      <c r="A140" s="1" t="str">
        <f>IF($G140="","Nincs VKR kiválasztva!",CE140)</f>
        <v>Kitöltés rendben!</v>
      </c>
      <c r="B140" s="195">
        <v>1</v>
      </c>
      <c r="C140" s="191" t="s">
        <v>117</v>
      </c>
      <c r="D140" s="198" t="s">
        <v>317</v>
      </c>
      <c r="E140" s="199" t="s">
        <v>318</v>
      </c>
      <c r="F140" s="200" t="str">
        <f>VLOOKUP($G140,Összesítő!$B:$F,2,FALSE)</f>
        <v>21-05856-1-001-00-14</v>
      </c>
      <c r="G140" s="201">
        <v>2407</v>
      </c>
      <c r="H140" s="200" t="str">
        <f>AY140&amp;"_"&amp;AW140&amp;"_FIV_"&amp;LEFT(Előlap!$B$6,4)</f>
        <v>1785_138_FIV_2026</v>
      </c>
      <c r="I140" s="200" t="str">
        <f>VLOOKUP($G140,Összesítő!$B:$F,5,FALSE)</f>
        <v>Kunadacs</v>
      </c>
      <c r="J140" s="200" t="str">
        <f>VLOOKUP($G140,Összesítő!$B:$F,4,FALSE)</f>
        <v>Kunadacs Község Önkormányzata</v>
      </c>
      <c r="K140" s="202">
        <f>N140+O140</f>
        <v>2000</v>
      </c>
      <c r="L140" s="193">
        <v>2027</v>
      </c>
      <c r="M140" s="193">
        <v>2027</v>
      </c>
      <c r="N140" s="203">
        <v>2000</v>
      </c>
      <c r="O140" s="204">
        <v>0</v>
      </c>
      <c r="P140" s="203">
        <v>1000</v>
      </c>
      <c r="Q140" s="205"/>
      <c r="R140" s="204">
        <v>1000</v>
      </c>
      <c r="S140" s="204">
        <v>0</v>
      </c>
      <c r="T140" s="204">
        <v>0</v>
      </c>
      <c r="U140" s="204">
        <v>0</v>
      </c>
      <c r="V140" s="204">
        <v>0</v>
      </c>
      <c r="W140" s="204">
        <v>1000</v>
      </c>
      <c r="X140" s="204">
        <v>0</v>
      </c>
      <c r="Y140" s="204">
        <v>0</v>
      </c>
      <c r="Z140" s="204">
        <v>0</v>
      </c>
      <c r="AA140" s="204">
        <v>0</v>
      </c>
      <c r="AB140" s="204">
        <v>0</v>
      </c>
      <c r="AC140" s="202">
        <f>SUM(R140:AB140)</f>
        <v>2000</v>
      </c>
      <c r="AD140" s="3" t="str">
        <f>IF($G140="","Nincs VKR kiválasztva!",IF(BA140=0,"Hiányos kitöltés!",BF140))</f>
        <v>A forrás egyenlő a költséggel (I.ütem).</v>
      </c>
      <c r="AE140" s="205"/>
      <c r="AF140" s="204">
        <v>0</v>
      </c>
      <c r="AG140" s="204">
        <v>0</v>
      </c>
      <c r="AH140" s="204">
        <v>0</v>
      </c>
      <c r="AI140" s="204">
        <v>0</v>
      </c>
      <c r="AJ140" s="204">
        <v>0</v>
      </c>
      <c r="AK140" s="204">
        <v>0</v>
      </c>
      <c r="AL140" s="204">
        <v>0</v>
      </c>
      <c r="AM140" s="204">
        <v>0</v>
      </c>
      <c r="AN140" s="204">
        <v>0</v>
      </c>
      <c r="AO140" s="204">
        <v>0</v>
      </c>
      <c r="AP140" s="204">
        <v>0</v>
      </c>
      <c r="AQ140" s="202">
        <f>SUM(AF140:AP140)</f>
        <v>0</v>
      </c>
      <c r="AR140" s="191"/>
      <c r="AS140" s="3" t="str">
        <f>IF($G140="","Nincs VKR kiválasztva!",IF($BA140=0,"Hiányos kitöltés!",IF($BN140=0,"Nem hosszútávú a feladat.",$BL140)))</f>
        <v>Nem hosszútávú a feladat.</v>
      </c>
      <c r="AT140" s="205"/>
      <c r="AU140" s="198" t="s">
        <v>326</v>
      </c>
      <c r="AV140" s="198" t="s">
        <v>135</v>
      </c>
      <c r="AW140" s="197">
        <f>COUNTA($G$3:G140)</f>
        <v>138</v>
      </c>
      <c r="AY140" s="6">
        <f>VLOOKUP($G140,Összesítő!$B:$F,3,FALSE)</f>
        <v>1785</v>
      </c>
      <c r="AZ140" s="6">
        <f>LEN($AU140)</f>
        <v>107</v>
      </c>
      <c r="BA140" s="5">
        <f>IF(OR($B140="",$C140="",$D140="",$E140="",$F140="",$L140="",$M140="",$N140="",$O140="",$P140=""),0,1)</f>
        <v>1</v>
      </c>
      <c r="BB140" s="5" t="str">
        <f>IF($F140="",0,IF(AND($L140=2027,$M140=2027),"R",IF(AND($L140=2027,$M140&gt;2027),"RH",IF(AND($L140&gt;2027,$M140&gt;2027),"H","x"))))</f>
        <v>R</v>
      </c>
      <c r="BC140" s="5">
        <f>IF(OR(BB140="R",BB140="RH"),1,0)</f>
        <v>1</v>
      </c>
      <c r="BD140" s="5">
        <f>IF(AND($BB140="R",$O140&gt;0),1,IF(AND($BB140="H",$N140&gt;0),1,0))</f>
        <v>0</v>
      </c>
      <c r="BE140" s="5">
        <f>IF($AC140&lt;$N140,1,IF($AC140=$N140,0))</f>
        <v>0</v>
      </c>
      <c r="BF140" s="6" t="str">
        <f>IF($L140&gt;2027,"Nem rövidtávú a feladat.",IF($BE140=1,"Az I. ütem nem lehet forráshiányos!",IF($AC140&gt;$N140,"Többlet forrást jelölt meg az I. ütemnél! A forrás ne legyen több a költségnél.",IF($AC140=$N140,"A forrás egyenlő a költséggel (I.ütem).",0))))</f>
        <v>A forrás egyenlő a költséggel (I.ütem).</v>
      </c>
      <c r="BG140" s="5">
        <f>IF(AND($R140&lt;&gt;"",$S140&lt;&gt;"",$T140&lt;&gt;"",$U140&lt;&gt;"",$V140&lt;&gt;"",$W140&lt;&gt;"",$X140&lt;&gt;"",$Y140&lt;&gt;"",$Z140&lt;&gt;"",$AA140&lt;&gt;"",$AB140&lt;&gt;""),1,0)</f>
        <v>1</v>
      </c>
      <c r="BH140" s="5">
        <f>IF(AND($BG140=1,$N140=$AC140),1,0)</f>
        <v>1</v>
      </c>
      <c r="BI140" s="5">
        <f>IF($AQ140&lt;$O140,1,0)</f>
        <v>0</v>
      </c>
      <c r="BJ140" s="5">
        <f>IF(AND($AF140&lt;&gt;"",$AG140&lt;&gt;"",$AH140&lt;&gt;"",$AI140&lt;&gt;"",$AJ140&lt;&gt;"",$AK140&lt;&gt;"",$AL140&lt;&gt;"",$AM140&lt;&gt;"",$AN140&lt;&gt;"",$AO140&lt;&gt;"",$AP140&lt;&gt;""),1,0)</f>
        <v>1</v>
      </c>
      <c r="BK140" s="5">
        <f>IF(AND($BJ140=1,$O140=$AQ140),1,IF(AND($BJ140=1,$O140&gt;$AQ140,AR140="igen"),1,0))</f>
        <v>1</v>
      </c>
      <c r="BL140" s="4" t="str">
        <f>IF($M140&lt;2028,"Nem hosszútávú a feladat.",IF(AND($BI140=1,$AR140="nem"),"Forráshiányos a feladat? Jelölje az AR-oszlopban!",IF(AND($BI140=0,$AR140="igen"),"Forráshiányosnak jelölte a feladat az AR-oszlopban, de a forrás költség adatok alapnján nem az!",IF(AND($BI140=1,$AR140="igen"),"Forráshiányos a feladat!",IF($AQ140&gt;$O140,"Többlet forrást jelölt meg a II. ütemnél! A forrás ne legyen több a költségnél.",IF($AQ140=$O140,"A forrás egyenlő a költséggel (II.ütem).",0))))))</f>
        <v>Nem hosszútávú a feladat.</v>
      </c>
      <c r="BM140" s="5">
        <f>IF($M140&lt;2028,1,0)</f>
        <v>1</v>
      </c>
      <c r="BN140" s="5">
        <f>IF($M140&gt;2027,1,0)</f>
        <v>0</v>
      </c>
      <c r="BO140" s="5">
        <f>IF(AND($BM140=1,$N140=0),1,0)</f>
        <v>0</v>
      </c>
      <c r="BP140" s="5">
        <f>IF(AND($BN140=1,$O140=0),1,0)</f>
        <v>0</v>
      </c>
      <c r="BQ140" s="5">
        <f>IF(AND($BB140="R",$N140=0,$AZ140&gt;29),1,IF(AND($BB140="RH",$N140=0,$AZ140&gt;29),1,0))</f>
        <v>0</v>
      </c>
      <c r="BR140" s="6" t="str">
        <f>IF($BN140=0,"Nincs hosszútávú terv!",IF(AND($BB140="H",$O140=0,$AZ140=0),"Nullás a hosszútávú feladat és nincs hozzá indoklás!",IF(AND($BB140="RH",$O140=0,$AZ140=0),"Nullás a hosszútávú feladat és nincs hozzá indoklás!",IF(AND($BB140="R",$O140=0,$AZ140&lt;300),"Nullás a hosszútávú feladat és rövid hozzá az indoklás!",IF(AND($BB140="RH",$O140=0,$AZ140&lt;300),"Nullás a hosszútávú feladat és rövid hozzá az indoklás!",0)))))</f>
        <v>Nincs hosszútávú terv!</v>
      </c>
      <c r="BS140" s="5">
        <f>IF(AND($BB140="R",$N140=0,$AZ140&gt;29),1,IF(AND($BB140="RH",$N140=0,$AZ140&gt;29),1,0))</f>
        <v>0</v>
      </c>
      <c r="BT140" s="5">
        <f>IF(AND($BB140="H",$O140=0,$AZ140&gt;29),1,IF(AND($BB140="RH",$O140=0,$AZ140&gt;29),1,0))</f>
        <v>0</v>
      </c>
      <c r="BU140" s="5">
        <f>IF($B140="",0,1)</f>
        <v>1</v>
      </c>
      <c r="BV140" s="5">
        <f>IF($C140="",0,1)</f>
        <v>1</v>
      </c>
      <c r="BW140" s="5">
        <f>IF($D140="",0,1)</f>
        <v>1</v>
      </c>
      <c r="BX140" s="5">
        <f>IF($E140="",0,1)</f>
        <v>1</v>
      </c>
      <c r="BY140" s="5">
        <f>IF($L140="",0,1)</f>
        <v>1</v>
      </c>
      <c r="BZ140" s="5">
        <f>IF($M140="",0,1)</f>
        <v>1</v>
      </c>
      <c r="CA140" s="5">
        <f>IF($N140="",0,1)</f>
        <v>1</v>
      </c>
      <c r="CB140" s="5">
        <f>IF($O140="",0,1)</f>
        <v>1</v>
      </c>
      <c r="CC140" s="5">
        <f>IF($P140="",0,1)</f>
        <v>1</v>
      </c>
      <c r="CD140" s="5" t="str">
        <f>IF(AND($BA140=0,$BU140=0),"Hiányos kitöltés! (B-oszlop üres)",IF(AND($BA140=0,$BV140=0),"Hiányos kitöltés! (C-oszlop üres)",IF(AND($BA140=0,$BW140=0),"Hiányos kitöltés! (D-oszlop üres)",IF(AND($BA140=0,$BX140=0),"Hiányos kitöltés! (E-oszlop üres)",IF(AND($BA140=0,$BY140=0),"Hiányos kitöltés! (L-oszlop üres)",IF(AND($BA140=0,$BZ140=0),"Hiányos kitöltés! (M-oszlop üres)",IF(AND($BA140=0,$CA140=0),"Hiányos kitöltés! (N-oszlop üres)",IF(AND($BA140=0,$CB140=0),"Hiányos kitöltés! (O-oszlop üres)",IF(AND($BA140=0,$CC140=0),"Hiányos kitöltés! (P-oszlop üres)",IF(AND($BA140=0,$BG140=0),"Hiányos kitöltés! (I.ütem forrása hiányos!","?"))))))))))</f>
        <v>?</v>
      </c>
      <c r="CE140" s="4" t="str">
        <f>IF($BA140=0,$CD140,IF($BG140=0,"I. ütem forrása nincs kitöltve!",IF($BJ140=0,"II. ütem forrása nincs kitöltve!",IF($BD140=1,"Költségek üteme nem megfelelő (az időtartam és a költség üteme eltér)!",IF(AND(BH140=0,$BA140=1,$BJ140=1,$BD140=1),"Kötelező cellák kitöltve, de az I. ütem forrása hibás!",IF(AND(BJ140=0,$BA140=1,$BJ140=1,$BD140=1),"Kötelező cellák kitöltve, de a II. ütem forrása hibás!",IF(AND($BO140=1,$AZ140&lt;30),"Nullás a rövidtávú feladat és rövid (hiányzik) a hozzá tartozó indoklás!",IF(AND($BP140=1,$AZ140&lt;30),"Nullás a hosszútávú feladat és rövid (hiányzik) a hozzá tartozó indoklás!",IF(AND(BN140=1,C140="2011_RENDKÍVÜLI"),"II. ütemre nem tervezhet Rendkívüli feladatot!",IF(BH140=0,AD140,IF(BK140=0,AS140,IF(AND(BC140=1,$P140&gt;$N140),"EM rendelet 2. melléklet terhére elszámolt költség nem lehet nagyobb az I. ütemre tervezett tényleges költségnél!",IF($AC140&gt;$N140,"Többlet forrást jelölt meg az I. ütemnél! A forrás ne legyen több a költségnél.",IF($AQ140&gt;$O140,"Többlet forrást jelölt meg a II. ütemnél! A forrás ne legyen több a költségnél.","Kitöltés rendben!"))))))))))))))</f>
        <v>Kitöltés rendben!</v>
      </c>
      <c r="CF140" s="5">
        <f>IF(A140="Kitöltés rendben!",1,0)</f>
        <v>1</v>
      </c>
      <c r="CG140" s="5">
        <f>IF(AND($BB140="R",$CF140=1),1,IF(AND($BB140="RH",$CF140=1),1,0))</f>
        <v>1</v>
      </c>
      <c r="CH140" s="5">
        <f>IF(AND($BB140="H",$CF140=1),1,IF(AND($BB140="RH",$CF140=1),1,0))</f>
        <v>0</v>
      </c>
    </row>
    <row r="141" spans="1:86" s="2" customFormat="1" ht="90">
      <c r="A141" s="1" t="str">
        <f t="shared" ref="A141:A144" si="837">IF($G141="","Nincs VKR kiválasztva!",CE141)</f>
        <v>Kitöltés rendben!</v>
      </c>
      <c r="B141" s="195">
        <v>1</v>
      </c>
      <c r="C141" s="191" t="s">
        <v>50</v>
      </c>
      <c r="D141" s="198" t="s">
        <v>368</v>
      </c>
      <c r="E141" s="199" t="s">
        <v>318</v>
      </c>
      <c r="F141" s="200" t="str">
        <f>VLOOKUP($G141,Összesítő!$B:$F,2,FALSE)</f>
        <v>21-05856-1-001-00-14</v>
      </c>
      <c r="G141" s="201">
        <v>2407</v>
      </c>
      <c r="H141" s="200" t="str">
        <f>AY141&amp;"_"&amp;AW141&amp;"_FIV_"&amp;LEFT(Előlap!$B$6,4)</f>
        <v>1785_139_FIV_2026</v>
      </c>
      <c r="I141" s="200" t="str">
        <f>VLOOKUP($G141,Összesítő!$B:$F,5,FALSE)</f>
        <v>Kunadacs</v>
      </c>
      <c r="J141" s="200" t="str">
        <f>VLOOKUP($G141,Összesítő!$B:$F,4,FALSE)</f>
        <v>Kunadacs Község Önkormányzata</v>
      </c>
      <c r="K141" s="202">
        <f t="shared" ref="K141:K144" si="838">N141+O141</f>
        <v>1500</v>
      </c>
      <c r="L141" s="193">
        <v>2027</v>
      </c>
      <c r="M141" s="193">
        <v>2027</v>
      </c>
      <c r="N141" s="203">
        <v>1500</v>
      </c>
      <c r="O141" s="204">
        <v>0</v>
      </c>
      <c r="P141" s="203">
        <v>1500</v>
      </c>
      <c r="Q141" s="205"/>
      <c r="R141" s="204">
        <v>0</v>
      </c>
      <c r="S141" s="204">
        <v>0</v>
      </c>
      <c r="T141" s="204">
        <v>0</v>
      </c>
      <c r="U141" s="204">
        <v>0</v>
      </c>
      <c r="V141" s="204">
        <v>0</v>
      </c>
      <c r="W141" s="204">
        <v>1500</v>
      </c>
      <c r="X141" s="204">
        <v>0</v>
      </c>
      <c r="Y141" s="204">
        <v>0</v>
      </c>
      <c r="Z141" s="204">
        <v>0</v>
      </c>
      <c r="AA141" s="204">
        <v>0</v>
      </c>
      <c r="AB141" s="204">
        <v>0</v>
      </c>
      <c r="AC141" s="202">
        <f t="shared" ref="AC141:AC144" si="839">SUM(R141:AB141)</f>
        <v>1500</v>
      </c>
      <c r="AD141" s="3" t="str">
        <f t="shared" ref="AD141:AD144" si="840">IF($G141="","Nincs VKR kiválasztva!",IF(BA141=0,"Hiányos kitöltés!",BF141))</f>
        <v>A forrás egyenlő a költséggel (I.ütem).</v>
      </c>
      <c r="AE141" s="205"/>
      <c r="AF141" s="204">
        <v>0</v>
      </c>
      <c r="AG141" s="204">
        <v>0</v>
      </c>
      <c r="AH141" s="204">
        <v>0</v>
      </c>
      <c r="AI141" s="204">
        <v>0</v>
      </c>
      <c r="AJ141" s="204">
        <v>0</v>
      </c>
      <c r="AK141" s="204">
        <v>0</v>
      </c>
      <c r="AL141" s="204">
        <v>0</v>
      </c>
      <c r="AM141" s="204">
        <v>0</v>
      </c>
      <c r="AN141" s="204">
        <v>0</v>
      </c>
      <c r="AO141" s="204">
        <v>0</v>
      </c>
      <c r="AP141" s="204">
        <v>0</v>
      </c>
      <c r="AQ141" s="202">
        <f t="shared" ref="AQ141:AQ144" si="841">SUM(AF141:AP141)</f>
        <v>0</v>
      </c>
      <c r="AR141" s="191"/>
      <c r="AS141" s="3" t="str">
        <f t="shared" ref="AS141:AS144" si="842">IF($G141="","Nincs VKR kiválasztva!",IF($BA141=0,"Hiányos kitöltés!",IF($BN141=0,"Nem hosszútávú a feladat.",$BL141)))</f>
        <v>Nem hosszútávú a feladat.</v>
      </c>
      <c r="AT141" s="205"/>
      <c r="AU141" s="198" t="s">
        <v>498</v>
      </c>
      <c r="AV141" s="198" t="s">
        <v>135</v>
      </c>
      <c r="AW141" s="197">
        <f>COUNTA($G$3:G141)</f>
        <v>139</v>
      </c>
      <c r="AY141" s="6">
        <f>VLOOKUP($G141,Összesítő!$B:$F,3,FALSE)</f>
        <v>1785</v>
      </c>
      <c r="AZ141" s="6">
        <f t="shared" ref="AZ141:AZ144" si="843">LEN($AU141)</f>
        <v>230</v>
      </c>
      <c r="BA141" s="5">
        <f t="shared" ref="BA141:BA144" si="844">IF(OR($B141="",$C141="",$D141="",$E141="",$F141="",$L141="",$M141="",$N141="",$O141="",$P141=""),0,1)</f>
        <v>1</v>
      </c>
      <c r="BB141" s="5" t="str">
        <f t="shared" ref="BB141:BB144" si="845">IF($F141="",0,IF(AND($L141=2027,$M141=2027),"R",IF(AND($L141=2027,$M141&gt;2027),"RH",IF(AND($L141&gt;2027,$M141&gt;2027),"H","x"))))</f>
        <v>R</v>
      </c>
      <c r="BC141" s="5">
        <f t="shared" ref="BC141:BC144" si="846">IF(OR(BB141="R",BB141="RH"),1,0)</f>
        <v>1</v>
      </c>
      <c r="BD141" s="5">
        <f t="shared" ref="BD141:BD144" si="847">IF(AND($BB141="R",$O141&gt;0),1,IF(AND($BB141="H",$N141&gt;0),1,0))</f>
        <v>0</v>
      </c>
      <c r="BE141" s="5">
        <f t="shared" ref="BE141:BE144" si="848">IF($AC141&lt;$N141,1,IF($AC141=$N141,0))</f>
        <v>0</v>
      </c>
      <c r="BF141" s="6" t="str">
        <f t="shared" ref="BF141:BF144" si="849">IF($L141&gt;2027,"Nem rövidtávú a feladat.",IF($BE141=1,"Az I. ütem nem lehet forráshiányos!",IF($AC141&gt;$N141,"Többlet forrást jelölt meg az I. ütemnél! A forrás ne legyen több a költségnél.",IF($AC141=$N141,"A forrás egyenlő a költséggel (I.ütem).",0))))</f>
        <v>A forrás egyenlő a költséggel (I.ütem).</v>
      </c>
      <c r="BG141" s="5">
        <f t="shared" ref="BG141:BG144" si="850">IF(AND($R141&lt;&gt;"",$S141&lt;&gt;"",$T141&lt;&gt;"",$U141&lt;&gt;"",$V141&lt;&gt;"",$W141&lt;&gt;"",$X141&lt;&gt;"",$Y141&lt;&gt;"",$Z141&lt;&gt;"",$AA141&lt;&gt;"",$AB141&lt;&gt;""),1,0)</f>
        <v>1</v>
      </c>
      <c r="BH141" s="5">
        <f t="shared" ref="BH141:BH144" si="851">IF(AND($BG141=1,$N141=$AC141),1,0)</f>
        <v>1</v>
      </c>
      <c r="BI141" s="5">
        <f t="shared" ref="BI141:BI144" si="852">IF($AQ141&lt;$O141,1,0)</f>
        <v>0</v>
      </c>
      <c r="BJ141" s="5">
        <f t="shared" ref="BJ141:BJ144" si="853">IF(AND($AF141&lt;&gt;"",$AG141&lt;&gt;"",$AH141&lt;&gt;"",$AI141&lt;&gt;"",$AJ141&lt;&gt;"",$AK141&lt;&gt;"",$AL141&lt;&gt;"",$AM141&lt;&gt;"",$AN141&lt;&gt;"",$AO141&lt;&gt;"",$AP141&lt;&gt;""),1,0)</f>
        <v>1</v>
      </c>
      <c r="BK141" s="5">
        <f t="shared" ref="BK141:BK144" si="854">IF(AND($BJ141=1,$O141=$AQ141),1,IF(AND($BJ141=1,$O141&gt;$AQ141,AR141="igen"),1,0))</f>
        <v>1</v>
      </c>
      <c r="BL141" s="4" t="str">
        <f t="shared" ref="BL141:BL144" si="855">IF($M141&lt;2028,"Nem hosszútávú a feladat.",IF(AND($BI141=1,$AR141="nem"),"Forráshiányos a feladat? Jelölje az AR-oszlopban!",IF(AND($BI141=0,$AR141="igen"),"Forráshiányosnak jelölte a feladat az AR-oszlopban, de a forrás költség adatok alapnján nem az!",IF(AND($BI141=1,$AR141="igen"),"Forráshiányos a feladat!",IF($AQ141&gt;$O141,"Többlet forrást jelölt meg a II. ütemnél! A forrás ne legyen több a költségnél.",IF($AQ141=$O141,"A forrás egyenlő a költséggel (II.ütem).",0))))))</f>
        <v>Nem hosszútávú a feladat.</v>
      </c>
      <c r="BM141" s="5">
        <f t="shared" ref="BM141:BM144" si="856">IF($M141&lt;2028,1,0)</f>
        <v>1</v>
      </c>
      <c r="BN141" s="5">
        <f t="shared" ref="BN141:BN144" si="857">IF($M141&gt;2027,1,0)</f>
        <v>0</v>
      </c>
      <c r="BO141" s="5">
        <f t="shared" ref="BO141:BO144" si="858">IF(AND($BM141=1,$N141=0),1,0)</f>
        <v>0</v>
      </c>
      <c r="BP141" s="5">
        <f t="shared" ref="BP141:BP144" si="859">IF(AND($BN141=1,$O141=0),1,0)</f>
        <v>0</v>
      </c>
      <c r="BQ141" s="5">
        <f t="shared" ref="BQ141:BQ144" si="860">IF(AND($BB141="R",$N141=0,$AZ141&gt;29),1,IF(AND($BB141="RH",$N141=0,$AZ141&gt;29),1,0))</f>
        <v>0</v>
      </c>
      <c r="BR141" s="6" t="str">
        <f t="shared" ref="BR141:BR144" si="861">IF($BN141=0,"Nincs hosszútávú terv!",IF(AND($BB141="H",$O141=0,$AZ141=0),"Nullás a hosszútávú feladat és nincs hozzá indoklás!",IF(AND($BB141="RH",$O141=0,$AZ141=0),"Nullás a hosszútávú feladat és nincs hozzá indoklás!",IF(AND($BB141="R",$O141=0,$AZ141&lt;300),"Nullás a hosszútávú feladat és rövid hozzá az indoklás!",IF(AND($BB141="RH",$O141=0,$AZ141&lt;300),"Nullás a hosszútávú feladat és rövid hozzá az indoklás!",0)))))</f>
        <v>Nincs hosszútávú terv!</v>
      </c>
      <c r="BS141" s="5">
        <f t="shared" ref="BS141:BS144" si="862">IF(AND($BB141="R",$N141=0,$AZ141&gt;29),1,IF(AND($BB141="RH",$N141=0,$AZ141&gt;29),1,0))</f>
        <v>0</v>
      </c>
      <c r="BT141" s="5">
        <f t="shared" ref="BT141:BT144" si="863">IF(AND($BB141="H",$O141=0,$AZ141&gt;29),1,IF(AND($BB141="RH",$O141=0,$AZ141&gt;29),1,0))</f>
        <v>0</v>
      </c>
      <c r="BU141" s="5">
        <f t="shared" ref="BU141:BU144" si="864">IF($B141="",0,1)</f>
        <v>1</v>
      </c>
      <c r="BV141" s="5">
        <f t="shared" ref="BV141:BV144" si="865">IF($C141="",0,1)</f>
        <v>1</v>
      </c>
      <c r="BW141" s="5">
        <f t="shared" ref="BW141:BW144" si="866">IF($D141="",0,1)</f>
        <v>1</v>
      </c>
      <c r="BX141" s="5">
        <f t="shared" ref="BX141:BX144" si="867">IF($E141="",0,1)</f>
        <v>1</v>
      </c>
      <c r="BY141" s="5">
        <f t="shared" ref="BY141:BY144" si="868">IF($L141="",0,1)</f>
        <v>1</v>
      </c>
      <c r="BZ141" s="5">
        <f t="shared" ref="BZ141:BZ144" si="869">IF($M141="",0,1)</f>
        <v>1</v>
      </c>
      <c r="CA141" s="5">
        <f t="shared" ref="CA141:CA144" si="870">IF($N141="",0,1)</f>
        <v>1</v>
      </c>
      <c r="CB141" s="5">
        <f t="shared" ref="CB141:CB144" si="871">IF($O141="",0,1)</f>
        <v>1</v>
      </c>
      <c r="CC141" s="5">
        <f t="shared" ref="CC141:CC144" si="872">IF($P141="",0,1)</f>
        <v>1</v>
      </c>
      <c r="CD141" s="5" t="str">
        <f t="shared" ref="CD141:CD144" si="873">IF(AND($BA141=0,$BU141=0),"Hiányos kitöltés! (B-oszlop üres)",IF(AND($BA141=0,$BV141=0),"Hiányos kitöltés! (C-oszlop üres)",IF(AND($BA141=0,$BW141=0),"Hiányos kitöltés! (D-oszlop üres)",IF(AND($BA141=0,$BX141=0),"Hiányos kitöltés! (E-oszlop üres)",IF(AND($BA141=0,$BY141=0),"Hiányos kitöltés! (L-oszlop üres)",IF(AND($BA141=0,$BZ141=0),"Hiányos kitöltés! (M-oszlop üres)",IF(AND($BA141=0,$CA141=0),"Hiányos kitöltés! (N-oszlop üres)",IF(AND($BA141=0,$CB141=0),"Hiányos kitöltés! (O-oszlop üres)",IF(AND($BA141=0,$CC141=0),"Hiányos kitöltés! (P-oszlop üres)",IF(AND($BA141=0,$BG141=0),"Hiányos kitöltés! (I.ütem forrása hiányos!","?"))))))))))</f>
        <v>?</v>
      </c>
      <c r="CE141" s="4" t="str">
        <f t="shared" ref="CE141:CE144" si="874">IF($BA141=0,$CD141,IF($BG141=0,"I. ütem forrása nincs kitöltve!",IF($BJ141=0,"II. ütem forrása nincs kitöltve!",IF($BD141=1,"Költségek üteme nem megfelelő (az időtartam és a költség üteme eltér)!",IF(AND(BH141=0,$BA141=1,$BJ141=1,$BD141=1),"Kötelező cellák kitöltve, de az I. ütem forrása hibás!",IF(AND(BJ141=0,$BA141=1,$BJ141=1,$BD141=1),"Kötelező cellák kitöltve, de a II. ütem forrása hibás!",IF(AND($BO141=1,$AZ141&lt;30),"Nullás a rövidtávú feladat és rövid (hiányzik) a hozzá tartozó indoklás!",IF(AND($BP141=1,$AZ141&lt;30),"Nullás a hosszútávú feladat és rövid (hiányzik) a hozzá tartozó indoklás!",IF(AND(BN141=1,C141="2011_RENDKÍVÜLI"),"II. ütemre nem tervezhet Rendkívüli feladatot!",IF(BH141=0,AD141,IF(BK141=0,AS141,IF(AND(BC141=1,$P141&gt;$N141),"EM rendelet 2. melléklet terhére elszámolt költség nem lehet nagyobb az I. ütemre tervezett tényleges költségnél!",IF($AC141&gt;$N141,"Többlet forrást jelölt meg az I. ütemnél! A forrás ne legyen több a költségnél.",IF($AQ141&gt;$O141,"Többlet forrást jelölt meg a II. ütemnél! A forrás ne legyen több a költségnél.","Kitöltés rendben!"))))))))))))))</f>
        <v>Kitöltés rendben!</v>
      </c>
      <c r="CF141" s="5">
        <f t="shared" ref="CF141:CF144" si="875">IF(A141="Kitöltés rendben!",1,0)</f>
        <v>1</v>
      </c>
      <c r="CG141" s="5">
        <f t="shared" ref="CG141:CG144" si="876">IF(AND($BB141="R",$CF141=1),1,IF(AND($BB141="RH",$CF141=1),1,0))</f>
        <v>1</v>
      </c>
      <c r="CH141" s="5">
        <f t="shared" ref="CH141:CH144" si="877">IF(AND($BB141="H",$CF141=1),1,IF(AND($BB141="RH",$CF141=1),1,0))</f>
        <v>0</v>
      </c>
    </row>
    <row r="142" spans="1:86" s="2" customFormat="1" ht="105">
      <c r="A142" s="1" t="str">
        <f t="shared" si="837"/>
        <v>Kitöltés rendben!</v>
      </c>
      <c r="B142" s="195">
        <v>1</v>
      </c>
      <c r="C142" s="191" t="s">
        <v>88</v>
      </c>
      <c r="D142" s="198" t="s">
        <v>510</v>
      </c>
      <c r="E142" s="199" t="s">
        <v>318</v>
      </c>
      <c r="F142" s="200" t="str">
        <f>VLOOKUP($G142,Összesítő!$B:$F,2,FALSE)</f>
        <v>21-05856-1-001-00-14</v>
      </c>
      <c r="G142" s="201">
        <v>2407</v>
      </c>
      <c r="H142" s="200" t="str">
        <f>AY142&amp;"_"&amp;AW142&amp;"_FIV_"&amp;LEFT(Előlap!$B$6,4)</f>
        <v>1785_140_FIV_2026</v>
      </c>
      <c r="I142" s="200" t="str">
        <f>VLOOKUP($G142,Összesítő!$B:$F,5,FALSE)</f>
        <v>Kunadacs</v>
      </c>
      <c r="J142" s="200" t="str">
        <f>VLOOKUP($G142,Összesítő!$B:$F,4,FALSE)</f>
        <v>Kunadacs Község Önkormányzata</v>
      </c>
      <c r="K142" s="202">
        <f t="shared" si="838"/>
        <v>15000</v>
      </c>
      <c r="L142" s="193">
        <v>2027</v>
      </c>
      <c r="M142" s="193">
        <v>2027</v>
      </c>
      <c r="N142" s="203">
        <v>15000</v>
      </c>
      <c r="O142" s="204">
        <v>0</v>
      </c>
      <c r="P142" s="203">
        <v>15000</v>
      </c>
      <c r="Q142" s="205"/>
      <c r="R142" s="204">
        <v>0</v>
      </c>
      <c r="S142" s="204">
        <v>0</v>
      </c>
      <c r="T142" s="204">
        <v>0</v>
      </c>
      <c r="U142" s="204">
        <v>0</v>
      </c>
      <c r="V142" s="204">
        <v>0</v>
      </c>
      <c r="W142" s="204">
        <v>15000</v>
      </c>
      <c r="X142" s="204">
        <v>0</v>
      </c>
      <c r="Y142" s="204">
        <v>0</v>
      </c>
      <c r="Z142" s="204">
        <v>0</v>
      </c>
      <c r="AA142" s="204">
        <v>0</v>
      </c>
      <c r="AB142" s="204">
        <v>0</v>
      </c>
      <c r="AC142" s="202">
        <f t="shared" si="839"/>
        <v>15000</v>
      </c>
      <c r="AD142" s="3" t="str">
        <f t="shared" si="840"/>
        <v>A forrás egyenlő a költséggel (I.ütem).</v>
      </c>
      <c r="AE142" s="205"/>
      <c r="AF142" s="204">
        <v>0</v>
      </c>
      <c r="AG142" s="204">
        <v>0</v>
      </c>
      <c r="AH142" s="204">
        <v>0</v>
      </c>
      <c r="AI142" s="204">
        <v>0</v>
      </c>
      <c r="AJ142" s="204">
        <v>0</v>
      </c>
      <c r="AK142" s="204">
        <v>0</v>
      </c>
      <c r="AL142" s="204">
        <v>0</v>
      </c>
      <c r="AM142" s="204">
        <v>0</v>
      </c>
      <c r="AN142" s="204">
        <v>0</v>
      </c>
      <c r="AO142" s="204">
        <v>0</v>
      </c>
      <c r="AP142" s="204">
        <v>0</v>
      </c>
      <c r="AQ142" s="202">
        <f t="shared" si="841"/>
        <v>0</v>
      </c>
      <c r="AR142" s="191"/>
      <c r="AS142" s="3" t="str">
        <f t="shared" si="842"/>
        <v>Nem hosszútávú a feladat.</v>
      </c>
      <c r="AT142" s="205"/>
      <c r="AU142" s="198" t="s">
        <v>508</v>
      </c>
      <c r="AV142" s="198" t="s">
        <v>135</v>
      </c>
      <c r="AW142" s="197">
        <f>COUNTA($G$3:G142)</f>
        <v>140</v>
      </c>
      <c r="AY142" s="6">
        <f>VLOOKUP($G142,Összesítő!$B:$F,3,FALSE)</f>
        <v>1785</v>
      </c>
      <c r="AZ142" s="6">
        <f t="shared" si="843"/>
        <v>277</v>
      </c>
      <c r="BA142" s="5">
        <f t="shared" si="844"/>
        <v>1</v>
      </c>
      <c r="BB142" s="5" t="str">
        <f t="shared" si="845"/>
        <v>R</v>
      </c>
      <c r="BC142" s="5">
        <f t="shared" si="846"/>
        <v>1</v>
      </c>
      <c r="BD142" s="5">
        <f t="shared" si="847"/>
        <v>0</v>
      </c>
      <c r="BE142" s="5">
        <f t="shared" si="848"/>
        <v>0</v>
      </c>
      <c r="BF142" s="6" t="str">
        <f t="shared" si="849"/>
        <v>A forrás egyenlő a költséggel (I.ütem).</v>
      </c>
      <c r="BG142" s="5">
        <f t="shared" si="850"/>
        <v>1</v>
      </c>
      <c r="BH142" s="5">
        <f t="shared" si="851"/>
        <v>1</v>
      </c>
      <c r="BI142" s="5">
        <f t="shared" si="852"/>
        <v>0</v>
      </c>
      <c r="BJ142" s="5">
        <f t="shared" si="853"/>
        <v>1</v>
      </c>
      <c r="BK142" s="5">
        <f t="shared" si="854"/>
        <v>1</v>
      </c>
      <c r="BL142" s="4" t="str">
        <f t="shared" si="855"/>
        <v>Nem hosszútávú a feladat.</v>
      </c>
      <c r="BM142" s="5">
        <f t="shared" si="856"/>
        <v>1</v>
      </c>
      <c r="BN142" s="5">
        <f t="shared" si="857"/>
        <v>0</v>
      </c>
      <c r="BO142" s="5">
        <f t="shared" si="858"/>
        <v>0</v>
      </c>
      <c r="BP142" s="5">
        <f t="shared" si="859"/>
        <v>0</v>
      </c>
      <c r="BQ142" s="5">
        <f t="shared" si="860"/>
        <v>0</v>
      </c>
      <c r="BR142" s="6" t="str">
        <f t="shared" si="861"/>
        <v>Nincs hosszútávú terv!</v>
      </c>
      <c r="BS142" s="5">
        <f t="shared" si="862"/>
        <v>0</v>
      </c>
      <c r="BT142" s="5">
        <f t="shared" si="863"/>
        <v>0</v>
      </c>
      <c r="BU142" s="5">
        <f t="shared" si="864"/>
        <v>1</v>
      </c>
      <c r="BV142" s="5">
        <f t="shared" si="865"/>
        <v>1</v>
      </c>
      <c r="BW142" s="5">
        <f t="shared" si="866"/>
        <v>1</v>
      </c>
      <c r="BX142" s="5">
        <f t="shared" si="867"/>
        <v>1</v>
      </c>
      <c r="BY142" s="5">
        <f t="shared" si="868"/>
        <v>1</v>
      </c>
      <c r="BZ142" s="5">
        <f t="shared" si="869"/>
        <v>1</v>
      </c>
      <c r="CA142" s="5">
        <f t="shared" si="870"/>
        <v>1</v>
      </c>
      <c r="CB142" s="5">
        <f t="shared" si="871"/>
        <v>1</v>
      </c>
      <c r="CC142" s="5">
        <f t="shared" si="872"/>
        <v>1</v>
      </c>
      <c r="CD142" s="5" t="str">
        <f t="shared" si="873"/>
        <v>?</v>
      </c>
      <c r="CE142" s="4" t="str">
        <f t="shared" si="874"/>
        <v>Kitöltés rendben!</v>
      </c>
      <c r="CF142" s="5">
        <f t="shared" si="875"/>
        <v>1</v>
      </c>
      <c r="CG142" s="5">
        <f t="shared" si="876"/>
        <v>1</v>
      </c>
      <c r="CH142" s="5">
        <f t="shared" si="877"/>
        <v>0</v>
      </c>
    </row>
    <row r="143" spans="1:86" s="2" customFormat="1" ht="60">
      <c r="A143" s="1" t="str">
        <f t="shared" si="837"/>
        <v>Kitöltés rendben!</v>
      </c>
      <c r="B143" s="195">
        <v>1</v>
      </c>
      <c r="C143" s="191" t="s">
        <v>97</v>
      </c>
      <c r="D143" s="198" t="s">
        <v>511</v>
      </c>
      <c r="E143" s="199" t="s">
        <v>318</v>
      </c>
      <c r="F143" s="200" t="str">
        <f>VLOOKUP($G143,Összesítő!$B:$F,2,FALSE)</f>
        <v>21-05856-1-001-00-14</v>
      </c>
      <c r="G143" s="201">
        <v>2407</v>
      </c>
      <c r="H143" s="200" t="str">
        <f>AY143&amp;"_"&amp;AW143&amp;"_FIV_"&amp;LEFT(Előlap!$B$6,4)</f>
        <v>1785_141_FIV_2026</v>
      </c>
      <c r="I143" s="200" t="str">
        <f>VLOOKUP($G143,Összesítő!$B:$F,5,FALSE)</f>
        <v>Kunadacs</v>
      </c>
      <c r="J143" s="200" t="str">
        <f>VLOOKUP($G143,Összesítő!$B:$F,4,FALSE)</f>
        <v>Kunadacs Község Önkormányzata</v>
      </c>
      <c r="K143" s="202">
        <f t="shared" si="838"/>
        <v>5000</v>
      </c>
      <c r="L143" s="193">
        <v>2027</v>
      </c>
      <c r="M143" s="193">
        <v>2027</v>
      </c>
      <c r="N143" s="203">
        <v>5000</v>
      </c>
      <c r="O143" s="204">
        <v>0</v>
      </c>
      <c r="P143" s="203">
        <v>5000</v>
      </c>
      <c r="Q143" s="205"/>
      <c r="R143" s="204">
        <v>0</v>
      </c>
      <c r="S143" s="204">
        <v>0</v>
      </c>
      <c r="T143" s="204">
        <v>0</v>
      </c>
      <c r="U143" s="204">
        <v>0</v>
      </c>
      <c r="V143" s="204">
        <v>0</v>
      </c>
      <c r="W143" s="204">
        <v>5000</v>
      </c>
      <c r="X143" s="204">
        <v>0</v>
      </c>
      <c r="Y143" s="204">
        <v>0</v>
      </c>
      <c r="Z143" s="204">
        <v>0</v>
      </c>
      <c r="AA143" s="204">
        <v>0</v>
      </c>
      <c r="AB143" s="204">
        <v>0</v>
      </c>
      <c r="AC143" s="202">
        <f t="shared" si="839"/>
        <v>5000</v>
      </c>
      <c r="AD143" s="3" t="str">
        <f t="shared" si="840"/>
        <v>A forrás egyenlő a költséggel (I.ütem).</v>
      </c>
      <c r="AE143" s="205"/>
      <c r="AF143" s="204">
        <v>0</v>
      </c>
      <c r="AG143" s="204">
        <v>0</v>
      </c>
      <c r="AH143" s="204">
        <v>0</v>
      </c>
      <c r="AI143" s="204">
        <v>0</v>
      </c>
      <c r="AJ143" s="204">
        <v>0</v>
      </c>
      <c r="AK143" s="204">
        <v>0</v>
      </c>
      <c r="AL143" s="204">
        <v>0</v>
      </c>
      <c r="AM143" s="204">
        <v>0</v>
      </c>
      <c r="AN143" s="204">
        <v>0</v>
      </c>
      <c r="AO143" s="204">
        <v>0</v>
      </c>
      <c r="AP143" s="204">
        <v>0</v>
      </c>
      <c r="AQ143" s="202">
        <f t="shared" si="841"/>
        <v>0</v>
      </c>
      <c r="AR143" s="191"/>
      <c r="AS143" s="3" t="str">
        <f t="shared" si="842"/>
        <v>Nem hosszútávú a feladat.</v>
      </c>
      <c r="AT143" s="205"/>
      <c r="AU143" s="198" t="s">
        <v>509</v>
      </c>
      <c r="AV143" s="198" t="s">
        <v>135</v>
      </c>
      <c r="AW143" s="197">
        <f>COUNTA($G$3:G143)</f>
        <v>141</v>
      </c>
      <c r="AY143" s="6">
        <f>VLOOKUP($G143,Összesítő!$B:$F,3,FALSE)</f>
        <v>1785</v>
      </c>
      <c r="AZ143" s="6">
        <f t="shared" si="843"/>
        <v>149</v>
      </c>
      <c r="BA143" s="5">
        <f t="shared" si="844"/>
        <v>1</v>
      </c>
      <c r="BB143" s="5" t="str">
        <f t="shared" si="845"/>
        <v>R</v>
      </c>
      <c r="BC143" s="5">
        <f t="shared" si="846"/>
        <v>1</v>
      </c>
      <c r="BD143" s="5">
        <f t="shared" si="847"/>
        <v>0</v>
      </c>
      <c r="BE143" s="5">
        <f t="shared" si="848"/>
        <v>0</v>
      </c>
      <c r="BF143" s="6" t="str">
        <f t="shared" si="849"/>
        <v>A forrás egyenlő a költséggel (I.ütem).</v>
      </c>
      <c r="BG143" s="5">
        <f t="shared" si="850"/>
        <v>1</v>
      </c>
      <c r="BH143" s="5">
        <f t="shared" si="851"/>
        <v>1</v>
      </c>
      <c r="BI143" s="5">
        <f t="shared" si="852"/>
        <v>0</v>
      </c>
      <c r="BJ143" s="5">
        <f t="shared" si="853"/>
        <v>1</v>
      </c>
      <c r="BK143" s="5">
        <f t="shared" si="854"/>
        <v>1</v>
      </c>
      <c r="BL143" s="4" t="str">
        <f t="shared" si="855"/>
        <v>Nem hosszútávú a feladat.</v>
      </c>
      <c r="BM143" s="5">
        <f t="shared" si="856"/>
        <v>1</v>
      </c>
      <c r="BN143" s="5">
        <f t="shared" si="857"/>
        <v>0</v>
      </c>
      <c r="BO143" s="5">
        <f t="shared" si="858"/>
        <v>0</v>
      </c>
      <c r="BP143" s="5">
        <f t="shared" si="859"/>
        <v>0</v>
      </c>
      <c r="BQ143" s="5">
        <f t="shared" si="860"/>
        <v>0</v>
      </c>
      <c r="BR143" s="6" t="str">
        <f t="shared" si="861"/>
        <v>Nincs hosszútávú terv!</v>
      </c>
      <c r="BS143" s="5">
        <f t="shared" si="862"/>
        <v>0</v>
      </c>
      <c r="BT143" s="5">
        <f t="shared" si="863"/>
        <v>0</v>
      </c>
      <c r="BU143" s="5">
        <f t="shared" si="864"/>
        <v>1</v>
      </c>
      <c r="BV143" s="5">
        <f t="shared" si="865"/>
        <v>1</v>
      </c>
      <c r="BW143" s="5">
        <f t="shared" si="866"/>
        <v>1</v>
      </c>
      <c r="BX143" s="5">
        <f t="shared" si="867"/>
        <v>1</v>
      </c>
      <c r="BY143" s="5">
        <f t="shared" si="868"/>
        <v>1</v>
      </c>
      <c r="BZ143" s="5">
        <f t="shared" si="869"/>
        <v>1</v>
      </c>
      <c r="CA143" s="5">
        <f t="shared" si="870"/>
        <v>1</v>
      </c>
      <c r="CB143" s="5">
        <f t="shared" si="871"/>
        <v>1</v>
      </c>
      <c r="CC143" s="5">
        <f t="shared" si="872"/>
        <v>1</v>
      </c>
      <c r="CD143" s="5" t="str">
        <f t="shared" si="873"/>
        <v>?</v>
      </c>
      <c r="CE143" s="4" t="str">
        <f t="shared" si="874"/>
        <v>Kitöltés rendben!</v>
      </c>
      <c r="CF143" s="5">
        <f t="shared" si="875"/>
        <v>1</v>
      </c>
      <c r="CG143" s="5">
        <f t="shared" si="876"/>
        <v>1</v>
      </c>
      <c r="CH143" s="5">
        <f t="shared" si="877"/>
        <v>0</v>
      </c>
    </row>
    <row r="144" spans="1:86" s="2" customFormat="1" ht="75">
      <c r="A144" s="1" t="str">
        <f t="shared" si="837"/>
        <v>Kitöltés rendben!</v>
      </c>
      <c r="B144" s="195">
        <v>2</v>
      </c>
      <c r="C144" s="191" t="s">
        <v>114</v>
      </c>
      <c r="D144" s="198" t="s">
        <v>318</v>
      </c>
      <c r="E144" s="199" t="s">
        <v>318</v>
      </c>
      <c r="F144" s="200" t="str">
        <f>VLOOKUP($G144,Összesítő!$B:$F,2,FALSE)</f>
        <v>21-05856-1-001-00-14</v>
      </c>
      <c r="G144" s="201">
        <v>2407</v>
      </c>
      <c r="H144" s="200" t="str">
        <f>AY144&amp;"_"&amp;AW144&amp;"_FIV_"&amp;LEFT(Előlap!$B$6,4)</f>
        <v>1785_142_FIV_2026</v>
      </c>
      <c r="I144" s="200" t="str">
        <f>VLOOKUP($G144,Összesítő!$B:$F,5,FALSE)</f>
        <v>Kunadacs</v>
      </c>
      <c r="J144" s="200" t="str">
        <f>VLOOKUP($G144,Összesítő!$B:$F,4,FALSE)</f>
        <v>Kunadacs Község Önkormányzata</v>
      </c>
      <c r="K144" s="202">
        <f t="shared" si="838"/>
        <v>0</v>
      </c>
      <c r="L144" s="193">
        <v>2028</v>
      </c>
      <c r="M144" s="193">
        <v>2036</v>
      </c>
      <c r="N144" s="203">
        <v>0</v>
      </c>
      <c r="O144" s="204">
        <v>0</v>
      </c>
      <c r="P144" s="203">
        <v>0</v>
      </c>
      <c r="Q144" s="205"/>
      <c r="R144" s="204">
        <v>0</v>
      </c>
      <c r="S144" s="204">
        <v>0</v>
      </c>
      <c r="T144" s="204">
        <v>0</v>
      </c>
      <c r="U144" s="204">
        <v>0</v>
      </c>
      <c r="V144" s="204">
        <v>0</v>
      </c>
      <c r="W144" s="204">
        <v>0</v>
      </c>
      <c r="X144" s="204">
        <v>0</v>
      </c>
      <c r="Y144" s="204">
        <v>0</v>
      </c>
      <c r="Z144" s="204">
        <v>0</v>
      </c>
      <c r="AA144" s="204">
        <v>0</v>
      </c>
      <c r="AB144" s="204">
        <v>0</v>
      </c>
      <c r="AC144" s="202">
        <f t="shared" si="839"/>
        <v>0</v>
      </c>
      <c r="AD144" s="3" t="str">
        <f t="shared" si="840"/>
        <v>Nem rövidtávú a feladat.</v>
      </c>
      <c r="AE144" s="205"/>
      <c r="AF144" s="204">
        <v>0</v>
      </c>
      <c r="AG144" s="204">
        <v>0</v>
      </c>
      <c r="AH144" s="204">
        <v>0</v>
      </c>
      <c r="AI144" s="204">
        <v>0</v>
      </c>
      <c r="AJ144" s="204">
        <v>0</v>
      </c>
      <c r="AK144" s="204">
        <v>0</v>
      </c>
      <c r="AL144" s="204">
        <v>0</v>
      </c>
      <c r="AM144" s="204">
        <v>0</v>
      </c>
      <c r="AN144" s="204">
        <v>0</v>
      </c>
      <c r="AO144" s="204">
        <v>0</v>
      </c>
      <c r="AP144" s="204">
        <v>0</v>
      </c>
      <c r="AQ144" s="202">
        <f t="shared" si="841"/>
        <v>0</v>
      </c>
      <c r="AR144" s="191"/>
      <c r="AS144" s="3" t="str">
        <f t="shared" si="842"/>
        <v>A forrás egyenlő a költséggel (II.ütem).</v>
      </c>
      <c r="AT144" s="205"/>
      <c r="AU144" s="198" t="s">
        <v>423</v>
      </c>
      <c r="AV144" s="198" t="s">
        <v>135</v>
      </c>
      <c r="AW144" s="197">
        <f>COUNTA($G$3:G144)</f>
        <v>142</v>
      </c>
      <c r="AY144" s="6">
        <f>VLOOKUP($G144,Összesítő!$B:$F,3,FALSE)</f>
        <v>1785</v>
      </c>
      <c r="AZ144" s="6">
        <f t="shared" si="843"/>
        <v>208</v>
      </c>
      <c r="BA144" s="5">
        <f t="shared" si="844"/>
        <v>1</v>
      </c>
      <c r="BB144" s="5" t="str">
        <f t="shared" si="845"/>
        <v>H</v>
      </c>
      <c r="BC144" s="5">
        <f t="shared" si="846"/>
        <v>0</v>
      </c>
      <c r="BD144" s="5">
        <f t="shared" si="847"/>
        <v>0</v>
      </c>
      <c r="BE144" s="5">
        <f t="shared" si="848"/>
        <v>0</v>
      </c>
      <c r="BF144" s="6" t="str">
        <f t="shared" si="849"/>
        <v>Nem rövidtávú a feladat.</v>
      </c>
      <c r="BG144" s="5">
        <f t="shared" si="850"/>
        <v>1</v>
      </c>
      <c r="BH144" s="5">
        <f t="shared" si="851"/>
        <v>1</v>
      </c>
      <c r="BI144" s="5">
        <f t="shared" si="852"/>
        <v>0</v>
      </c>
      <c r="BJ144" s="5">
        <f t="shared" si="853"/>
        <v>1</v>
      </c>
      <c r="BK144" s="5">
        <f t="shared" si="854"/>
        <v>1</v>
      </c>
      <c r="BL144" s="4" t="str">
        <f t="shared" si="855"/>
        <v>A forrás egyenlő a költséggel (II.ütem).</v>
      </c>
      <c r="BM144" s="5">
        <f t="shared" si="856"/>
        <v>0</v>
      </c>
      <c r="BN144" s="5">
        <f t="shared" si="857"/>
        <v>1</v>
      </c>
      <c r="BO144" s="5">
        <f t="shared" si="858"/>
        <v>0</v>
      </c>
      <c r="BP144" s="5">
        <f t="shared" si="859"/>
        <v>1</v>
      </c>
      <c r="BQ144" s="5">
        <f t="shared" si="860"/>
        <v>0</v>
      </c>
      <c r="BR144" s="6">
        <f t="shared" si="861"/>
        <v>0</v>
      </c>
      <c r="BS144" s="5">
        <f t="shared" si="862"/>
        <v>0</v>
      </c>
      <c r="BT144" s="5">
        <f t="shared" si="863"/>
        <v>1</v>
      </c>
      <c r="BU144" s="5">
        <f t="shared" si="864"/>
        <v>1</v>
      </c>
      <c r="BV144" s="5">
        <f t="shared" si="865"/>
        <v>1</v>
      </c>
      <c r="BW144" s="5">
        <f t="shared" si="866"/>
        <v>1</v>
      </c>
      <c r="BX144" s="5">
        <f t="shared" si="867"/>
        <v>1</v>
      </c>
      <c r="BY144" s="5">
        <f t="shared" si="868"/>
        <v>1</v>
      </c>
      <c r="BZ144" s="5">
        <f t="shared" si="869"/>
        <v>1</v>
      </c>
      <c r="CA144" s="5">
        <f t="shared" si="870"/>
        <v>1</v>
      </c>
      <c r="CB144" s="5">
        <f t="shared" si="871"/>
        <v>1</v>
      </c>
      <c r="CC144" s="5">
        <f t="shared" si="872"/>
        <v>1</v>
      </c>
      <c r="CD144" s="5" t="str">
        <f t="shared" si="873"/>
        <v>?</v>
      </c>
      <c r="CE144" s="4" t="str">
        <f t="shared" si="874"/>
        <v>Kitöltés rendben!</v>
      </c>
      <c r="CF144" s="5">
        <f t="shared" si="875"/>
        <v>1</v>
      </c>
      <c r="CG144" s="5">
        <f t="shared" si="876"/>
        <v>0</v>
      </c>
      <c r="CH144" s="5">
        <f t="shared" si="877"/>
        <v>1</v>
      </c>
    </row>
    <row r="145" spans="1:86" s="2" customFormat="1" ht="45">
      <c r="A145" s="1" t="str">
        <f>IF($G145="","Nincs VKR kiválasztva!",CE145)</f>
        <v>Kitöltés rendben!</v>
      </c>
      <c r="B145" s="195">
        <v>1</v>
      </c>
      <c r="C145" s="191" t="s">
        <v>117</v>
      </c>
      <c r="D145" s="198" t="s">
        <v>317</v>
      </c>
      <c r="E145" s="199" t="s">
        <v>318</v>
      </c>
      <c r="F145" s="200" t="str">
        <f>VLOOKUP($G145,Összesítő!$B:$F,2,FALSE)</f>
        <v>21-31918-1-001-00-14</v>
      </c>
      <c r="G145" s="201">
        <v>2405</v>
      </c>
      <c r="H145" s="200" t="str">
        <f>AY145&amp;"_"&amp;AW145&amp;"_FIV_"&amp;LEFT(Előlap!$B$6,4)</f>
        <v>1806_143_FIV_2026</v>
      </c>
      <c r="I145" s="200" t="str">
        <f>VLOOKUP($G145,Összesítő!$B:$F,5,FALSE)</f>
        <v>Kunpeszér</v>
      </c>
      <c r="J145" s="200" t="str">
        <f>VLOOKUP($G145,Összesítő!$B:$F,4,FALSE)</f>
        <v>Kunpeszér Község Önkormányzata</v>
      </c>
      <c r="K145" s="202">
        <f>N145+O145</f>
        <v>1000</v>
      </c>
      <c r="L145" s="193">
        <v>2027</v>
      </c>
      <c r="M145" s="193">
        <v>2027</v>
      </c>
      <c r="N145" s="203">
        <v>1000</v>
      </c>
      <c r="O145" s="204">
        <v>0</v>
      </c>
      <c r="P145" s="203">
        <v>1000</v>
      </c>
      <c r="Q145" s="205"/>
      <c r="R145" s="204">
        <v>0</v>
      </c>
      <c r="S145" s="204">
        <v>0</v>
      </c>
      <c r="T145" s="204">
        <v>0</v>
      </c>
      <c r="U145" s="204">
        <v>0</v>
      </c>
      <c r="V145" s="204">
        <v>0</v>
      </c>
      <c r="W145" s="204">
        <v>1000</v>
      </c>
      <c r="X145" s="204">
        <v>0</v>
      </c>
      <c r="Y145" s="204">
        <v>0</v>
      </c>
      <c r="Z145" s="204">
        <v>0</v>
      </c>
      <c r="AA145" s="204">
        <v>0</v>
      </c>
      <c r="AB145" s="204">
        <v>0</v>
      </c>
      <c r="AC145" s="202">
        <f>SUM(R145:AB145)</f>
        <v>1000</v>
      </c>
      <c r="AD145" s="3" t="str">
        <f>IF($G145="","Nincs VKR kiválasztva!",IF(BA145=0,"Hiányos kitöltés!",BF145))</f>
        <v>A forrás egyenlő a költséggel (I.ütem).</v>
      </c>
      <c r="AE145" s="205"/>
      <c r="AF145" s="204">
        <v>0</v>
      </c>
      <c r="AG145" s="204">
        <v>0</v>
      </c>
      <c r="AH145" s="204">
        <v>0</v>
      </c>
      <c r="AI145" s="204">
        <v>0</v>
      </c>
      <c r="AJ145" s="204">
        <v>0</v>
      </c>
      <c r="AK145" s="204">
        <v>0</v>
      </c>
      <c r="AL145" s="204">
        <v>0</v>
      </c>
      <c r="AM145" s="204">
        <v>0</v>
      </c>
      <c r="AN145" s="204">
        <v>0</v>
      </c>
      <c r="AO145" s="204">
        <v>0</v>
      </c>
      <c r="AP145" s="204">
        <v>0</v>
      </c>
      <c r="AQ145" s="202">
        <f>SUM(AF145:AP145)</f>
        <v>0</v>
      </c>
      <c r="AR145" s="191"/>
      <c r="AS145" s="3" t="str">
        <f>IF($G145="","Nincs VKR kiválasztva!",IF($BA145=0,"Hiányos kitöltés!",IF($BN145=0,"Nem hosszútávú a feladat.",$BL145)))</f>
        <v>Nem hosszútávú a feladat.</v>
      </c>
      <c r="AT145" s="205"/>
      <c r="AU145" s="198" t="s">
        <v>326</v>
      </c>
      <c r="AV145" s="198" t="s">
        <v>135</v>
      </c>
      <c r="AW145" s="197">
        <f>COUNTA($G$3:G145)</f>
        <v>143</v>
      </c>
      <c r="AY145" s="6">
        <f>VLOOKUP($G145,Összesítő!$B:$F,3,FALSE)</f>
        <v>1806</v>
      </c>
      <c r="AZ145" s="6">
        <f>LEN($AU145)</f>
        <v>107</v>
      </c>
      <c r="BA145" s="5">
        <f>IF(OR($B145="",$C145="",$D145="",$E145="",$F145="",$L145="",$M145="",$N145="",$O145="",$P145=""),0,1)</f>
        <v>1</v>
      </c>
      <c r="BB145" s="5" t="str">
        <f>IF($F145="",0,IF(AND($L145=2027,$M145=2027),"R",IF(AND($L145=2027,$M145&gt;2027),"RH",IF(AND($L145&gt;2027,$M145&gt;2027),"H","x"))))</f>
        <v>R</v>
      </c>
      <c r="BC145" s="5">
        <f>IF(OR(BB145="R",BB145="RH"),1,0)</f>
        <v>1</v>
      </c>
      <c r="BD145" s="5">
        <f>IF(AND($BB145="R",$O145&gt;0),1,IF(AND($BB145="H",$N145&gt;0),1,0))</f>
        <v>0</v>
      </c>
      <c r="BE145" s="5">
        <f>IF($AC145&lt;$N145,1,IF($AC145=$N145,0))</f>
        <v>0</v>
      </c>
      <c r="BF145" s="6" t="str">
        <f>IF($L145&gt;2027,"Nem rövidtávú a feladat.",IF($BE145=1,"Az I. ütem nem lehet forráshiányos!",IF($AC145&gt;$N145,"Többlet forrást jelölt meg az I. ütemnél! A forrás ne legyen több a költségnél.",IF($AC145=$N145,"A forrás egyenlő a költséggel (I.ütem).",0))))</f>
        <v>A forrás egyenlő a költséggel (I.ütem).</v>
      </c>
      <c r="BG145" s="5">
        <f>IF(AND($R145&lt;&gt;"",$S145&lt;&gt;"",$T145&lt;&gt;"",$U145&lt;&gt;"",$V145&lt;&gt;"",$W145&lt;&gt;"",$X145&lt;&gt;"",$Y145&lt;&gt;"",$Z145&lt;&gt;"",$AA145&lt;&gt;"",$AB145&lt;&gt;""),1,0)</f>
        <v>1</v>
      </c>
      <c r="BH145" s="5">
        <f>IF(AND($BG145=1,$N145=$AC145),1,0)</f>
        <v>1</v>
      </c>
      <c r="BI145" s="5">
        <f>IF($AQ145&lt;$O145,1,0)</f>
        <v>0</v>
      </c>
      <c r="BJ145" s="5">
        <f>IF(AND($AF145&lt;&gt;"",$AG145&lt;&gt;"",$AH145&lt;&gt;"",$AI145&lt;&gt;"",$AJ145&lt;&gt;"",$AK145&lt;&gt;"",$AL145&lt;&gt;"",$AM145&lt;&gt;"",$AN145&lt;&gt;"",$AO145&lt;&gt;"",$AP145&lt;&gt;""),1,0)</f>
        <v>1</v>
      </c>
      <c r="BK145" s="5">
        <f>IF(AND($BJ145=1,$O145=$AQ145),1,IF(AND($BJ145=1,$O145&gt;$AQ145,AR145="igen"),1,0))</f>
        <v>1</v>
      </c>
      <c r="BL145" s="4" t="str">
        <f>IF($M145&lt;2028,"Nem hosszútávú a feladat.",IF(AND($BI145=1,$AR145="nem"),"Forráshiányos a feladat? Jelölje az AR-oszlopban!",IF(AND($BI145=0,$AR145="igen"),"Forráshiányosnak jelölte a feladat az AR-oszlopban, de a forrás költség adatok alapnján nem az!",IF(AND($BI145=1,$AR145="igen"),"Forráshiányos a feladat!",IF($AQ145&gt;$O145,"Többlet forrást jelölt meg a II. ütemnél! A forrás ne legyen több a költségnél.",IF($AQ145=$O145,"A forrás egyenlő a költséggel (II.ütem).",0))))))</f>
        <v>Nem hosszútávú a feladat.</v>
      </c>
      <c r="BM145" s="5">
        <f>IF($M145&lt;2028,1,0)</f>
        <v>1</v>
      </c>
      <c r="BN145" s="5">
        <f>IF($M145&gt;2027,1,0)</f>
        <v>0</v>
      </c>
      <c r="BO145" s="5">
        <f>IF(AND($BM145=1,$N145=0),1,0)</f>
        <v>0</v>
      </c>
      <c r="BP145" s="5">
        <f>IF(AND($BN145=1,$O145=0),1,0)</f>
        <v>0</v>
      </c>
      <c r="BQ145" s="5">
        <f>IF(AND($BB145="R",$N145=0,$AZ145&gt;29),1,IF(AND($BB145="RH",$N145=0,$AZ145&gt;29),1,0))</f>
        <v>0</v>
      </c>
      <c r="BR145" s="6" t="str">
        <f>IF($BN145=0,"Nincs hosszútávú terv!",IF(AND($BB145="H",$O145=0,$AZ145=0),"Nullás a hosszútávú feladat és nincs hozzá indoklás!",IF(AND($BB145="RH",$O145=0,$AZ145=0),"Nullás a hosszútávú feladat és nincs hozzá indoklás!",IF(AND($BB145="R",$O145=0,$AZ145&lt;300),"Nullás a hosszútávú feladat és rövid hozzá az indoklás!",IF(AND($BB145="RH",$O145=0,$AZ145&lt;300),"Nullás a hosszútávú feladat és rövid hozzá az indoklás!",0)))))</f>
        <v>Nincs hosszútávú terv!</v>
      </c>
      <c r="BS145" s="5">
        <f>IF(AND($BB145="R",$N145=0,$AZ145&gt;29),1,IF(AND($BB145="RH",$N145=0,$AZ145&gt;29),1,0))</f>
        <v>0</v>
      </c>
      <c r="BT145" s="5">
        <f>IF(AND($BB145="H",$O145=0,$AZ145&gt;29),1,IF(AND($BB145="RH",$O145=0,$AZ145&gt;29),1,0))</f>
        <v>0</v>
      </c>
      <c r="BU145" s="5">
        <f>IF($B145="",0,1)</f>
        <v>1</v>
      </c>
      <c r="BV145" s="5">
        <f>IF($C145="",0,1)</f>
        <v>1</v>
      </c>
      <c r="BW145" s="5">
        <f>IF($D145="",0,1)</f>
        <v>1</v>
      </c>
      <c r="BX145" s="5">
        <f>IF($E145="",0,1)</f>
        <v>1</v>
      </c>
      <c r="BY145" s="5">
        <f>IF($L145="",0,1)</f>
        <v>1</v>
      </c>
      <c r="BZ145" s="5">
        <f>IF($M145="",0,1)</f>
        <v>1</v>
      </c>
      <c r="CA145" s="5">
        <f>IF($N145="",0,1)</f>
        <v>1</v>
      </c>
      <c r="CB145" s="5">
        <f>IF($O145="",0,1)</f>
        <v>1</v>
      </c>
      <c r="CC145" s="5">
        <f>IF($P145="",0,1)</f>
        <v>1</v>
      </c>
      <c r="CD145" s="5" t="str">
        <f>IF(AND($BA145=0,$BU145=0),"Hiányos kitöltés! (B-oszlop üres)",IF(AND($BA145=0,$BV145=0),"Hiányos kitöltés! (C-oszlop üres)",IF(AND($BA145=0,$BW145=0),"Hiányos kitöltés! (D-oszlop üres)",IF(AND($BA145=0,$BX145=0),"Hiányos kitöltés! (E-oszlop üres)",IF(AND($BA145=0,$BY145=0),"Hiányos kitöltés! (L-oszlop üres)",IF(AND($BA145=0,$BZ145=0),"Hiányos kitöltés! (M-oszlop üres)",IF(AND($BA145=0,$CA145=0),"Hiányos kitöltés! (N-oszlop üres)",IF(AND($BA145=0,$CB145=0),"Hiányos kitöltés! (O-oszlop üres)",IF(AND($BA145=0,$CC145=0),"Hiányos kitöltés! (P-oszlop üres)",IF(AND($BA145=0,$BG145=0),"Hiányos kitöltés! (I.ütem forrása hiányos!","?"))))))))))</f>
        <v>?</v>
      </c>
      <c r="CE145" s="4" t="str">
        <f>IF($BA145=0,$CD145,IF($BG145=0,"I. ütem forrása nincs kitöltve!",IF($BJ145=0,"II. ütem forrása nincs kitöltve!",IF($BD145=1,"Költségek üteme nem megfelelő (az időtartam és a költség üteme eltér)!",IF(AND(BH145=0,$BA145=1,$BJ145=1,$BD145=1),"Kötelező cellák kitöltve, de az I. ütem forrása hibás!",IF(AND(BJ145=0,$BA145=1,$BJ145=1,$BD145=1),"Kötelező cellák kitöltve, de a II. ütem forrása hibás!",IF(AND($BO145=1,$AZ145&lt;30),"Nullás a rövidtávú feladat és rövid (hiányzik) a hozzá tartozó indoklás!",IF(AND($BP145=1,$AZ145&lt;30),"Nullás a hosszútávú feladat és rövid (hiányzik) a hozzá tartozó indoklás!",IF(AND(BN145=1,C145="2011_RENDKÍVÜLI"),"II. ütemre nem tervezhet Rendkívüli feladatot!",IF(BH145=0,AD145,IF(BK145=0,AS145,IF(AND(BC145=1,$P145&gt;$N145),"EM rendelet 2. melléklet terhére elszámolt költség nem lehet nagyobb az I. ütemre tervezett tényleges költségnél!",IF($AC145&gt;$N145,"Többlet forrást jelölt meg az I. ütemnél! A forrás ne legyen több a költségnél.",IF($AQ145&gt;$O145,"Többlet forrást jelölt meg a II. ütemnél! A forrás ne legyen több a költségnél.","Kitöltés rendben!"))))))))))))))</f>
        <v>Kitöltés rendben!</v>
      </c>
      <c r="CF145" s="5">
        <f>IF(A145="Kitöltés rendben!",1,0)</f>
        <v>1</v>
      </c>
      <c r="CG145" s="5">
        <f>IF(AND($BB145="R",$CF145=1),1,IF(AND($BB145="RH",$CF145=1),1,0))</f>
        <v>1</v>
      </c>
      <c r="CH145" s="5">
        <f>IF(AND($BB145="H",$CF145=1),1,IF(AND($BB145="RH",$CF145=1),1,0))</f>
        <v>0</v>
      </c>
    </row>
    <row r="146" spans="1:86" s="2" customFormat="1" ht="90">
      <c r="A146" s="1" t="str">
        <f t="shared" ref="A146:A148" si="878">IF($G146="","Nincs VKR kiválasztva!",CE146)</f>
        <v>Kitöltés rendben!</v>
      </c>
      <c r="B146" s="195">
        <v>1</v>
      </c>
      <c r="C146" s="191" t="s">
        <v>50</v>
      </c>
      <c r="D146" s="198" t="s">
        <v>368</v>
      </c>
      <c r="E146" s="199" t="s">
        <v>318</v>
      </c>
      <c r="F146" s="200" t="str">
        <f>VLOOKUP($G146,Összesítő!$B:$F,2,FALSE)</f>
        <v>21-31918-1-001-00-14</v>
      </c>
      <c r="G146" s="201">
        <v>2405</v>
      </c>
      <c r="H146" s="200" t="str">
        <f>AY146&amp;"_"&amp;AW146&amp;"_FIV_"&amp;LEFT(Előlap!$B$6,4)</f>
        <v>1806_144_FIV_2026</v>
      </c>
      <c r="I146" s="200" t="str">
        <f>VLOOKUP($G146,Összesítő!$B:$F,5,FALSE)</f>
        <v>Kunpeszér</v>
      </c>
      <c r="J146" s="200" t="str">
        <f>VLOOKUP($G146,Összesítő!$B:$F,4,FALSE)</f>
        <v>Kunpeszér Község Önkormányzata</v>
      </c>
      <c r="K146" s="202">
        <f t="shared" ref="K146:K148" si="879">N146+O146</f>
        <v>1500</v>
      </c>
      <c r="L146" s="193">
        <v>2027</v>
      </c>
      <c r="M146" s="193">
        <v>2027</v>
      </c>
      <c r="N146" s="203">
        <v>1500</v>
      </c>
      <c r="O146" s="204">
        <v>0</v>
      </c>
      <c r="P146" s="203">
        <v>1500</v>
      </c>
      <c r="Q146" s="205"/>
      <c r="R146" s="204">
        <v>0</v>
      </c>
      <c r="S146" s="204">
        <v>0</v>
      </c>
      <c r="T146" s="204">
        <v>0</v>
      </c>
      <c r="U146" s="204">
        <v>0</v>
      </c>
      <c r="V146" s="204">
        <v>0</v>
      </c>
      <c r="W146" s="204">
        <v>1500</v>
      </c>
      <c r="X146" s="204">
        <v>0</v>
      </c>
      <c r="Y146" s="204">
        <v>0</v>
      </c>
      <c r="Z146" s="204">
        <v>0</v>
      </c>
      <c r="AA146" s="204">
        <v>0</v>
      </c>
      <c r="AB146" s="204">
        <v>0</v>
      </c>
      <c r="AC146" s="202">
        <f t="shared" ref="AC146:AC148" si="880">SUM(R146:AB146)</f>
        <v>1500</v>
      </c>
      <c r="AD146" s="3" t="str">
        <f t="shared" ref="AD146:AD148" si="881">IF($G146="","Nincs VKR kiválasztva!",IF(BA146=0,"Hiányos kitöltés!",BF146))</f>
        <v>A forrás egyenlő a költséggel (I.ütem).</v>
      </c>
      <c r="AE146" s="205"/>
      <c r="AF146" s="204">
        <v>0</v>
      </c>
      <c r="AG146" s="204">
        <v>0</v>
      </c>
      <c r="AH146" s="204">
        <v>0</v>
      </c>
      <c r="AI146" s="204">
        <v>0</v>
      </c>
      <c r="AJ146" s="204">
        <v>0</v>
      </c>
      <c r="AK146" s="204">
        <v>0</v>
      </c>
      <c r="AL146" s="204">
        <v>0</v>
      </c>
      <c r="AM146" s="204">
        <v>0</v>
      </c>
      <c r="AN146" s="204">
        <v>0</v>
      </c>
      <c r="AO146" s="204">
        <v>0</v>
      </c>
      <c r="AP146" s="204">
        <v>0</v>
      </c>
      <c r="AQ146" s="202">
        <f t="shared" ref="AQ146:AQ148" si="882">SUM(AF146:AP146)</f>
        <v>0</v>
      </c>
      <c r="AR146" s="191"/>
      <c r="AS146" s="3" t="str">
        <f t="shared" ref="AS146:AS148" si="883">IF($G146="","Nincs VKR kiválasztva!",IF($BA146=0,"Hiányos kitöltés!",IF($BN146=0,"Nem hosszútávú a feladat.",$BL146)))</f>
        <v>Nem hosszútávú a feladat.</v>
      </c>
      <c r="AT146" s="205"/>
      <c r="AU146" s="198" t="s">
        <v>498</v>
      </c>
      <c r="AV146" s="198" t="s">
        <v>135</v>
      </c>
      <c r="AW146" s="197">
        <f>COUNTA($G$3:G146)</f>
        <v>144</v>
      </c>
      <c r="AY146" s="6">
        <f>VLOOKUP($G146,Összesítő!$B:$F,3,FALSE)</f>
        <v>1806</v>
      </c>
      <c r="AZ146" s="6">
        <f t="shared" ref="AZ146:AZ148" si="884">LEN($AU146)</f>
        <v>230</v>
      </c>
      <c r="BA146" s="5">
        <f t="shared" ref="BA146:BA148" si="885">IF(OR($B146="",$C146="",$D146="",$E146="",$F146="",$L146="",$M146="",$N146="",$O146="",$P146=""),0,1)</f>
        <v>1</v>
      </c>
      <c r="BB146" s="5" t="str">
        <f t="shared" ref="BB146:BB148" si="886">IF($F146="",0,IF(AND($L146=2027,$M146=2027),"R",IF(AND($L146=2027,$M146&gt;2027),"RH",IF(AND($L146&gt;2027,$M146&gt;2027),"H","x"))))</f>
        <v>R</v>
      </c>
      <c r="BC146" s="5">
        <f t="shared" ref="BC146:BC148" si="887">IF(OR(BB146="R",BB146="RH"),1,0)</f>
        <v>1</v>
      </c>
      <c r="BD146" s="5">
        <f t="shared" ref="BD146:BD148" si="888">IF(AND($BB146="R",$O146&gt;0),1,IF(AND($BB146="H",$N146&gt;0),1,0))</f>
        <v>0</v>
      </c>
      <c r="BE146" s="5">
        <f t="shared" ref="BE146:BE148" si="889">IF($AC146&lt;$N146,1,IF($AC146=$N146,0))</f>
        <v>0</v>
      </c>
      <c r="BF146" s="6" t="str">
        <f t="shared" ref="BF146:BF148" si="890">IF($L146&gt;2027,"Nem rövidtávú a feladat.",IF($BE146=1,"Az I. ütem nem lehet forráshiányos!",IF($AC146&gt;$N146,"Többlet forrást jelölt meg az I. ütemnél! A forrás ne legyen több a költségnél.",IF($AC146=$N146,"A forrás egyenlő a költséggel (I.ütem).",0))))</f>
        <v>A forrás egyenlő a költséggel (I.ütem).</v>
      </c>
      <c r="BG146" s="5">
        <f t="shared" ref="BG146:BG148" si="891">IF(AND($R146&lt;&gt;"",$S146&lt;&gt;"",$T146&lt;&gt;"",$U146&lt;&gt;"",$V146&lt;&gt;"",$W146&lt;&gt;"",$X146&lt;&gt;"",$Y146&lt;&gt;"",$Z146&lt;&gt;"",$AA146&lt;&gt;"",$AB146&lt;&gt;""),1,0)</f>
        <v>1</v>
      </c>
      <c r="BH146" s="5">
        <f t="shared" ref="BH146:BH148" si="892">IF(AND($BG146=1,$N146=$AC146),1,0)</f>
        <v>1</v>
      </c>
      <c r="BI146" s="5">
        <f t="shared" ref="BI146:BI148" si="893">IF($AQ146&lt;$O146,1,0)</f>
        <v>0</v>
      </c>
      <c r="BJ146" s="5">
        <f t="shared" ref="BJ146:BJ148" si="894">IF(AND($AF146&lt;&gt;"",$AG146&lt;&gt;"",$AH146&lt;&gt;"",$AI146&lt;&gt;"",$AJ146&lt;&gt;"",$AK146&lt;&gt;"",$AL146&lt;&gt;"",$AM146&lt;&gt;"",$AN146&lt;&gt;"",$AO146&lt;&gt;"",$AP146&lt;&gt;""),1,0)</f>
        <v>1</v>
      </c>
      <c r="BK146" s="5">
        <f t="shared" ref="BK146:BK148" si="895">IF(AND($BJ146=1,$O146=$AQ146),1,IF(AND($BJ146=1,$O146&gt;$AQ146,AR146="igen"),1,0))</f>
        <v>1</v>
      </c>
      <c r="BL146" s="4" t="str">
        <f t="shared" ref="BL146:BL148" si="896">IF($M146&lt;2028,"Nem hosszútávú a feladat.",IF(AND($BI146=1,$AR146="nem"),"Forráshiányos a feladat? Jelölje az AR-oszlopban!",IF(AND($BI146=0,$AR146="igen"),"Forráshiányosnak jelölte a feladat az AR-oszlopban, de a forrás költség adatok alapnján nem az!",IF(AND($BI146=1,$AR146="igen"),"Forráshiányos a feladat!",IF($AQ146&gt;$O146,"Többlet forrást jelölt meg a II. ütemnél! A forrás ne legyen több a költségnél.",IF($AQ146=$O146,"A forrás egyenlő a költséggel (II.ütem).",0))))))</f>
        <v>Nem hosszútávú a feladat.</v>
      </c>
      <c r="BM146" s="5">
        <f t="shared" ref="BM146:BM148" si="897">IF($M146&lt;2028,1,0)</f>
        <v>1</v>
      </c>
      <c r="BN146" s="5">
        <f t="shared" ref="BN146:BN148" si="898">IF($M146&gt;2027,1,0)</f>
        <v>0</v>
      </c>
      <c r="BO146" s="5">
        <f t="shared" ref="BO146:BO148" si="899">IF(AND($BM146=1,$N146=0),1,0)</f>
        <v>0</v>
      </c>
      <c r="BP146" s="5">
        <f t="shared" ref="BP146:BP148" si="900">IF(AND($BN146=1,$O146=0),1,0)</f>
        <v>0</v>
      </c>
      <c r="BQ146" s="5">
        <f t="shared" ref="BQ146:BQ148" si="901">IF(AND($BB146="R",$N146=0,$AZ146&gt;29),1,IF(AND($BB146="RH",$N146=0,$AZ146&gt;29),1,0))</f>
        <v>0</v>
      </c>
      <c r="BR146" s="6" t="str">
        <f t="shared" ref="BR146:BR148" si="902">IF($BN146=0,"Nincs hosszútávú terv!",IF(AND($BB146="H",$O146=0,$AZ146=0),"Nullás a hosszútávú feladat és nincs hozzá indoklás!",IF(AND($BB146="RH",$O146=0,$AZ146=0),"Nullás a hosszútávú feladat és nincs hozzá indoklás!",IF(AND($BB146="R",$O146=0,$AZ146&lt;300),"Nullás a hosszútávú feladat és rövid hozzá az indoklás!",IF(AND($BB146="RH",$O146=0,$AZ146&lt;300),"Nullás a hosszútávú feladat és rövid hozzá az indoklás!",0)))))</f>
        <v>Nincs hosszútávú terv!</v>
      </c>
      <c r="BS146" s="5">
        <f t="shared" ref="BS146:BS148" si="903">IF(AND($BB146="R",$N146=0,$AZ146&gt;29),1,IF(AND($BB146="RH",$N146=0,$AZ146&gt;29),1,0))</f>
        <v>0</v>
      </c>
      <c r="BT146" s="5">
        <f t="shared" ref="BT146:BT148" si="904">IF(AND($BB146="H",$O146=0,$AZ146&gt;29),1,IF(AND($BB146="RH",$O146=0,$AZ146&gt;29),1,0))</f>
        <v>0</v>
      </c>
      <c r="BU146" s="5">
        <f t="shared" ref="BU146:BU148" si="905">IF($B146="",0,1)</f>
        <v>1</v>
      </c>
      <c r="BV146" s="5">
        <f t="shared" ref="BV146:BV148" si="906">IF($C146="",0,1)</f>
        <v>1</v>
      </c>
      <c r="BW146" s="5">
        <f t="shared" ref="BW146:BW148" si="907">IF($D146="",0,1)</f>
        <v>1</v>
      </c>
      <c r="BX146" s="5">
        <f t="shared" ref="BX146:BX148" si="908">IF($E146="",0,1)</f>
        <v>1</v>
      </c>
      <c r="BY146" s="5">
        <f t="shared" ref="BY146:BY148" si="909">IF($L146="",0,1)</f>
        <v>1</v>
      </c>
      <c r="BZ146" s="5">
        <f t="shared" ref="BZ146:BZ148" si="910">IF($M146="",0,1)</f>
        <v>1</v>
      </c>
      <c r="CA146" s="5">
        <f t="shared" ref="CA146:CA148" si="911">IF($N146="",0,1)</f>
        <v>1</v>
      </c>
      <c r="CB146" s="5">
        <f t="shared" ref="CB146:CB148" si="912">IF($O146="",0,1)</f>
        <v>1</v>
      </c>
      <c r="CC146" s="5">
        <f t="shared" ref="CC146:CC148" si="913">IF($P146="",0,1)</f>
        <v>1</v>
      </c>
      <c r="CD146" s="5" t="str">
        <f t="shared" ref="CD146:CD148" si="914">IF(AND($BA146=0,$BU146=0),"Hiányos kitöltés! (B-oszlop üres)",IF(AND($BA146=0,$BV146=0),"Hiányos kitöltés! (C-oszlop üres)",IF(AND($BA146=0,$BW146=0),"Hiányos kitöltés! (D-oszlop üres)",IF(AND($BA146=0,$BX146=0),"Hiányos kitöltés! (E-oszlop üres)",IF(AND($BA146=0,$BY146=0),"Hiányos kitöltés! (L-oszlop üres)",IF(AND($BA146=0,$BZ146=0),"Hiányos kitöltés! (M-oszlop üres)",IF(AND($BA146=0,$CA146=0),"Hiányos kitöltés! (N-oszlop üres)",IF(AND($BA146=0,$CB146=0),"Hiányos kitöltés! (O-oszlop üres)",IF(AND($BA146=0,$CC146=0),"Hiányos kitöltés! (P-oszlop üres)",IF(AND($BA146=0,$BG146=0),"Hiányos kitöltés! (I.ütem forrása hiányos!","?"))))))))))</f>
        <v>?</v>
      </c>
      <c r="CE146" s="4" t="str">
        <f t="shared" ref="CE146:CE148" si="915">IF($BA146=0,$CD146,IF($BG146=0,"I. ütem forrása nincs kitöltve!",IF($BJ146=0,"II. ütem forrása nincs kitöltve!",IF($BD146=1,"Költségek üteme nem megfelelő (az időtartam és a költség üteme eltér)!",IF(AND(BH146=0,$BA146=1,$BJ146=1,$BD146=1),"Kötelező cellák kitöltve, de az I. ütem forrása hibás!",IF(AND(BJ146=0,$BA146=1,$BJ146=1,$BD146=1),"Kötelező cellák kitöltve, de a II. ütem forrása hibás!",IF(AND($BO146=1,$AZ146&lt;30),"Nullás a rövidtávú feladat és rövid (hiányzik) a hozzá tartozó indoklás!",IF(AND($BP146=1,$AZ146&lt;30),"Nullás a hosszútávú feladat és rövid (hiányzik) a hozzá tartozó indoklás!",IF(AND(BN146=1,C146="2011_RENDKÍVÜLI"),"II. ütemre nem tervezhet Rendkívüli feladatot!",IF(BH146=0,AD146,IF(BK146=0,AS146,IF(AND(BC146=1,$P146&gt;$N146),"EM rendelet 2. melléklet terhére elszámolt költség nem lehet nagyobb az I. ütemre tervezett tényleges költségnél!",IF($AC146&gt;$N146,"Többlet forrást jelölt meg az I. ütemnél! A forrás ne legyen több a költségnél.",IF($AQ146&gt;$O146,"Többlet forrást jelölt meg a II. ütemnél! A forrás ne legyen több a költségnél.","Kitöltés rendben!"))))))))))))))</f>
        <v>Kitöltés rendben!</v>
      </c>
      <c r="CF146" s="5">
        <f t="shared" ref="CF146:CF148" si="916">IF(A146="Kitöltés rendben!",1,0)</f>
        <v>1</v>
      </c>
      <c r="CG146" s="5">
        <f t="shared" ref="CG146:CG148" si="917">IF(AND($BB146="R",$CF146=1),1,IF(AND($BB146="RH",$CF146=1),1,0))</f>
        <v>1</v>
      </c>
      <c r="CH146" s="5">
        <f t="shared" ref="CH146:CH148" si="918">IF(AND($BB146="H",$CF146=1),1,IF(AND($BB146="RH",$CF146=1),1,0))</f>
        <v>0</v>
      </c>
    </row>
    <row r="147" spans="1:86" s="2" customFormat="1" ht="45">
      <c r="A147" s="1" t="str">
        <f t="shared" si="878"/>
        <v>Kitöltés rendben!</v>
      </c>
      <c r="B147" s="195">
        <v>1</v>
      </c>
      <c r="C147" s="191" t="s">
        <v>64</v>
      </c>
      <c r="D147" s="198" t="s">
        <v>512</v>
      </c>
      <c r="E147" s="199" t="s">
        <v>318</v>
      </c>
      <c r="F147" s="200" t="str">
        <f>VLOOKUP($G147,Összesítő!$B:$F,2,FALSE)</f>
        <v>21-31918-1-001-00-14</v>
      </c>
      <c r="G147" s="201">
        <v>2405</v>
      </c>
      <c r="H147" s="200" t="str">
        <f>AY147&amp;"_"&amp;AW147&amp;"_FIV_"&amp;LEFT(Előlap!$B$6,4)</f>
        <v>1806_145_FIV_2026</v>
      </c>
      <c r="I147" s="200" t="str">
        <f>VLOOKUP($G147,Összesítő!$B:$F,5,FALSE)</f>
        <v>Kunpeszér</v>
      </c>
      <c r="J147" s="200" t="str">
        <f>VLOOKUP($G147,Összesítő!$B:$F,4,FALSE)</f>
        <v>Kunpeszér Község Önkormányzata</v>
      </c>
      <c r="K147" s="202">
        <f t="shared" si="879"/>
        <v>15000</v>
      </c>
      <c r="L147" s="193">
        <v>2027</v>
      </c>
      <c r="M147" s="193">
        <v>2027</v>
      </c>
      <c r="N147" s="203">
        <v>15000</v>
      </c>
      <c r="O147" s="204">
        <v>0</v>
      </c>
      <c r="P147" s="203">
        <v>15000</v>
      </c>
      <c r="Q147" s="205"/>
      <c r="R147" s="204">
        <v>0</v>
      </c>
      <c r="S147" s="204">
        <v>0</v>
      </c>
      <c r="T147" s="204">
        <v>0</v>
      </c>
      <c r="U147" s="204">
        <v>0</v>
      </c>
      <c r="V147" s="204">
        <v>0</v>
      </c>
      <c r="W147" s="204">
        <v>15000</v>
      </c>
      <c r="X147" s="204">
        <v>0</v>
      </c>
      <c r="Y147" s="204">
        <v>0</v>
      </c>
      <c r="Z147" s="204">
        <v>0</v>
      </c>
      <c r="AA147" s="204">
        <v>0</v>
      </c>
      <c r="AB147" s="204">
        <v>0</v>
      </c>
      <c r="AC147" s="202">
        <f t="shared" si="880"/>
        <v>15000</v>
      </c>
      <c r="AD147" s="3" t="str">
        <f t="shared" si="881"/>
        <v>A forrás egyenlő a költséggel (I.ütem).</v>
      </c>
      <c r="AE147" s="205"/>
      <c r="AF147" s="204">
        <v>0</v>
      </c>
      <c r="AG147" s="204">
        <v>0</v>
      </c>
      <c r="AH147" s="204">
        <v>0</v>
      </c>
      <c r="AI147" s="204">
        <v>0</v>
      </c>
      <c r="AJ147" s="204">
        <v>0</v>
      </c>
      <c r="AK147" s="204">
        <v>0</v>
      </c>
      <c r="AL147" s="204">
        <v>0</v>
      </c>
      <c r="AM147" s="204">
        <v>0</v>
      </c>
      <c r="AN147" s="204">
        <v>0</v>
      </c>
      <c r="AO147" s="204">
        <v>0</v>
      </c>
      <c r="AP147" s="204">
        <v>0</v>
      </c>
      <c r="AQ147" s="202">
        <f t="shared" si="882"/>
        <v>0</v>
      </c>
      <c r="AR147" s="191"/>
      <c r="AS147" s="3" t="str">
        <f t="shared" si="883"/>
        <v>Nem hosszútávú a feladat.</v>
      </c>
      <c r="AT147" s="205"/>
      <c r="AU147" s="198" t="s">
        <v>505</v>
      </c>
      <c r="AV147" s="198" t="s">
        <v>135</v>
      </c>
      <c r="AW147" s="197">
        <f>COUNTA($G$3:G147)</f>
        <v>145</v>
      </c>
      <c r="AY147" s="6">
        <f>VLOOKUP($G147,Összesítő!$B:$F,3,FALSE)</f>
        <v>1806</v>
      </c>
      <c r="AZ147" s="6">
        <f t="shared" si="884"/>
        <v>118</v>
      </c>
      <c r="BA147" s="5">
        <f t="shared" si="885"/>
        <v>1</v>
      </c>
      <c r="BB147" s="5" t="str">
        <f t="shared" si="886"/>
        <v>R</v>
      </c>
      <c r="BC147" s="5">
        <f t="shared" si="887"/>
        <v>1</v>
      </c>
      <c r="BD147" s="5">
        <f t="shared" si="888"/>
        <v>0</v>
      </c>
      <c r="BE147" s="5">
        <f t="shared" si="889"/>
        <v>0</v>
      </c>
      <c r="BF147" s="6" t="str">
        <f t="shared" si="890"/>
        <v>A forrás egyenlő a költséggel (I.ütem).</v>
      </c>
      <c r="BG147" s="5">
        <f t="shared" si="891"/>
        <v>1</v>
      </c>
      <c r="BH147" s="5">
        <f t="shared" si="892"/>
        <v>1</v>
      </c>
      <c r="BI147" s="5">
        <f t="shared" si="893"/>
        <v>0</v>
      </c>
      <c r="BJ147" s="5">
        <f t="shared" si="894"/>
        <v>1</v>
      </c>
      <c r="BK147" s="5">
        <f t="shared" si="895"/>
        <v>1</v>
      </c>
      <c r="BL147" s="4" t="str">
        <f t="shared" si="896"/>
        <v>Nem hosszútávú a feladat.</v>
      </c>
      <c r="BM147" s="5">
        <f t="shared" si="897"/>
        <v>1</v>
      </c>
      <c r="BN147" s="5">
        <f t="shared" si="898"/>
        <v>0</v>
      </c>
      <c r="BO147" s="5">
        <f t="shared" si="899"/>
        <v>0</v>
      </c>
      <c r="BP147" s="5">
        <f t="shared" si="900"/>
        <v>0</v>
      </c>
      <c r="BQ147" s="5">
        <f t="shared" si="901"/>
        <v>0</v>
      </c>
      <c r="BR147" s="6" t="str">
        <f t="shared" si="902"/>
        <v>Nincs hosszútávú terv!</v>
      </c>
      <c r="BS147" s="5">
        <f t="shared" si="903"/>
        <v>0</v>
      </c>
      <c r="BT147" s="5">
        <f t="shared" si="904"/>
        <v>0</v>
      </c>
      <c r="BU147" s="5">
        <f t="shared" si="905"/>
        <v>1</v>
      </c>
      <c r="BV147" s="5">
        <f t="shared" si="906"/>
        <v>1</v>
      </c>
      <c r="BW147" s="5">
        <f t="shared" si="907"/>
        <v>1</v>
      </c>
      <c r="BX147" s="5">
        <f t="shared" si="908"/>
        <v>1</v>
      </c>
      <c r="BY147" s="5">
        <f t="shared" si="909"/>
        <v>1</v>
      </c>
      <c r="BZ147" s="5">
        <f t="shared" si="910"/>
        <v>1</v>
      </c>
      <c r="CA147" s="5">
        <f t="shared" si="911"/>
        <v>1</v>
      </c>
      <c r="CB147" s="5">
        <f t="shared" si="912"/>
        <v>1</v>
      </c>
      <c r="CC147" s="5">
        <f t="shared" si="913"/>
        <v>1</v>
      </c>
      <c r="CD147" s="5" t="str">
        <f t="shared" si="914"/>
        <v>?</v>
      </c>
      <c r="CE147" s="4" t="str">
        <f t="shared" si="915"/>
        <v>Kitöltés rendben!</v>
      </c>
      <c r="CF147" s="5">
        <f t="shared" si="916"/>
        <v>1</v>
      </c>
      <c r="CG147" s="5">
        <f t="shared" si="917"/>
        <v>1</v>
      </c>
      <c r="CH147" s="5">
        <f t="shared" si="918"/>
        <v>0</v>
      </c>
    </row>
    <row r="148" spans="1:86" s="2" customFormat="1" ht="45">
      <c r="A148" s="1" t="str">
        <f t="shared" si="878"/>
        <v>Kitöltés rendben!</v>
      </c>
      <c r="B148" s="195">
        <v>1</v>
      </c>
      <c r="C148" s="191" t="s">
        <v>114</v>
      </c>
      <c r="D148" s="198" t="s">
        <v>318</v>
      </c>
      <c r="E148" s="199" t="s">
        <v>318</v>
      </c>
      <c r="F148" s="200" t="str">
        <f>VLOOKUP($G148,Összesítő!$B:$F,2,FALSE)</f>
        <v>21-31918-1-001-00-14</v>
      </c>
      <c r="G148" s="201">
        <v>2405</v>
      </c>
      <c r="H148" s="200" t="str">
        <f>AY148&amp;"_"&amp;AW148&amp;"_FIV_"&amp;LEFT(Előlap!$B$6,4)</f>
        <v>1806_146_FIV_2026</v>
      </c>
      <c r="I148" s="200" t="str">
        <f>VLOOKUP($G148,Összesítő!$B:$F,5,FALSE)</f>
        <v>Kunpeszér</v>
      </c>
      <c r="J148" s="200" t="str">
        <f>VLOOKUP($G148,Összesítő!$B:$F,4,FALSE)</f>
        <v>Kunpeszér Község Önkormányzata</v>
      </c>
      <c r="K148" s="202">
        <f t="shared" si="879"/>
        <v>0</v>
      </c>
      <c r="L148" s="193">
        <v>2028</v>
      </c>
      <c r="M148" s="193">
        <v>2036</v>
      </c>
      <c r="N148" s="203">
        <v>0</v>
      </c>
      <c r="O148" s="204">
        <v>0</v>
      </c>
      <c r="P148" s="203">
        <v>0</v>
      </c>
      <c r="Q148" s="205"/>
      <c r="R148" s="204">
        <v>0</v>
      </c>
      <c r="S148" s="204">
        <v>0</v>
      </c>
      <c r="T148" s="204">
        <v>0</v>
      </c>
      <c r="U148" s="204">
        <v>0</v>
      </c>
      <c r="V148" s="204">
        <v>0</v>
      </c>
      <c r="W148" s="204">
        <v>0</v>
      </c>
      <c r="X148" s="204">
        <v>0</v>
      </c>
      <c r="Y148" s="204">
        <v>0</v>
      </c>
      <c r="Z148" s="204">
        <v>0</v>
      </c>
      <c r="AA148" s="204">
        <v>0</v>
      </c>
      <c r="AB148" s="204">
        <v>0</v>
      </c>
      <c r="AC148" s="202">
        <f t="shared" si="880"/>
        <v>0</v>
      </c>
      <c r="AD148" s="3" t="str">
        <f t="shared" si="881"/>
        <v>Nem rövidtávú a feladat.</v>
      </c>
      <c r="AE148" s="205"/>
      <c r="AF148" s="204">
        <v>0</v>
      </c>
      <c r="AG148" s="204">
        <v>0</v>
      </c>
      <c r="AH148" s="204">
        <v>0</v>
      </c>
      <c r="AI148" s="204">
        <v>0</v>
      </c>
      <c r="AJ148" s="204">
        <v>0</v>
      </c>
      <c r="AK148" s="204">
        <v>0</v>
      </c>
      <c r="AL148" s="204">
        <v>0</v>
      </c>
      <c r="AM148" s="204">
        <v>0</v>
      </c>
      <c r="AN148" s="204">
        <v>0</v>
      </c>
      <c r="AO148" s="204">
        <v>0</v>
      </c>
      <c r="AP148" s="204">
        <v>0</v>
      </c>
      <c r="AQ148" s="202">
        <f t="shared" si="882"/>
        <v>0</v>
      </c>
      <c r="AR148" s="191"/>
      <c r="AS148" s="3" t="str">
        <f t="shared" si="883"/>
        <v>A forrás egyenlő a költséggel (II.ütem).</v>
      </c>
      <c r="AT148" s="205"/>
      <c r="AU148" s="198" t="s">
        <v>326</v>
      </c>
      <c r="AV148" s="198" t="s">
        <v>135</v>
      </c>
      <c r="AW148" s="197">
        <f>COUNTA($G$3:G148)</f>
        <v>146</v>
      </c>
      <c r="AY148" s="6">
        <f>VLOOKUP($G148,Összesítő!$B:$F,3,FALSE)</f>
        <v>1806</v>
      </c>
      <c r="AZ148" s="6">
        <f t="shared" si="884"/>
        <v>107</v>
      </c>
      <c r="BA148" s="5">
        <f t="shared" si="885"/>
        <v>1</v>
      </c>
      <c r="BB148" s="5" t="str">
        <f t="shared" si="886"/>
        <v>H</v>
      </c>
      <c r="BC148" s="5">
        <f t="shared" si="887"/>
        <v>0</v>
      </c>
      <c r="BD148" s="5">
        <f t="shared" si="888"/>
        <v>0</v>
      </c>
      <c r="BE148" s="5">
        <f t="shared" si="889"/>
        <v>0</v>
      </c>
      <c r="BF148" s="6" t="str">
        <f t="shared" si="890"/>
        <v>Nem rövidtávú a feladat.</v>
      </c>
      <c r="BG148" s="5">
        <f t="shared" si="891"/>
        <v>1</v>
      </c>
      <c r="BH148" s="5">
        <f t="shared" si="892"/>
        <v>1</v>
      </c>
      <c r="BI148" s="5">
        <f t="shared" si="893"/>
        <v>0</v>
      </c>
      <c r="BJ148" s="5">
        <f t="shared" si="894"/>
        <v>1</v>
      </c>
      <c r="BK148" s="5">
        <f t="shared" si="895"/>
        <v>1</v>
      </c>
      <c r="BL148" s="4" t="str">
        <f t="shared" si="896"/>
        <v>A forrás egyenlő a költséggel (II.ütem).</v>
      </c>
      <c r="BM148" s="5">
        <f t="shared" si="897"/>
        <v>0</v>
      </c>
      <c r="BN148" s="5">
        <f t="shared" si="898"/>
        <v>1</v>
      </c>
      <c r="BO148" s="5">
        <f t="shared" si="899"/>
        <v>0</v>
      </c>
      <c r="BP148" s="5">
        <f t="shared" si="900"/>
        <v>1</v>
      </c>
      <c r="BQ148" s="5">
        <f t="shared" si="901"/>
        <v>0</v>
      </c>
      <c r="BR148" s="6">
        <f t="shared" si="902"/>
        <v>0</v>
      </c>
      <c r="BS148" s="5">
        <f t="shared" si="903"/>
        <v>0</v>
      </c>
      <c r="BT148" s="5">
        <f t="shared" si="904"/>
        <v>1</v>
      </c>
      <c r="BU148" s="5">
        <f t="shared" si="905"/>
        <v>1</v>
      </c>
      <c r="BV148" s="5">
        <f t="shared" si="906"/>
        <v>1</v>
      </c>
      <c r="BW148" s="5">
        <f t="shared" si="907"/>
        <v>1</v>
      </c>
      <c r="BX148" s="5">
        <f t="shared" si="908"/>
        <v>1</v>
      </c>
      <c r="BY148" s="5">
        <f t="shared" si="909"/>
        <v>1</v>
      </c>
      <c r="BZ148" s="5">
        <f t="shared" si="910"/>
        <v>1</v>
      </c>
      <c r="CA148" s="5">
        <f t="shared" si="911"/>
        <v>1</v>
      </c>
      <c r="CB148" s="5">
        <f t="shared" si="912"/>
        <v>1</v>
      </c>
      <c r="CC148" s="5">
        <f t="shared" si="913"/>
        <v>1</v>
      </c>
      <c r="CD148" s="5" t="str">
        <f t="shared" si="914"/>
        <v>?</v>
      </c>
      <c r="CE148" s="4" t="str">
        <f t="shared" si="915"/>
        <v>Kitöltés rendben!</v>
      </c>
      <c r="CF148" s="5">
        <f t="shared" si="916"/>
        <v>1</v>
      </c>
      <c r="CG148" s="5">
        <f t="shared" si="917"/>
        <v>0</v>
      </c>
      <c r="CH148" s="5">
        <f t="shared" si="918"/>
        <v>1</v>
      </c>
    </row>
    <row r="149" spans="1:86" s="2" customFormat="1" ht="45">
      <c r="A149" s="1" t="str">
        <f>IF($G149="","Nincs VKR kiválasztva!",CE149)</f>
        <v>Kitöltés rendben!</v>
      </c>
      <c r="B149" s="195">
        <v>1</v>
      </c>
      <c r="C149" s="191" t="s">
        <v>117</v>
      </c>
      <c r="D149" s="198" t="s">
        <v>317</v>
      </c>
      <c r="E149" s="199" t="s">
        <v>318</v>
      </c>
      <c r="F149" s="200" t="str">
        <f>VLOOKUP($G149,Összesítő!$B:$F,2,FALSE)</f>
        <v>21-28130-1-001-00-11</v>
      </c>
      <c r="G149" s="201">
        <v>2401</v>
      </c>
      <c r="H149" s="200" t="str">
        <f>AY149&amp;"_"&amp;AW149&amp;"_FIV_"&amp;LEFT(Előlap!$B$6,4)</f>
        <v>1804_147_FIV_2026</v>
      </c>
      <c r="I149" s="200" t="str">
        <f>VLOOKUP($G149,Összesítő!$B:$F,5,FALSE)</f>
        <v>Kunszentmiklós</v>
      </c>
      <c r="J149" s="200" t="str">
        <f>VLOOKUP($G149,Összesítő!$B:$F,4,FALSE)</f>
        <v>Kunszentmiklós Város Önkormányzata</v>
      </c>
      <c r="K149" s="202">
        <f>N149+O149</f>
        <v>4000</v>
      </c>
      <c r="L149" s="193">
        <v>2027</v>
      </c>
      <c r="M149" s="193">
        <v>2027</v>
      </c>
      <c r="N149" s="203">
        <v>4000</v>
      </c>
      <c r="O149" s="204">
        <v>0</v>
      </c>
      <c r="P149" s="203">
        <v>3000</v>
      </c>
      <c r="Q149" s="205"/>
      <c r="R149" s="204">
        <v>1000</v>
      </c>
      <c r="S149" s="204">
        <v>0</v>
      </c>
      <c r="T149" s="204">
        <v>0</v>
      </c>
      <c r="U149" s="204">
        <v>0</v>
      </c>
      <c r="V149" s="204">
        <v>0</v>
      </c>
      <c r="W149" s="204">
        <v>3000</v>
      </c>
      <c r="X149" s="204">
        <v>0</v>
      </c>
      <c r="Y149" s="204">
        <v>0</v>
      </c>
      <c r="Z149" s="204">
        <v>0</v>
      </c>
      <c r="AA149" s="204">
        <v>0</v>
      </c>
      <c r="AB149" s="204">
        <v>0</v>
      </c>
      <c r="AC149" s="202">
        <f>SUM(R149:AB149)</f>
        <v>4000</v>
      </c>
      <c r="AD149" s="3" t="str">
        <f>IF($G149="","Nincs VKR kiválasztva!",IF(BA149=0,"Hiányos kitöltés!",BF149))</f>
        <v>A forrás egyenlő a költséggel (I.ütem).</v>
      </c>
      <c r="AE149" s="205"/>
      <c r="AF149" s="204">
        <v>0</v>
      </c>
      <c r="AG149" s="204">
        <v>0</v>
      </c>
      <c r="AH149" s="204">
        <v>0</v>
      </c>
      <c r="AI149" s="204">
        <v>0</v>
      </c>
      <c r="AJ149" s="204">
        <v>0</v>
      </c>
      <c r="AK149" s="204">
        <v>0</v>
      </c>
      <c r="AL149" s="204">
        <v>0</v>
      </c>
      <c r="AM149" s="204">
        <v>0</v>
      </c>
      <c r="AN149" s="204">
        <v>0</v>
      </c>
      <c r="AO149" s="204">
        <v>0</v>
      </c>
      <c r="AP149" s="204">
        <v>0</v>
      </c>
      <c r="AQ149" s="202">
        <f>SUM(AF149:AP149)</f>
        <v>0</v>
      </c>
      <c r="AR149" s="191"/>
      <c r="AS149" s="3" t="str">
        <f>IF($G149="","Nincs VKR kiválasztva!",IF($BA149=0,"Hiányos kitöltés!",IF($BN149=0,"Nem hosszútávú a feladat.",$BL149)))</f>
        <v>Nem hosszútávú a feladat.</v>
      </c>
      <c r="AT149" s="205"/>
      <c r="AU149" s="198" t="s">
        <v>326</v>
      </c>
      <c r="AV149" s="198" t="s">
        <v>135</v>
      </c>
      <c r="AW149" s="197">
        <f>COUNTA($G$3:G149)</f>
        <v>147</v>
      </c>
      <c r="AY149" s="6">
        <f>VLOOKUP($G149,Összesítő!$B:$F,3,FALSE)</f>
        <v>1804</v>
      </c>
      <c r="AZ149" s="6">
        <f>LEN($AU149)</f>
        <v>107</v>
      </c>
      <c r="BA149" s="5">
        <f>IF(OR($B149="",$C149="",$D149="",$E149="",$F149="",$L149="",$M149="",$N149="",$O149="",$P149=""),0,1)</f>
        <v>1</v>
      </c>
      <c r="BB149" s="5" t="str">
        <f>IF($F149="",0,IF(AND($L149=2027,$M149=2027),"R",IF(AND($L149=2027,$M149&gt;2027),"RH",IF(AND($L149&gt;2027,$M149&gt;2027),"H","x"))))</f>
        <v>R</v>
      </c>
      <c r="BC149" s="5">
        <f>IF(OR(BB149="R",BB149="RH"),1,0)</f>
        <v>1</v>
      </c>
      <c r="BD149" s="5">
        <f>IF(AND($BB149="R",$O149&gt;0),1,IF(AND($BB149="H",$N149&gt;0),1,0))</f>
        <v>0</v>
      </c>
      <c r="BE149" s="5">
        <f>IF($AC149&lt;$N149,1,IF($AC149=$N149,0))</f>
        <v>0</v>
      </c>
      <c r="BF149" s="6" t="str">
        <f>IF($L149&gt;2027,"Nem rövidtávú a feladat.",IF($BE149=1,"Az I. ütem nem lehet forráshiányos!",IF($AC149&gt;$N149,"Többlet forrást jelölt meg az I. ütemnél! A forrás ne legyen több a költségnél.",IF($AC149=$N149,"A forrás egyenlő a költséggel (I.ütem).",0))))</f>
        <v>A forrás egyenlő a költséggel (I.ütem).</v>
      </c>
      <c r="BG149" s="5">
        <f>IF(AND($R149&lt;&gt;"",$S149&lt;&gt;"",$T149&lt;&gt;"",$U149&lt;&gt;"",$V149&lt;&gt;"",$W149&lt;&gt;"",$X149&lt;&gt;"",$Y149&lt;&gt;"",$Z149&lt;&gt;"",$AA149&lt;&gt;"",$AB149&lt;&gt;""),1,0)</f>
        <v>1</v>
      </c>
      <c r="BH149" s="5">
        <f>IF(AND($BG149=1,$N149=$AC149),1,0)</f>
        <v>1</v>
      </c>
      <c r="BI149" s="5">
        <f>IF($AQ149&lt;$O149,1,0)</f>
        <v>0</v>
      </c>
      <c r="BJ149" s="5">
        <f>IF(AND($AF149&lt;&gt;"",$AG149&lt;&gt;"",$AH149&lt;&gt;"",$AI149&lt;&gt;"",$AJ149&lt;&gt;"",$AK149&lt;&gt;"",$AL149&lt;&gt;"",$AM149&lt;&gt;"",$AN149&lt;&gt;"",$AO149&lt;&gt;"",$AP149&lt;&gt;""),1,0)</f>
        <v>1</v>
      </c>
      <c r="BK149" s="5">
        <f>IF(AND($BJ149=1,$O149=$AQ149),1,IF(AND($BJ149=1,$O149&gt;$AQ149,AR149="igen"),1,0))</f>
        <v>1</v>
      </c>
      <c r="BL149" s="4" t="str">
        <f>IF($M149&lt;2028,"Nem hosszútávú a feladat.",IF(AND($BI149=1,$AR149="nem"),"Forráshiányos a feladat? Jelölje az AR-oszlopban!",IF(AND($BI149=0,$AR149="igen"),"Forráshiányosnak jelölte a feladat az AR-oszlopban, de a forrás költség adatok alapnján nem az!",IF(AND($BI149=1,$AR149="igen"),"Forráshiányos a feladat!",IF($AQ149&gt;$O149,"Többlet forrást jelölt meg a II. ütemnél! A forrás ne legyen több a költségnél.",IF($AQ149=$O149,"A forrás egyenlő a költséggel (II.ütem).",0))))))</f>
        <v>Nem hosszútávú a feladat.</v>
      </c>
      <c r="BM149" s="5">
        <f>IF($M149&lt;2028,1,0)</f>
        <v>1</v>
      </c>
      <c r="BN149" s="5">
        <f>IF($M149&gt;2027,1,0)</f>
        <v>0</v>
      </c>
      <c r="BO149" s="5">
        <f>IF(AND($BM149=1,$N149=0),1,0)</f>
        <v>0</v>
      </c>
      <c r="BP149" s="5">
        <f>IF(AND($BN149=1,$O149=0),1,0)</f>
        <v>0</v>
      </c>
      <c r="BQ149" s="5">
        <f>IF(AND($BB149="R",$N149=0,$AZ149&gt;29),1,IF(AND($BB149="RH",$N149=0,$AZ149&gt;29),1,0))</f>
        <v>0</v>
      </c>
      <c r="BR149" s="6" t="str">
        <f>IF($BN149=0,"Nincs hosszútávú terv!",IF(AND($BB149="H",$O149=0,$AZ149=0),"Nullás a hosszútávú feladat és nincs hozzá indoklás!",IF(AND($BB149="RH",$O149=0,$AZ149=0),"Nullás a hosszútávú feladat és nincs hozzá indoklás!",IF(AND($BB149="R",$O149=0,$AZ149&lt;300),"Nullás a hosszútávú feladat és rövid hozzá az indoklás!",IF(AND($BB149="RH",$O149=0,$AZ149&lt;300),"Nullás a hosszútávú feladat és rövid hozzá az indoklás!",0)))))</f>
        <v>Nincs hosszútávú terv!</v>
      </c>
      <c r="BS149" s="5">
        <f>IF(AND($BB149="R",$N149=0,$AZ149&gt;29),1,IF(AND($BB149="RH",$N149=0,$AZ149&gt;29),1,0))</f>
        <v>0</v>
      </c>
      <c r="BT149" s="5">
        <f>IF(AND($BB149="H",$O149=0,$AZ149&gt;29),1,IF(AND($BB149="RH",$O149=0,$AZ149&gt;29),1,0))</f>
        <v>0</v>
      </c>
      <c r="BU149" s="5">
        <f>IF($B149="",0,1)</f>
        <v>1</v>
      </c>
      <c r="BV149" s="5">
        <f>IF($C149="",0,1)</f>
        <v>1</v>
      </c>
      <c r="BW149" s="5">
        <f>IF($D149="",0,1)</f>
        <v>1</v>
      </c>
      <c r="BX149" s="5">
        <f>IF($E149="",0,1)</f>
        <v>1</v>
      </c>
      <c r="BY149" s="5">
        <f>IF($L149="",0,1)</f>
        <v>1</v>
      </c>
      <c r="BZ149" s="5">
        <f>IF($M149="",0,1)</f>
        <v>1</v>
      </c>
      <c r="CA149" s="5">
        <f>IF($N149="",0,1)</f>
        <v>1</v>
      </c>
      <c r="CB149" s="5">
        <f>IF($O149="",0,1)</f>
        <v>1</v>
      </c>
      <c r="CC149" s="5">
        <f>IF($P149="",0,1)</f>
        <v>1</v>
      </c>
      <c r="CD149" s="5" t="str">
        <f>IF(AND($BA149=0,$BU149=0),"Hiányos kitöltés! (B-oszlop üres)",IF(AND($BA149=0,$BV149=0),"Hiányos kitöltés! (C-oszlop üres)",IF(AND($BA149=0,$BW149=0),"Hiányos kitöltés! (D-oszlop üres)",IF(AND($BA149=0,$BX149=0),"Hiányos kitöltés! (E-oszlop üres)",IF(AND($BA149=0,$BY149=0),"Hiányos kitöltés! (L-oszlop üres)",IF(AND($BA149=0,$BZ149=0),"Hiányos kitöltés! (M-oszlop üres)",IF(AND($BA149=0,$CA149=0),"Hiányos kitöltés! (N-oszlop üres)",IF(AND($BA149=0,$CB149=0),"Hiányos kitöltés! (O-oszlop üres)",IF(AND($BA149=0,$CC149=0),"Hiányos kitöltés! (P-oszlop üres)",IF(AND($BA149=0,$BG149=0),"Hiányos kitöltés! (I.ütem forrása hiányos!","?"))))))))))</f>
        <v>?</v>
      </c>
      <c r="CE149" s="4" t="str">
        <f>IF($BA149=0,$CD149,IF($BG149=0,"I. ütem forrása nincs kitöltve!",IF($BJ149=0,"II. ütem forrása nincs kitöltve!",IF($BD149=1,"Költségek üteme nem megfelelő (az időtartam és a költség üteme eltér)!",IF(AND(BH149=0,$BA149=1,$BJ149=1,$BD149=1),"Kötelező cellák kitöltve, de az I. ütem forrása hibás!",IF(AND(BJ149=0,$BA149=1,$BJ149=1,$BD149=1),"Kötelező cellák kitöltve, de a II. ütem forrása hibás!",IF(AND($BO149=1,$AZ149&lt;30),"Nullás a rövidtávú feladat és rövid (hiányzik) a hozzá tartozó indoklás!",IF(AND($BP149=1,$AZ149&lt;30),"Nullás a hosszútávú feladat és rövid (hiányzik) a hozzá tartozó indoklás!",IF(AND(BN149=1,C149="2011_RENDKÍVÜLI"),"II. ütemre nem tervezhet Rendkívüli feladatot!",IF(BH149=0,AD149,IF(BK149=0,AS149,IF(AND(BC149=1,$P149&gt;$N149),"EM rendelet 2. melléklet terhére elszámolt költség nem lehet nagyobb az I. ütemre tervezett tényleges költségnél!",IF($AC149&gt;$N149,"Többlet forrást jelölt meg az I. ütemnél! A forrás ne legyen több a költségnél.",IF($AQ149&gt;$O149,"Többlet forrást jelölt meg a II. ütemnél! A forrás ne legyen több a költségnél.","Kitöltés rendben!"))))))))))))))</f>
        <v>Kitöltés rendben!</v>
      </c>
      <c r="CF149" s="5">
        <f>IF(A149="Kitöltés rendben!",1,0)</f>
        <v>1</v>
      </c>
      <c r="CG149" s="5">
        <f>IF(AND($BB149="R",$CF149=1),1,IF(AND($BB149="RH",$CF149=1),1,0))</f>
        <v>1</v>
      </c>
      <c r="CH149" s="5">
        <f>IF(AND($BB149="H",$CF149=1),1,IF(AND($BB149="RH",$CF149=1),1,0))</f>
        <v>0</v>
      </c>
    </row>
    <row r="150" spans="1:86" s="2" customFormat="1" ht="90">
      <c r="A150" s="1" t="str">
        <f t="shared" ref="A150:A154" si="919">IF($G150="","Nincs VKR kiválasztva!",CE150)</f>
        <v>Kitöltés rendben!</v>
      </c>
      <c r="B150" s="195">
        <v>1</v>
      </c>
      <c r="C150" s="191" t="s">
        <v>50</v>
      </c>
      <c r="D150" s="198" t="s">
        <v>368</v>
      </c>
      <c r="E150" s="199" t="s">
        <v>318</v>
      </c>
      <c r="F150" s="200" t="str">
        <f>VLOOKUP($G150,Összesítő!$B:$F,2,FALSE)</f>
        <v>21-28130-1-001-00-11</v>
      </c>
      <c r="G150" s="201">
        <v>2401</v>
      </c>
      <c r="H150" s="200" t="str">
        <f>AY150&amp;"_"&amp;AW150&amp;"_FIV_"&amp;LEFT(Előlap!$B$6,4)</f>
        <v>1804_148_FIV_2026</v>
      </c>
      <c r="I150" s="200" t="str">
        <f>VLOOKUP($G150,Összesítő!$B:$F,5,FALSE)</f>
        <v>Kunszentmiklós</v>
      </c>
      <c r="J150" s="200" t="str">
        <f>VLOOKUP($G150,Összesítő!$B:$F,4,FALSE)</f>
        <v>Kunszentmiklós Város Önkormányzata</v>
      </c>
      <c r="K150" s="202">
        <f t="shared" ref="K150:K154" si="920">N150+O150</f>
        <v>5000</v>
      </c>
      <c r="L150" s="193">
        <v>2027</v>
      </c>
      <c r="M150" s="193">
        <v>2027</v>
      </c>
      <c r="N150" s="203">
        <v>5000</v>
      </c>
      <c r="O150" s="204">
        <v>0</v>
      </c>
      <c r="P150" s="203">
        <v>5000</v>
      </c>
      <c r="Q150" s="205"/>
      <c r="R150" s="204">
        <v>0</v>
      </c>
      <c r="S150" s="204">
        <v>0</v>
      </c>
      <c r="T150" s="204">
        <v>0</v>
      </c>
      <c r="U150" s="204">
        <v>0</v>
      </c>
      <c r="V150" s="204">
        <v>0</v>
      </c>
      <c r="W150" s="204">
        <v>5000</v>
      </c>
      <c r="X150" s="204">
        <v>0</v>
      </c>
      <c r="Y150" s="204">
        <v>0</v>
      </c>
      <c r="Z150" s="204">
        <v>0</v>
      </c>
      <c r="AA150" s="204">
        <v>0</v>
      </c>
      <c r="AB150" s="204">
        <v>0</v>
      </c>
      <c r="AC150" s="202">
        <f t="shared" ref="AC150:AC154" si="921">SUM(R150:AB150)</f>
        <v>5000</v>
      </c>
      <c r="AD150" s="3" t="str">
        <f t="shared" ref="AD150:AD154" si="922">IF($G150="","Nincs VKR kiválasztva!",IF(BA150=0,"Hiányos kitöltés!",BF150))</f>
        <v>A forrás egyenlő a költséggel (I.ütem).</v>
      </c>
      <c r="AE150" s="205"/>
      <c r="AF150" s="204">
        <v>0</v>
      </c>
      <c r="AG150" s="204">
        <v>0</v>
      </c>
      <c r="AH150" s="204">
        <v>0</v>
      </c>
      <c r="AI150" s="204">
        <v>0</v>
      </c>
      <c r="AJ150" s="204">
        <v>0</v>
      </c>
      <c r="AK150" s="204">
        <v>0</v>
      </c>
      <c r="AL150" s="204">
        <v>0</v>
      </c>
      <c r="AM150" s="204">
        <v>0</v>
      </c>
      <c r="AN150" s="204">
        <v>0</v>
      </c>
      <c r="AO150" s="204">
        <v>0</v>
      </c>
      <c r="AP150" s="204">
        <v>0</v>
      </c>
      <c r="AQ150" s="202">
        <f t="shared" ref="AQ150:AQ154" si="923">SUM(AF150:AP150)</f>
        <v>0</v>
      </c>
      <c r="AR150" s="191"/>
      <c r="AS150" s="3" t="str">
        <f t="shared" ref="AS150:AS154" si="924">IF($G150="","Nincs VKR kiválasztva!",IF($BA150=0,"Hiányos kitöltés!",IF($BN150=0,"Nem hosszútávú a feladat.",$BL150)))</f>
        <v>Nem hosszútávú a feladat.</v>
      </c>
      <c r="AT150" s="205"/>
      <c r="AU150" s="198" t="s">
        <v>498</v>
      </c>
      <c r="AV150" s="198" t="s">
        <v>135</v>
      </c>
      <c r="AW150" s="197">
        <f>COUNTA($G$3:G150)</f>
        <v>148</v>
      </c>
      <c r="AY150" s="6">
        <f>VLOOKUP($G150,Összesítő!$B:$F,3,FALSE)</f>
        <v>1804</v>
      </c>
      <c r="AZ150" s="6">
        <f t="shared" ref="AZ150:AZ154" si="925">LEN($AU150)</f>
        <v>230</v>
      </c>
      <c r="BA150" s="5">
        <f t="shared" ref="BA150:BA154" si="926">IF(OR($B150="",$C150="",$D150="",$E150="",$F150="",$L150="",$M150="",$N150="",$O150="",$P150=""),0,1)</f>
        <v>1</v>
      </c>
      <c r="BB150" s="5" t="str">
        <f t="shared" ref="BB150:BB154" si="927">IF($F150="",0,IF(AND($L150=2027,$M150=2027),"R",IF(AND($L150=2027,$M150&gt;2027),"RH",IF(AND($L150&gt;2027,$M150&gt;2027),"H","x"))))</f>
        <v>R</v>
      </c>
      <c r="BC150" s="5">
        <f t="shared" ref="BC150:BC154" si="928">IF(OR(BB150="R",BB150="RH"),1,0)</f>
        <v>1</v>
      </c>
      <c r="BD150" s="5">
        <f t="shared" ref="BD150:BD154" si="929">IF(AND($BB150="R",$O150&gt;0),1,IF(AND($BB150="H",$N150&gt;0),1,0))</f>
        <v>0</v>
      </c>
      <c r="BE150" s="5">
        <f t="shared" ref="BE150:BE154" si="930">IF($AC150&lt;$N150,1,IF($AC150=$N150,0))</f>
        <v>0</v>
      </c>
      <c r="BF150" s="6" t="str">
        <f t="shared" ref="BF150:BF154" si="931">IF($L150&gt;2027,"Nem rövidtávú a feladat.",IF($BE150=1,"Az I. ütem nem lehet forráshiányos!",IF($AC150&gt;$N150,"Többlet forrást jelölt meg az I. ütemnél! A forrás ne legyen több a költségnél.",IF($AC150=$N150,"A forrás egyenlő a költséggel (I.ütem).",0))))</f>
        <v>A forrás egyenlő a költséggel (I.ütem).</v>
      </c>
      <c r="BG150" s="5">
        <f t="shared" ref="BG150:BG154" si="932">IF(AND($R150&lt;&gt;"",$S150&lt;&gt;"",$T150&lt;&gt;"",$U150&lt;&gt;"",$V150&lt;&gt;"",$W150&lt;&gt;"",$X150&lt;&gt;"",$Y150&lt;&gt;"",$Z150&lt;&gt;"",$AA150&lt;&gt;"",$AB150&lt;&gt;""),1,0)</f>
        <v>1</v>
      </c>
      <c r="BH150" s="5">
        <f t="shared" ref="BH150:BH154" si="933">IF(AND($BG150=1,$N150=$AC150),1,0)</f>
        <v>1</v>
      </c>
      <c r="BI150" s="5">
        <f t="shared" ref="BI150:BI154" si="934">IF($AQ150&lt;$O150,1,0)</f>
        <v>0</v>
      </c>
      <c r="BJ150" s="5">
        <f t="shared" ref="BJ150:BJ154" si="935">IF(AND($AF150&lt;&gt;"",$AG150&lt;&gt;"",$AH150&lt;&gt;"",$AI150&lt;&gt;"",$AJ150&lt;&gt;"",$AK150&lt;&gt;"",$AL150&lt;&gt;"",$AM150&lt;&gt;"",$AN150&lt;&gt;"",$AO150&lt;&gt;"",$AP150&lt;&gt;""),1,0)</f>
        <v>1</v>
      </c>
      <c r="BK150" s="5">
        <f t="shared" ref="BK150:BK154" si="936">IF(AND($BJ150=1,$O150=$AQ150),1,IF(AND($BJ150=1,$O150&gt;$AQ150,AR150="igen"),1,0))</f>
        <v>1</v>
      </c>
      <c r="BL150" s="4" t="str">
        <f t="shared" ref="BL150:BL154" si="937">IF($M150&lt;2028,"Nem hosszútávú a feladat.",IF(AND($BI150=1,$AR150="nem"),"Forráshiányos a feladat? Jelölje az AR-oszlopban!",IF(AND($BI150=0,$AR150="igen"),"Forráshiányosnak jelölte a feladat az AR-oszlopban, de a forrás költség adatok alapnján nem az!",IF(AND($BI150=1,$AR150="igen"),"Forráshiányos a feladat!",IF($AQ150&gt;$O150,"Többlet forrást jelölt meg a II. ütemnél! A forrás ne legyen több a költségnél.",IF($AQ150=$O150,"A forrás egyenlő a költséggel (II.ütem).",0))))))</f>
        <v>Nem hosszútávú a feladat.</v>
      </c>
      <c r="BM150" s="5">
        <f t="shared" ref="BM150:BM154" si="938">IF($M150&lt;2028,1,0)</f>
        <v>1</v>
      </c>
      <c r="BN150" s="5">
        <f t="shared" ref="BN150:BN154" si="939">IF($M150&gt;2027,1,0)</f>
        <v>0</v>
      </c>
      <c r="BO150" s="5">
        <f t="shared" ref="BO150:BO154" si="940">IF(AND($BM150=1,$N150=0),1,0)</f>
        <v>0</v>
      </c>
      <c r="BP150" s="5">
        <f t="shared" ref="BP150:BP154" si="941">IF(AND($BN150=1,$O150=0),1,0)</f>
        <v>0</v>
      </c>
      <c r="BQ150" s="5">
        <f t="shared" ref="BQ150:BQ154" si="942">IF(AND($BB150="R",$N150=0,$AZ150&gt;29),1,IF(AND($BB150="RH",$N150=0,$AZ150&gt;29),1,0))</f>
        <v>0</v>
      </c>
      <c r="BR150" s="6" t="str">
        <f t="shared" ref="BR150:BR154" si="943">IF($BN150=0,"Nincs hosszútávú terv!",IF(AND($BB150="H",$O150=0,$AZ150=0),"Nullás a hosszútávú feladat és nincs hozzá indoklás!",IF(AND($BB150="RH",$O150=0,$AZ150=0),"Nullás a hosszútávú feladat és nincs hozzá indoklás!",IF(AND($BB150="R",$O150=0,$AZ150&lt;300),"Nullás a hosszútávú feladat és rövid hozzá az indoklás!",IF(AND($BB150="RH",$O150=0,$AZ150&lt;300),"Nullás a hosszútávú feladat és rövid hozzá az indoklás!",0)))))</f>
        <v>Nincs hosszútávú terv!</v>
      </c>
      <c r="BS150" s="5">
        <f t="shared" ref="BS150:BS154" si="944">IF(AND($BB150="R",$N150=0,$AZ150&gt;29),1,IF(AND($BB150="RH",$N150=0,$AZ150&gt;29),1,0))</f>
        <v>0</v>
      </c>
      <c r="BT150" s="5">
        <f t="shared" ref="BT150:BT154" si="945">IF(AND($BB150="H",$O150=0,$AZ150&gt;29),1,IF(AND($BB150="RH",$O150=0,$AZ150&gt;29),1,0))</f>
        <v>0</v>
      </c>
      <c r="BU150" s="5">
        <f t="shared" ref="BU150:BU154" si="946">IF($B150="",0,1)</f>
        <v>1</v>
      </c>
      <c r="BV150" s="5">
        <f t="shared" ref="BV150:BV154" si="947">IF($C150="",0,1)</f>
        <v>1</v>
      </c>
      <c r="BW150" s="5">
        <f t="shared" ref="BW150:BW154" si="948">IF($D150="",0,1)</f>
        <v>1</v>
      </c>
      <c r="BX150" s="5">
        <f t="shared" ref="BX150:BX154" si="949">IF($E150="",0,1)</f>
        <v>1</v>
      </c>
      <c r="BY150" s="5">
        <f t="shared" ref="BY150:BY154" si="950">IF($L150="",0,1)</f>
        <v>1</v>
      </c>
      <c r="BZ150" s="5">
        <f t="shared" ref="BZ150:BZ154" si="951">IF($M150="",0,1)</f>
        <v>1</v>
      </c>
      <c r="CA150" s="5">
        <f t="shared" ref="CA150:CA154" si="952">IF($N150="",0,1)</f>
        <v>1</v>
      </c>
      <c r="CB150" s="5">
        <f t="shared" ref="CB150:CB154" si="953">IF($O150="",0,1)</f>
        <v>1</v>
      </c>
      <c r="CC150" s="5">
        <f t="shared" ref="CC150:CC154" si="954">IF($P150="",0,1)</f>
        <v>1</v>
      </c>
      <c r="CD150" s="5" t="str">
        <f t="shared" ref="CD150:CD154" si="955">IF(AND($BA150=0,$BU150=0),"Hiányos kitöltés! (B-oszlop üres)",IF(AND($BA150=0,$BV150=0),"Hiányos kitöltés! (C-oszlop üres)",IF(AND($BA150=0,$BW150=0),"Hiányos kitöltés! (D-oszlop üres)",IF(AND($BA150=0,$BX150=0),"Hiányos kitöltés! (E-oszlop üres)",IF(AND($BA150=0,$BY150=0),"Hiányos kitöltés! (L-oszlop üres)",IF(AND($BA150=0,$BZ150=0),"Hiányos kitöltés! (M-oszlop üres)",IF(AND($BA150=0,$CA150=0),"Hiányos kitöltés! (N-oszlop üres)",IF(AND($BA150=0,$CB150=0),"Hiányos kitöltés! (O-oszlop üres)",IF(AND($BA150=0,$CC150=0),"Hiányos kitöltés! (P-oszlop üres)",IF(AND($BA150=0,$BG150=0),"Hiányos kitöltés! (I.ütem forrása hiányos!","?"))))))))))</f>
        <v>?</v>
      </c>
      <c r="CE150" s="4" t="str">
        <f t="shared" ref="CE150:CE154" si="956">IF($BA150=0,$CD150,IF($BG150=0,"I. ütem forrása nincs kitöltve!",IF($BJ150=0,"II. ütem forrása nincs kitöltve!",IF($BD150=1,"Költségek üteme nem megfelelő (az időtartam és a költség üteme eltér)!",IF(AND(BH150=0,$BA150=1,$BJ150=1,$BD150=1),"Kötelező cellák kitöltve, de az I. ütem forrása hibás!",IF(AND(BJ150=0,$BA150=1,$BJ150=1,$BD150=1),"Kötelező cellák kitöltve, de a II. ütem forrása hibás!",IF(AND($BO150=1,$AZ150&lt;30),"Nullás a rövidtávú feladat és rövid (hiányzik) a hozzá tartozó indoklás!",IF(AND($BP150=1,$AZ150&lt;30),"Nullás a hosszútávú feladat és rövid (hiányzik) a hozzá tartozó indoklás!",IF(AND(BN150=1,C150="2011_RENDKÍVÜLI"),"II. ütemre nem tervezhet Rendkívüli feladatot!",IF(BH150=0,AD150,IF(BK150=0,AS150,IF(AND(BC150=1,$P150&gt;$N150),"EM rendelet 2. melléklet terhére elszámolt költség nem lehet nagyobb az I. ütemre tervezett tényleges költségnél!",IF($AC150&gt;$N150,"Többlet forrást jelölt meg az I. ütemnél! A forrás ne legyen több a költségnél.",IF($AQ150&gt;$O150,"Többlet forrást jelölt meg a II. ütemnél! A forrás ne legyen több a költségnél.","Kitöltés rendben!"))))))))))))))</f>
        <v>Kitöltés rendben!</v>
      </c>
      <c r="CF150" s="5">
        <f t="shared" ref="CF150:CF154" si="957">IF(A150="Kitöltés rendben!",1,0)</f>
        <v>1</v>
      </c>
      <c r="CG150" s="5">
        <f t="shared" ref="CG150:CG154" si="958">IF(AND($BB150="R",$CF150=1),1,IF(AND($BB150="RH",$CF150=1),1,0))</f>
        <v>1</v>
      </c>
      <c r="CH150" s="5">
        <f t="shared" ref="CH150:CH154" si="959">IF(AND($BB150="H",$CF150=1),1,IF(AND($BB150="RH",$CF150=1),1,0))</f>
        <v>0</v>
      </c>
    </row>
    <row r="151" spans="1:86" s="2" customFormat="1" ht="45">
      <c r="A151" s="1" t="str">
        <f t="shared" si="919"/>
        <v>Kitöltés rendben!</v>
      </c>
      <c r="B151" s="195">
        <v>1</v>
      </c>
      <c r="C151" s="191" t="s">
        <v>88</v>
      </c>
      <c r="D151" s="198" t="s">
        <v>513</v>
      </c>
      <c r="E151" s="199" t="s">
        <v>318</v>
      </c>
      <c r="F151" s="200" t="str">
        <f>VLOOKUP($G151,Összesítő!$B:$F,2,FALSE)</f>
        <v>21-28130-1-001-00-11</v>
      </c>
      <c r="G151" s="201">
        <v>2401</v>
      </c>
      <c r="H151" s="200" t="str">
        <f>AY151&amp;"_"&amp;AW151&amp;"_FIV_"&amp;LEFT(Előlap!$B$6,4)</f>
        <v>1804_149_FIV_2026</v>
      </c>
      <c r="I151" s="200" t="str">
        <f>VLOOKUP($G151,Összesítő!$B:$F,5,FALSE)</f>
        <v>Kunszentmiklós</v>
      </c>
      <c r="J151" s="200" t="str">
        <f>VLOOKUP($G151,Összesítő!$B:$F,4,FALSE)</f>
        <v>Kunszentmiklós Város Önkormányzata</v>
      </c>
      <c r="K151" s="202">
        <f t="shared" si="920"/>
        <v>50000</v>
      </c>
      <c r="L151" s="193">
        <v>2027</v>
      </c>
      <c r="M151" s="193">
        <v>2027</v>
      </c>
      <c r="N151" s="203">
        <v>50000</v>
      </c>
      <c r="O151" s="204">
        <v>0</v>
      </c>
      <c r="P151" s="203">
        <v>50000</v>
      </c>
      <c r="Q151" s="205"/>
      <c r="R151" s="204">
        <v>0</v>
      </c>
      <c r="S151" s="204">
        <v>0</v>
      </c>
      <c r="T151" s="204">
        <v>0</v>
      </c>
      <c r="U151" s="204">
        <v>0</v>
      </c>
      <c r="V151" s="204">
        <v>0</v>
      </c>
      <c r="W151" s="204">
        <v>50000</v>
      </c>
      <c r="X151" s="204">
        <v>0</v>
      </c>
      <c r="Y151" s="204">
        <v>0</v>
      </c>
      <c r="Z151" s="204">
        <v>0</v>
      </c>
      <c r="AA151" s="204">
        <v>0</v>
      </c>
      <c r="AB151" s="204">
        <v>0</v>
      </c>
      <c r="AC151" s="202">
        <f t="shared" si="921"/>
        <v>50000</v>
      </c>
      <c r="AD151" s="3" t="str">
        <f t="shared" si="922"/>
        <v>A forrás egyenlő a költséggel (I.ütem).</v>
      </c>
      <c r="AE151" s="205"/>
      <c r="AF151" s="204">
        <v>0</v>
      </c>
      <c r="AG151" s="204">
        <v>0</v>
      </c>
      <c r="AH151" s="204">
        <v>0</v>
      </c>
      <c r="AI151" s="204">
        <v>0</v>
      </c>
      <c r="AJ151" s="204">
        <v>0</v>
      </c>
      <c r="AK151" s="204">
        <v>0</v>
      </c>
      <c r="AL151" s="204">
        <v>0</v>
      </c>
      <c r="AM151" s="204">
        <v>0</v>
      </c>
      <c r="AN151" s="204">
        <v>0</v>
      </c>
      <c r="AO151" s="204">
        <v>0</v>
      </c>
      <c r="AP151" s="204">
        <v>0</v>
      </c>
      <c r="AQ151" s="202">
        <f t="shared" si="923"/>
        <v>0</v>
      </c>
      <c r="AR151" s="191"/>
      <c r="AS151" s="3" t="str">
        <f t="shared" si="924"/>
        <v>Nem hosszútávú a feladat.</v>
      </c>
      <c r="AT151" s="205"/>
      <c r="AU151" s="198" t="s">
        <v>516</v>
      </c>
      <c r="AV151" s="198" t="s">
        <v>135</v>
      </c>
      <c r="AW151" s="197">
        <f>COUNTA($G$3:G151)</f>
        <v>149</v>
      </c>
      <c r="AY151" s="6">
        <f>VLOOKUP($G151,Összesítő!$B:$F,3,FALSE)</f>
        <v>1804</v>
      </c>
      <c r="AZ151" s="6">
        <f t="shared" si="925"/>
        <v>131</v>
      </c>
      <c r="BA151" s="5">
        <f t="shared" si="926"/>
        <v>1</v>
      </c>
      <c r="BB151" s="5" t="str">
        <f t="shared" si="927"/>
        <v>R</v>
      </c>
      <c r="BC151" s="5">
        <f t="shared" si="928"/>
        <v>1</v>
      </c>
      <c r="BD151" s="5">
        <f t="shared" si="929"/>
        <v>0</v>
      </c>
      <c r="BE151" s="5">
        <f t="shared" si="930"/>
        <v>0</v>
      </c>
      <c r="BF151" s="6" t="str">
        <f t="shared" si="931"/>
        <v>A forrás egyenlő a költséggel (I.ütem).</v>
      </c>
      <c r="BG151" s="5">
        <f t="shared" si="932"/>
        <v>1</v>
      </c>
      <c r="BH151" s="5">
        <f t="shared" si="933"/>
        <v>1</v>
      </c>
      <c r="BI151" s="5">
        <f t="shared" si="934"/>
        <v>0</v>
      </c>
      <c r="BJ151" s="5">
        <f t="shared" si="935"/>
        <v>1</v>
      </c>
      <c r="BK151" s="5">
        <f t="shared" si="936"/>
        <v>1</v>
      </c>
      <c r="BL151" s="4" t="str">
        <f t="shared" si="937"/>
        <v>Nem hosszútávú a feladat.</v>
      </c>
      <c r="BM151" s="5">
        <f t="shared" si="938"/>
        <v>1</v>
      </c>
      <c r="BN151" s="5">
        <f t="shared" si="939"/>
        <v>0</v>
      </c>
      <c r="BO151" s="5">
        <f t="shared" si="940"/>
        <v>0</v>
      </c>
      <c r="BP151" s="5">
        <f t="shared" si="941"/>
        <v>0</v>
      </c>
      <c r="BQ151" s="5">
        <f t="shared" si="942"/>
        <v>0</v>
      </c>
      <c r="BR151" s="6" t="str">
        <f t="shared" si="943"/>
        <v>Nincs hosszútávú terv!</v>
      </c>
      <c r="BS151" s="5">
        <f t="shared" si="944"/>
        <v>0</v>
      </c>
      <c r="BT151" s="5">
        <f t="shared" si="945"/>
        <v>0</v>
      </c>
      <c r="BU151" s="5">
        <f t="shared" si="946"/>
        <v>1</v>
      </c>
      <c r="BV151" s="5">
        <f t="shared" si="947"/>
        <v>1</v>
      </c>
      <c r="BW151" s="5">
        <f t="shared" si="948"/>
        <v>1</v>
      </c>
      <c r="BX151" s="5">
        <f t="shared" si="949"/>
        <v>1</v>
      </c>
      <c r="BY151" s="5">
        <f t="shared" si="950"/>
        <v>1</v>
      </c>
      <c r="BZ151" s="5">
        <f t="shared" si="951"/>
        <v>1</v>
      </c>
      <c r="CA151" s="5">
        <f t="shared" si="952"/>
        <v>1</v>
      </c>
      <c r="CB151" s="5">
        <f t="shared" si="953"/>
        <v>1</v>
      </c>
      <c r="CC151" s="5">
        <f t="shared" si="954"/>
        <v>1</v>
      </c>
      <c r="CD151" s="5" t="str">
        <f t="shared" si="955"/>
        <v>?</v>
      </c>
      <c r="CE151" s="4" t="str">
        <f t="shared" si="956"/>
        <v>Kitöltés rendben!</v>
      </c>
      <c r="CF151" s="5">
        <f t="shared" si="957"/>
        <v>1</v>
      </c>
      <c r="CG151" s="5">
        <f t="shared" si="958"/>
        <v>1</v>
      </c>
      <c r="CH151" s="5">
        <f t="shared" si="959"/>
        <v>0</v>
      </c>
    </row>
    <row r="152" spans="1:86" s="2" customFormat="1" ht="45">
      <c r="A152" s="1" t="str">
        <f t="shared" si="919"/>
        <v>Kitöltés rendben!</v>
      </c>
      <c r="B152" s="195">
        <v>1</v>
      </c>
      <c r="C152" s="191" t="s">
        <v>92</v>
      </c>
      <c r="D152" s="198" t="s">
        <v>514</v>
      </c>
      <c r="E152" s="199" t="s">
        <v>318</v>
      </c>
      <c r="F152" s="200" t="str">
        <f>VLOOKUP($G152,Összesítő!$B:$F,2,FALSE)</f>
        <v>21-28130-1-001-00-11</v>
      </c>
      <c r="G152" s="201">
        <v>2401</v>
      </c>
      <c r="H152" s="200" t="str">
        <f>AY152&amp;"_"&amp;AW152&amp;"_FIV_"&amp;LEFT(Előlap!$B$6,4)</f>
        <v>1804_150_FIV_2026</v>
      </c>
      <c r="I152" s="200" t="str">
        <f>VLOOKUP($G152,Összesítő!$B:$F,5,FALSE)</f>
        <v>Kunszentmiklós</v>
      </c>
      <c r="J152" s="200" t="str">
        <f>VLOOKUP($G152,Összesítő!$B:$F,4,FALSE)</f>
        <v>Kunszentmiklós Város Önkormányzata</v>
      </c>
      <c r="K152" s="202">
        <f t="shared" si="920"/>
        <v>15000</v>
      </c>
      <c r="L152" s="193">
        <v>2027</v>
      </c>
      <c r="M152" s="193">
        <v>2027</v>
      </c>
      <c r="N152" s="203">
        <v>15000</v>
      </c>
      <c r="O152" s="204">
        <v>0</v>
      </c>
      <c r="P152" s="203">
        <v>15000</v>
      </c>
      <c r="Q152" s="205"/>
      <c r="R152" s="204">
        <v>0</v>
      </c>
      <c r="S152" s="204">
        <v>0</v>
      </c>
      <c r="T152" s="204">
        <v>0</v>
      </c>
      <c r="U152" s="204">
        <v>0</v>
      </c>
      <c r="V152" s="204">
        <v>0</v>
      </c>
      <c r="W152" s="204">
        <v>15000</v>
      </c>
      <c r="X152" s="204">
        <v>0</v>
      </c>
      <c r="Y152" s="204">
        <v>0</v>
      </c>
      <c r="Z152" s="204">
        <v>0</v>
      </c>
      <c r="AA152" s="204">
        <v>0</v>
      </c>
      <c r="AB152" s="204">
        <v>0</v>
      </c>
      <c r="AC152" s="202">
        <f t="shared" si="921"/>
        <v>15000</v>
      </c>
      <c r="AD152" s="3" t="str">
        <f t="shared" si="922"/>
        <v>A forrás egyenlő a költséggel (I.ütem).</v>
      </c>
      <c r="AE152" s="205"/>
      <c r="AF152" s="204">
        <v>0</v>
      </c>
      <c r="AG152" s="204">
        <v>0</v>
      </c>
      <c r="AH152" s="204">
        <v>0</v>
      </c>
      <c r="AI152" s="204">
        <v>0</v>
      </c>
      <c r="AJ152" s="204">
        <v>0</v>
      </c>
      <c r="AK152" s="204">
        <v>0</v>
      </c>
      <c r="AL152" s="204">
        <v>0</v>
      </c>
      <c r="AM152" s="204">
        <v>0</v>
      </c>
      <c r="AN152" s="204">
        <v>0</v>
      </c>
      <c r="AO152" s="204">
        <v>0</v>
      </c>
      <c r="AP152" s="204">
        <v>0</v>
      </c>
      <c r="AQ152" s="202">
        <f t="shared" si="923"/>
        <v>0</v>
      </c>
      <c r="AR152" s="191"/>
      <c r="AS152" s="3" t="str">
        <f t="shared" si="924"/>
        <v>Nem hosszútávú a feladat.</v>
      </c>
      <c r="AT152" s="205"/>
      <c r="AU152" s="198" t="s">
        <v>517</v>
      </c>
      <c r="AV152" s="198" t="s">
        <v>135</v>
      </c>
      <c r="AW152" s="197">
        <f>COUNTA($G$3:G152)</f>
        <v>150</v>
      </c>
      <c r="AY152" s="6">
        <f>VLOOKUP($G152,Összesítő!$B:$F,3,FALSE)</f>
        <v>1804</v>
      </c>
      <c r="AZ152" s="6">
        <f t="shared" si="925"/>
        <v>112</v>
      </c>
      <c r="BA152" s="5">
        <f t="shared" si="926"/>
        <v>1</v>
      </c>
      <c r="BB152" s="5" t="str">
        <f t="shared" si="927"/>
        <v>R</v>
      </c>
      <c r="BC152" s="5">
        <f t="shared" si="928"/>
        <v>1</v>
      </c>
      <c r="BD152" s="5">
        <f t="shared" si="929"/>
        <v>0</v>
      </c>
      <c r="BE152" s="5">
        <f t="shared" si="930"/>
        <v>0</v>
      </c>
      <c r="BF152" s="6" t="str">
        <f t="shared" si="931"/>
        <v>A forrás egyenlő a költséggel (I.ütem).</v>
      </c>
      <c r="BG152" s="5">
        <f t="shared" si="932"/>
        <v>1</v>
      </c>
      <c r="BH152" s="5">
        <f t="shared" si="933"/>
        <v>1</v>
      </c>
      <c r="BI152" s="5">
        <f t="shared" si="934"/>
        <v>0</v>
      </c>
      <c r="BJ152" s="5">
        <f t="shared" si="935"/>
        <v>1</v>
      </c>
      <c r="BK152" s="5">
        <f t="shared" si="936"/>
        <v>1</v>
      </c>
      <c r="BL152" s="4" t="str">
        <f t="shared" si="937"/>
        <v>Nem hosszútávú a feladat.</v>
      </c>
      <c r="BM152" s="5">
        <f t="shared" si="938"/>
        <v>1</v>
      </c>
      <c r="BN152" s="5">
        <f t="shared" si="939"/>
        <v>0</v>
      </c>
      <c r="BO152" s="5">
        <f t="shared" si="940"/>
        <v>0</v>
      </c>
      <c r="BP152" s="5">
        <f t="shared" si="941"/>
        <v>0</v>
      </c>
      <c r="BQ152" s="5">
        <f t="shared" si="942"/>
        <v>0</v>
      </c>
      <c r="BR152" s="6" t="str">
        <f t="shared" si="943"/>
        <v>Nincs hosszútávú terv!</v>
      </c>
      <c r="BS152" s="5">
        <f t="shared" si="944"/>
        <v>0</v>
      </c>
      <c r="BT152" s="5">
        <f t="shared" si="945"/>
        <v>0</v>
      </c>
      <c r="BU152" s="5">
        <f t="shared" si="946"/>
        <v>1</v>
      </c>
      <c r="BV152" s="5">
        <f t="shared" si="947"/>
        <v>1</v>
      </c>
      <c r="BW152" s="5">
        <f t="shared" si="948"/>
        <v>1</v>
      </c>
      <c r="BX152" s="5">
        <f t="shared" si="949"/>
        <v>1</v>
      </c>
      <c r="BY152" s="5">
        <f t="shared" si="950"/>
        <v>1</v>
      </c>
      <c r="BZ152" s="5">
        <f t="shared" si="951"/>
        <v>1</v>
      </c>
      <c r="CA152" s="5">
        <f t="shared" si="952"/>
        <v>1</v>
      </c>
      <c r="CB152" s="5">
        <f t="shared" si="953"/>
        <v>1</v>
      </c>
      <c r="CC152" s="5">
        <f t="shared" si="954"/>
        <v>1</v>
      </c>
      <c r="CD152" s="5" t="str">
        <f t="shared" si="955"/>
        <v>?</v>
      </c>
      <c r="CE152" s="4" t="str">
        <f t="shared" si="956"/>
        <v>Kitöltés rendben!</v>
      </c>
      <c r="CF152" s="5">
        <f t="shared" si="957"/>
        <v>1</v>
      </c>
      <c r="CG152" s="5">
        <f t="shared" si="958"/>
        <v>1</v>
      </c>
      <c r="CH152" s="5">
        <f t="shared" si="959"/>
        <v>0</v>
      </c>
    </row>
    <row r="153" spans="1:86" s="2" customFormat="1" ht="150">
      <c r="A153" s="1" t="str">
        <f t="shared" si="919"/>
        <v>Kitöltés rendben!</v>
      </c>
      <c r="B153" s="195">
        <v>1</v>
      </c>
      <c r="C153" s="191" t="s">
        <v>24</v>
      </c>
      <c r="D153" s="198" t="s">
        <v>515</v>
      </c>
      <c r="E153" s="199" t="s">
        <v>318</v>
      </c>
      <c r="F153" s="200" t="str">
        <f>VLOOKUP($G153,Összesítő!$B:$F,2,FALSE)</f>
        <v>21-28130-1-001-00-11</v>
      </c>
      <c r="G153" s="201">
        <v>2401</v>
      </c>
      <c r="H153" s="200" t="str">
        <f>AY153&amp;"_"&amp;AW153&amp;"_FIV_"&amp;LEFT(Előlap!$B$6,4)</f>
        <v>1804_151_FIV_2026</v>
      </c>
      <c r="I153" s="200" t="str">
        <f>VLOOKUP($G153,Összesítő!$B:$F,5,FALSE)</f>
        <v>Kunszentmiklós</v>
      </c>
      <c r="J153" s="200" t="str">
        <f>VLOOKUP($G153,Összesítő!$B:$F,4,FALSE)</f>
        <v>Kunszentmiklós Város Önkormányzata</v>
      </c>
      <c r="K153" s="202">
        <f t="shared" si="920"/>
        <v>50000</v>
      </c>
      <c r="L153" s="193">
        <v>2027</v>
      </c>
      <c r="M153" s="193">
        <v>2027</v>
      </c>
      <c r="N153" s="203">
        <v>50000</v>
      </c>
      <c r="O153" s="204">
        <v>0</v>
      </c>
      <c r="P153" s="203">
        <v>50000</v>
      </c>
      <c r="Q153" s="205"/>
      <c r="R153" s="204">
        <v>0</v>
      </c>
      <c r="S153" s="204">
        <v>0</v>
      </c>
      <c r="T153" s="204">
        <v>0</v>
      </c>
      <c r="U153" s="204">
        <v>0</v>
      </c>
      <c r="V153" s="204">
        <v>0</v>
      </c>
      <c r="W153" s="204">
        <v>50000</v>
      </c>
      <c r="X153" s="204">
        <v>0</v>
      </c>
      <c r="Y153" s="204">
        <v>0</v>
      </c>
      <c r="Z153" s="204">
        <v>0</v>
      </c>
      <c r="AA153" s="204">
        <v>0</v>
      </c>
      <c r="AB153" s="204">
        <v>0</v>
      </c>
      <c r="AC153" s="202">
        <f t="shared" si="921"/>
        <v>50000</v>
      </c>
      <c r="AD153" s="3" t="str">
        <f t="shared" si="922"/>
        <v>A forrás egyenlő a költséggel (I.ütem).</v>
      </c>
      <c r="AE153" s="205"/>
      <c r="AF153" s="204">
        <v>0</v>
      </c>
      <c r="AG153" s="204">
        <v>0</v>
      </c>
      <c r="AH153" s="204">
        <v>0</v>
      </c>
      <c r="AI153" s="204">
        <v>0</v>
      </c>
      <c r="AJ153" s="204">
        <v>0</v>
      </c>
      <c r="AK153" s="204">
        <v>0</v>
      </c>
      <c r="AL153" s="204">
        <v>0</v>
      </c>
      <c r="AM153" s="204">
        <v>0</v>
      </c>
      <c r="AN153" s="204">
        <v>0</v>
      </c>
      <c r="AO153" s="204">
        <v>0</v>
      </c>
      <c r="AP153" s="204">
        <v>0</v>
      </c>
      <c r="AQ153" s="202">
        <f t="shared" si="923"/>
        <v>0</v>
      </c>
      <c r="AR153" s="191"/>
      <c r="AS153" s="3" t="str">
        <f t="shared" si="924"/>
        <v>Nem hosszútávú a feladat.</v>
      </c>
      <c r="AT153" s="205"/>
      <c r="AU153" s="198" t="s">
        <v>518</v>
      </c>
      <c r="AV153" s="198" t="s">
        <v>135</v>
      </c>
      <c r="AW153" s="197">
        <f>COUNTA($G$3:G153)</f>
        <v>151</v>
      </c>
      <c r="AY153" s="6">
        <f>VLOOKUP($G153,Összesítő!$B:$F,3,FALSE)</f>
        <v>1804</v>
      </c>
      <c r="AZ153" s="6">
        <f t="shared" si="925"/>
        <v>439</v>
      </c>
      <c r="BA153" s="5">
        <f t="shared" si="926"/>
        <v>1</v>
      </c>
      <c r="BB153" s="5" t="str">
        <f t="shared" si="927"/>
        <v>R</v>
      </c>
      <c r="BC153" s="5">
        <f t="shared" si="928"/>
        <v>1</v>
      </c>
      <c r="BD153" s="5">
        <f t="shared" si="929"/>
        <v>0</v>
      </c>
      <c r="BE153" s="5">
        <f t="shared" si="930"/>
        <v>0</v>
      </c>
      <c r="BF153" s="6" t="str">
        <f t="shared" si="931"/>
        <v>A forrás egyenlő a költséggel (I.ütem).</v>
      </c>
      <c r="BG153" s="5">
        <f t="shared" si="932"/>
        <v>1</v>
      </c>
      <c r="BH153" s="5">
        <f t="shared" si="933"/>
        <v>1</v>
      </c>
      <c r="BI153" s="5">
        <f t="shared" si="934"/>
        <v>0</v>
      </c>
      <c r="BJ153" s="5">
        <f t="shared" si="935"/>
        <v>1</v>
      </c>
      <c r="BK153" s="5">
        <f t="shared" si="936"/>
        <v>1</v>
      </c>
      <c r="BL153" s="4" t="str">
        <f t="shared" si="937"/>
        <v>Nem hosszútávú a feladat.</v>
      </c>
      <c r="BM153" s="5">
        <f t="shared" si="938"/>
        <v>1</v>
      </c>
      <c r="BN153" s="5">
        <f t="shared" si="939"/>
        <v>0</v>
      </c>
      <c r="BO153" s="5">
        <f t="shared" si="940"/>
        <v>0</v>
      </c>
      <c r="BP153" s="5">
        <f t="shared" si="941"/>
        <v>0</v>
      </c>
      <c r="BQ153" s="5">
        <f t="shared" si="942"/>
        <v>0</v>
      </c>
      <c r="BR153" s="6" t="str">
        <f t="shared" si="943"/>
        <v>Nincs hosszútávú terv!</v>
      </c>
      <c r="BS153" s="5">
        <f t="shared" si="944"/>
        <v>0</v>
      </c>
      <c r="BT153" s="5">
        <f t="shared" si="945"/>
        <v>0</v>
      </c>
      <c r="BU153" s="5">
        <f t="shared" si="946"/>
        <v>1</v>
      </c>
      <c r="BV153" s="5">
        <f t="shared" si="947"/>
        <v>1</v>
      </c>
      <c r="BW153" s="5">
        <f t="shared" si="948"/>
        <v>1</v>
      </c>
      <c r="BX153" s="5">
        <f t="shared" si="949"/>
        <v>1</v>
      </c>
      <c r="BY153" s="5">
        <f t="shared" si="950"/>
        <v>1</v>
      </c>
      <c r="BZ153" s="5">
        <f t="shared" si="951"/>
        <v>1</v>
      </c>
      <c r="CA153" s="5">
        <f t="shared" si="952"/>
        <v>1</v>
      </c>
      <c r="CB153" s="5">
        <f t="shared" si="953"/>
        <v>1</v>
      </c>
      <c r="CC153" s="5">
        <f t="shared" si="954"/>
        <v>1</v>
      </c>
      <c r="CD153" s="5" t="str">
        <f t="shared" si="955"/>
        <v>?</v>
      </c>
      <c r="CE153" s="4" t="str">
        <f t="shared" si="956"/>
        <v>Kitöltés rendben!</v>
      </c>
      <c r="CF153" s="5">
        <f t="shared" si="957"/>
        <v>1</v>
      </c>
      <c r="CG153" s="5">
        <f t="shared" si="958"/>
        <v>1</v>
      </c>
      <c r="CH153" s="5">
        <f t="shared" si="959"/>
        <v>0</v>
      </c>
    </row>
    <row r="154" spans="1:86" s="2" customFormat="1" ht="75">
      <c r="A154" s="1" t="str">
        <f t="shared" si="919"/>
        <v>Kitöltés rendben!</v>
      </c>
      <c r="B154" s="195">
        <v>1</v>
      </c>
      <c r="C154" s="191" t="s">
        <v>114</v>
      </c>
      <c r="D154" s="198" t="s">
        <v>318</v>
      </c>
      <c r="E154" s="199" t="s">
        <v>318</v>
      </c>
      <c r="F154" s="200" t="str">
        <f>VLOOKUP($G154,Összesítő!$B:$F,2,FALSE)</f>
        <v>21-28130-1-001-00-11</v>
      </c>
      <c r="G154" s="201">
        <v>2401</v>
      </c>
      <c r="H154" s="200" t="str">
        <f>AY154&amp;"_"&amp;AW154&amp;"_FIV_"&amp;LEFT(Előlap!$B$6,4)</f>
        <v>1804_152_FIV_2026</v>
      </c>
      <c r="I154" s="200" t="str">
        <f>VLOOKUP($G154,Összesítő!$B:$F,5,FALSE)</f>
        <v>Kunszentmiklós</v>
      </c>
      <c r="J154" s="200" t="str">
        <f>VLOOKUP($G154,Összesítő!$B:$F,4,FALSE)</f>
        <v>Kunszentmiklós Város Önkormányzata</v>
      </c>
      <c r="K154" s="202">
        <f t="shared" si="920"/>
        <v>0</v>
      </c>
      <c r="L154" s="193">
        <v>2028</v>
      </c>
      <c r="M154" s="193">
        <v>2036</v>
      </c>
      <c r="N154" s="203">
        <v>0</v>
      </c>
      <c r="O154" s="204">
        <v>0</v>
      </c>
      <c r="P154" s="203">
        <v>0</v>
      </c>
      <c r="Q154" s="205"/>
      <c r="R154" s="204">
        <v>0</v>
      </c>
      <c r="S154" s="204">
        <v>0</v>
      </c>
      <c r="T154" s="204">
        <v>0</v>
      </c>
      <c r="U154" s="204">
        <v>0</v>
      </c>
      <c r="V154" s="204">
        <v>0</v>
      </c>
      <c r="W154" s="204">
        <v>0</v>
      </c>
      <c r="X154" s="204">
        <v>0</v>
      </c>
      <c r="Y154" s="204">
        <v>0</v>
      </c>
      <c r="Z154" s="204">
        <v>0</v>
      </c>
      <c r="AA154" s="204">
        <v>0</v>
      </c>
      <c r="AB154" s="204">
        <v>0</v>
      </c>
      <c r="AC154" s="202">
        <f t="shared" si="921"/>
        <v>0</v>
      </c>
      <c r="AD154" s="3" t="str">
        <f t="shared" si="922"/>
        <v>Nem rövidtávú a feladat.</v>
      </c>
      <c r="AE154" s="205"/>
      <c r="AF154" s="204">
        <v>0</v>
      </c>
      <c r="AG154" s="204">
        <v>0</v>
      </c>
      <c r="AH154" s="204">
        <v>0</v>
      </c>
      <c r="AI154" s="204">
        <v>0</v>
      </c>
      <c r="AJ154" s="204">
        <v>0</v>
      </c>
      <c r="AK154" s="204">
        <v>0</v>
      </c>
      <c r="AL154" s="204">
        <v>0</v>
      </c>
      <c r="AM154" s="204">
        <v>0</v>
      </c>
      <c r="AN154" s="204">
        <v>0</v>
      </c>
      <c r="AO154" s="204">
        <v>0</v>
      </c>
      <c r="AP154" s="204">
        <v>0</v>
      </c>
      <c r="AQ154" s="202">
        <f t="shared" si="923"/>
        <v>0</v>
      </c>
      <c r="AR154" s="191"/>
      <c r="AS154" s="3" t="str">
        <f t="shared" si="924"/>
        <v>A forrás egyenlő a költséggel (II.ütem).</v>
      </c>
      <c r="AT154" s="205"/>
      <c r="AU154" s="198" t="s">
        <v>423</v>
      </c>
      <c r="AV154" s="198" t="s">
        <v>135</v>
      </c>
      <c r="AW154" s="197">
        <f>COUNTA($G$3:G154)</f>
        <v>152</v>
      </c>
      <c r="AY154" s="6">
        <f>VLOOKUP($G154,Összesítő!$B:$F,3,FALSE)</f>
        <v>1804</v>
      </c>
      <c r="AZ154" s="6">
        <f t="shared" si="925"/>
        <v>208</v>
      </c>
      <c r="BA154" s="5">
        <f t="shared" si="926"/>
        <v>1</v>
      </c>
      <c r="BB154" s="5" t="str">
        <f t="shared" si="927"/>
        <v>H</v>
      </c>
      <c r="BC154" s="5">
        <f t="shared" si="928"/>
        <v>0</v>
      </c>
      <c r="BD154" s="5">
        <f t="shared" si="929"/>
        <v>0</v>
      </c>
      <c r="BE154" s="5">
        <f t="shared" si="930"/>
        <v>0</v>
      </c>
      <c r="BF154" s="6" t="str">
        <f t="shared" si="931"/>
        <v>Nem rövidtávú a feladat.</v>
      </c>
      <c r="BG154" s="5">
        <f t="shared" si="932"/>
        <v>1</v>
      </c>
      <c r="BH154" s="5">
        <f t="shared" si="933"/>
        <v>1</v>
      </c>
      <c r="BI154" s="5">
        <f t="shared" si="934"/>
        <v>0</v>
      </c>
      <c r="BJ154" s="5">
        <f t="shared" si="935"/>
        <v>1</v>
      </c>
      <c r="BK154" s="5">
        <f t="shared" si="936"/>
        <v>1</v>
      </c>
      <c r="BL154" s="4" t="str">
        <f t="shared" si="937"/>
        <v>A forrás egyenlő a költséggel (II.ütem).</v>
      </c>
      <c r="BM154" s="5">
        <f t="shared" si="938"/>
        <v>0</v>
      </c>
      <c r="BN154" s="5">
        <f t="shared" si="939"/>
        <v>1</v>
      </c>
      <c r="BO154" s="5">
        <f t="shared" si="940"/>
        <v>0</v>
      </c>
      <c r="BP154" s="5">
        <f t="shared" si="941"/>
        <v>1</v>
      </c>
      <c r="BQ154" s="5">
        <f t="shared" si="942"/>
        <v>0</v>
      </c>
      <c r="BR154" s="6">
        <f t="shared" si="943"/>
        <v>0</v>
      </c>
      <c r="BS154" s="5">
        <f t="shared" si="944"/>
        <v>0</v>
      </c>
      <c r="BT154" s="5">
        <f t="shared" si="945"/>
        <v>1</v>
      </c>
      <c r="BU154" s="5">
        <f t="shared" si="946"/>
        <v>1</v>
      </c>
      <c r="BV154" s="5">
        <f t="shared" si="947"/>
        <v>1</v>
      </c>
      <c r="BW154" s="5">
        <f t="shared" si="948"/>
        <v>1</v>
      </c>
      <c r="BX154" s="5">
        <f t="shared" si="949"/>
        <v>1</v>
      </c>
      <c r="BY154" s="5">
        <f t="shared" si="950"/>
        <v>1</v>
      </c>
      <c r="BZ154" s="5">
        <f t="shared" si="951"/>
        <v>1</v>
      </c>
      <c r="CA154" s="5">
        <f t="shared" si="952"/>
        <v>1</v>
      </c>
      <c r="CB154" s="5">
        <f t="shared" si="953"/>
        <v>1</v>
      </c>
      <c r="CC154" s="5">
        <f t="shared" si="954"/>
        <v>1</v>
      </c>
      <c r="CD154" s="5" t="str">
        <f t="shared" si="955"/>
        <v>?</v>
      </c>
      <c r="CE154" s="4" t="str">
        <f t="shared" si="956"/>
        <v>Kitöltés rendben!</v>
      </c>
      <c r="CF154" s="5">
        <f t="shared" si="957"/>
        <v>1</v>
      </c>
      <c r="CG154" s="5">
        <f t="shared" si="958"/>
        <v>0</v>
      </c>
      <c r="CH154" s="5">
        <f t="shared" si="959"/>
        <v>1</v>
      </c>
    </row>
    <row r="155" spans="1:86" s="2" customFormat="1" ht="45">
      <c r="A155" s="1" t="str">
        <f>IF($G155="","Nincs VKR kiválasztva!",CE155)</f>
        <v>Kitöltés rendben!</v>
      </c>
      <c r="B155" s="195">
        <v>1</v>
      </c>
      <c r="C155" s="191" t="s">
        <v>117</v>
      </c>
      <c r="D155" s="198" t="s">
        <v>317</v>
      </c>
      <c r="E155" s="199" t="s">
        <v>318</v>
      </c>
      <c r="F155" s="200" t="str">
        <f>VLOOKUP($G155,Összesítő!$B:$F,2,FALSE)</f>
        <v>21-25061-1-001-00-01</v>
      </c>
      <c r="G155" s="201">
        <v>2406</v>
      </c>
      <c r="H155" s="200" t="str">
        <f>AY155&amp;"_"&amp;AW155&amp;"_FIV_"&amp;LEFT(Előlap!$B$6,4)</f>
        <v>1801_153_FIV_2026</v>
      </c>
      <c r="I155" s="200" t="str">
        <f>VLOOKUP($G155,Összesítő!$B:$F,5,FALSE)</f>
        <v>Szabadszállás</v>
      </c>
      <c r="J155" s="200" t="str">
        <f>VLOOKUP($G155,Összesítő!$B:$F,4,FALSE)</f>
        <v>Szabadszállás Város Önkormányzata</v>
      </c>
      <c r="K155" s="202">
        <f>N155+O155</f>
        <v>2500</v>
      </c>
      <c r="L155" s="193">
        <v>2027</v>
      </c>
      <c r="M155" s="193">
        <v>2027</v>
      </c>
      <c r="N155" s="203">
        <v>2500</v>
      </c>
      <c r="O155" s="204">
        <v>0</v>
      </c>
      <c r="P155" s="203">
        <v>1500</v>
      </c>
      <c r="Q155" s="205"/>
      <c r="R155" s="204">
        <v>1000</v>
      </c>
      <c r="S155" s="204">
        <v>0</v>
      </c>
      <c r="T155" s="204">
        <v>0</v>
      </c>
      <c r="U155" s="204">
        <v>0</v>
      </c>
      <c r="V155" s="204">
        <v>0</v>
      </c>
      <c r="W155" s="204">
        <v>1500</v>
      </c>
      <c r="X155" s="204">
        <v>0</v>
      </c>
      <c r="Y155" s="204">
        <v>0</v>
      </c>
      <c r="Z155" s="204">
        <v>0</v>
      </c>
      <c r="AA155" s="204">
        <v>0</v>
      </c>
      <c r="AB155" s="204">
        <v>0</v>
      </c>
      <c r="AC155" s="202">
        <f>SUM(R155:AB155)</f>
        <v>2500</v>
      </c>
      <c r="AD155" s="3" t="str">
        <f>IF($G155="","Nincs VKR kiválasztva!",IF(BA155=0,"Hiányos kitöltés!",BF155))</f>
        <v>A forrás egyenlő a költséggel (I.ütem).</v>
      </c>
      <c r="AE155" s="205"/>
      <c r="AF155" s="204">
        <v>0</v>
      </c>
      <c r="AG155" s="204">
        <v>0</v>
      </c>
      <c r="AH155" s="204">
        <v>0</v>
      </c>
      <c r="AI155" s="204">
        <v>0</v>
      </c>
      <c r="AJ155" s="204">
        <v>0</v>
      </c>
      <c r="AK155" s="204">
        <v>0</v>
      </c>
      <c r="AL155" s="204">
        <v>0</v>
      </c>
      <c r="AM155" s="204">
        <v>0</v>
      </c>
      <c r="AN155" s="204">
        <v>0</v>
      </c>
      <c r="AO155" s="204">
        <v>0</v>
      </c>
      <c r="AP155" s="204">
        <v>0</v>
      </c>
      <c r="AQ155" s="202">
        <f>SUM(AF155:AP155)</f>
        <v>0</v>
      </c>
      <c r="AR155" s="191"/>
      <c r="AS155" s="3" t="str">
        <f>IF($G155="","Nincs VKR kiválasztva!",IF($BA155=0,"Hiányos kitöltés!",IF($BN155=0,"Nem hosszútávú a feladat.",$BL155)))</f>
        <v>Nem hosszútávú a feladat.</v>
      </c>
      <c r="AT155" s="205"/>
      <c r="AU155" s="198" t="s">
        <v>326</v>
      </c>
      <c r="AV155" s="198" t="s">
        <v>135</v>
      </c>
      <c r="AW155" s="197">
        <f>COUNTA($G$3:G155)</f>
        <v>153</v>
      </c>
      <c r="AY155" s="6">
        <f>VLOOKUP($G155,Összesítő!$B:$F,3,FALSE)</f>
        <v>1801</v>
      </c>
      <c r="AZ155" s="6">
        <f>LEN($AU155)</f>
        <v>107</v>
      </c>
      <c r="BA155" s="5">
        <f>IF(OR($B155="",$C155="",$D155="",$E155="",$F155="",$L155="",$M155="",$N155="",$O155="",$P155=""),0,1)</f>
        <v>1</v>
      </c>
      <c r="BB155" s="5" t="str">
        <f>IF($F155="",0,IF(AND($L155=2027,$M155=2027),"R",IF(AND($L155=2027,$M155&gt;2027),"RH",IF(AND($L155&gt;2027,$M155&gt;2027),"H","x"))))</f>
        <v>R</v>
      </c>
      <c r="BC155" s="5">
        <f>IF(OR(BB155="R",BB155="RH"),1,0)</f>
        <v>1</v>
      </c>
      <c r="BD155" s="5">
        <f>IF(AND($BB155="R",$O155&gt;0),1,IF(AND($BB155="H",$N155&gt;0),1,0))</f>
        <v>0</v>
      </c>
      <c r="BE155" s="5">
        <f>IF($AC155&lt;$N155,1,IF($AC155=$N155,0))</f>
        <v>0</v>
      </c>
      <c r="BF155" s="6" t="str">
        <f>IF($L155&gt;2027,"Nem rövidtávú a feladat.",IF($BE155=1,"Az I. ütem nem lehet forráshiányos!",IF($AC155&gt;$N155,"Többlet forrást jelölt meg az I. ütemnél! A forrás ne legyen több a költségnél.",IF($AC155=$N155,"A forrás egyenlő a költséggel (I.ütem).",0))))</f>
        <v>A forrás egyenlő a költséggel (I.ütem).</v>
      </c>
      <c r="BG155" s="5">
        <f>IF(AND($R155&lt;&gt;"",$S155&lt;&gt;"",$T155&lt;&gt;"",$U155&lt;&gt;"",$V155&lt;&gt;"",$W155&lt;&gt;"",$X155&lt;&gt;"",$Y155&lt;&gt;"",$Z155&lt;&gt;"",$AA155&lt;&gt;"",$AB155&lt;&gt;""),1,0)</f>
        <v>1</v>
      </c>
      <c r="BH155" s="5">
        <f>IF(AND($BG155=1,$N155=$AC155),1,0)</f>
        <v>1</v>
      </c>
      <c r="BI155" s="5">
        <f>IF($AQ155&lt;$O155,1,0)</f>
        <v>0</v>
      </c>
      <c r="BJ155" s="5">
        <f>IF(AND($AF155&lt;&gt;"",$AG155&lt;&gt;"",$AH155&lt;&gt;"",$AI155&lt;&gt;"",$AJ155&lt;&gt;"",$AK155&lt;&gt;"",$AL155&lt;&gt;"",$AM155&lt;&gt;"",$AN155&lt;&gt;"",$AO155&lt;&gt;"",$AP155&lt;&gt;""),1,0)</f>
        <v>1</v>
      </c>
      <c r="BK155" s="5">
        <f>IF(AND($BJ155=1,$O155=$AQ155),1,IF(AND($BJ155=1,$O155&gt;$AQ155,AR155="igen"),1,0))</f>
        <v>1</v>
      </c>
      <c r="BL155" s="4" t="str">
        <f>IF($M155&lt;2028,"Nem hosszútávú a feladat.",IF(AND($BI155=1,$AR155="nem"),"Forráshiányos a feladat? Jelölje az AR-oszlopban!",IF(AND($BI155=0,$AR155="igen"),"Forráshiányosnak jelölte a feladat az AR-oszlopban, de a forrás költség adatok alapnján nem az!",IF(AND($BI155=1,$AR155="igen"),"Forráshiányos a feladat!",IF($AQ155&gt;$O155,"Többlet forrást jelölt meg a II. ütemnél! A forrás ne legyen több a költségnél.",IF($AQ155=$O155,"A forrás egyenlő a költséggel (II.ütem).",0))))))</f>
        <v>Nem hosszútávú a feladat.</v>
      </c>
      <c r="BM155" s="5">
        <f>IF($M155&lt;2028,1,0)</f>
        <v>1</v>
      </c>
      <c r="BN155" s="5">
        <f>IF($M155&gt;2027,1,0)</f>
        <v>0</v>
      </c>
      <c r="BO155" s="5">
        <f>IF(AND($BM155=1,$N155=0),1,0)</f>
        <v>0</v>
      </c>
      <c r="BP155" s="5">
        <f>IF(AND($BN155=1,$O155=0),1,0)</f>
        <v>0</v>
      </c>
      <c r="BQ155" s="5">
        <f>IF(AND($BB155="R",$N155=0,$AZ155&gt;29),1,IF(AND($BB155="RH",$N155=0,$AZ155&gt;29),1,0))</f>
        <v>0</v>
      </c>
      <c r="BR155" s="6" t="str">
        <f>IF($BN155=0,"Nincs hosszútávú terv!",IF(AND($BB155="H",$O155=0,$AZ155=0),"Nullás a hosszútávú feladat és nincs hozzá indoklás!",IF(AND($BB155="RH",$O155=0,$AZ155=0),"Nullás a hosszútávú feladat és nincs hozzá indoklás!",IF(AND($BB155="R",$O155=0,$AZ155&lt;300),"Nullás a hosszútávú feladat és rövid hozzá az indoklás!",IF(AND($BB155="RH",$O155=0,$AZ155&lt;300),"Nullás a hosszútávú feladat és rövid hozzá az indoklás!",0)))))</f>
        <v>Nincs hosszútávú terv!</v>
      </c>
      <c r="BS155" s="5">
        <f>IF(AND($BB155="R",$N155=0,$AZ155&gt;29),1,IF(AND($BB155="RH",$N155=0,$AZ155&gt;29),1,0))</f>
        <v>0</v>
      </c>
      <c r="BT155" s="5">
        <f>IF(AND($BB155="H",$O155=0,$AZ155&gt;29),1,IF(AND($BB155="RH",$O155=0,$AZ155&gt;29),1,0))</f>
        <v>0</v>
      </c>
      <c r="BU155" s="5">
        <f>IF($B155="",0,1)</f>
        <v>1</v>
      </c>
      <c r="BV155" s="5">
        <f>IF($C155="",0,1)</f>
        <v>1</v>
      </c>
      <c r="BW155" s="5">
        <f>IF($D155="",0,1)</f>
        <v>1</v>
      </c>
      <c r="BX155" s="5">
        <f>IF($E155="",0,1)</f>
        <v>1</v>
      </c>
      <c r="BY155" s="5">
        <f>IF($L155="",0,1)</f>
        <v>1</v>
      </c>
      <c r="BZ155" s="5">
        <f>IF($M155="",0,1)</f>
        <v>1</v>
      </c>
      <c r="CA155" s="5">
        <f>IF($N155="",0,1)</f>
        <v>1</v>
      </c>
      <c r="CB155" s="5">
        <f>IF($O155="",0,1)</f>
        <v>1</v>
      </c>
      <c r="CC155" s="5">
        <f>IF($P155="",0,1)</f>
        <v>1</v>
      </c>
      <c r="CD155" s="5" t="str">
        <f>IF(AND($BA155=0,$BU155=0),"Hiányos kitöltés! (B-oszlop üres)",IF(AND($BA155=0,$BV155=0),"Hiányos kitöltés! (C-oszlop üres)",IF(AND($BA155=0,$BW155=0),"Hiányos kitöltés! (D-oszlop üres)",IF(AND($BA155=0,$BX155=0),"Hiányos kitöltés! (E-oszlop üres)",IF(AND($BA155=0,$BY155=0),"Hiányos kitöltés! (L-oszlop üres)",IF(AND($BA155=0,$BZ155=0),"Hiányos kitöltés! (M-oszlop üres)",IF(AND($BA155=0,$CA155=0),"Hiányos kitöltés! (N-oszlop üres)",IF(AND($BA155=0,$CB155=0),"Hiányos kitöltés! (O-oszlop üres)",IF(AND($BA155=0,$CC155=0),"Hiányos kitöltés! (P-oszlop üres)",IF(AND($BA155=0,$BG155=0),"Hiányos kitöltés! (I.ütem forrása hiányos!","?"))))))))))</f>
        <v>?</v>
      </c>
      <c r="CE155" s="4" t="str">
        <f>IF($BA155=0,$CD155,IF($BG155=0,"I. ütem forrása nincs kitöltve!",IF($BJ155=0,"II. ütem forrása nincs kitöltve!",IF($BD155=1,"Költségek üteme nem megfelelő (az időtartam és a költség üteme eltér)!",IF(AND(BH155=0,$BA155=1,$BJ155=1,$BD155=1),"Kötelező cellák kitöltve, de az I. ütem forrása hibás!",IF(AND(BJ155=0,$BA155=1,$BJ155=1,$BD155=1),"Kötelező cellák kitöltve, de a II. ütem forrása hibás!",IF(AND($BO155=1,$AZ155&lt;30),"Nullás a rövidtávú feladat és rövid (hiányzik) a hozzá tartozó indoklás!",IF(AND($BP155=1,$AZ155&lt;30),"Nullás a hosszútávú feladat és rövid (hiányzik) a hozzá tartozó indoklás!",IF(AND(BN155=1,C155="2011_RENDKÍVÜLI"),"II. ütemre nem tervezhet Rendkívüli feladatot!",IF(BH155=0,AD155,IF(BK155=0,AS155,IF(AND(BC155=1,$P155&gt;$N155),"EM rendelet 2. melléklet terhére elszámolt költség nem lehet nagyobb az I. ütemre tervezett tényleges költségnél!",IF($AC155&gt;$N155,"Többlet forrást jelölt meg az I. ütemnél! A forrás ne legyen több a költségnél.",IF($AQ155&gt;$O155,"Többlet forrást jelölt meg a II. ütemnél! A forrás ne legyen több a költségnél.","Kitöltés rendben!"))))))))))))))</f>
        <v>Kitöltés rendben!</v>
      </c>
      <c r="CF155" s="5">
        <f>IF(A155="Kitöltés rendben!",1,0)</f>
        <v>1</v>
      </c>
      <c r="CG155" s="5">
        <f>IF(AND($BB155="R",$CF155=1),1,IF(AND($BB155="RH",$CF155=1),1,0))</f>
        <v>1</v>
      </c>
      <c r="CH155" s="5">
        <f>IF(AND($BB155="H",$CF155=1),1,IF(AND($BB155="RH",$CF155=1),1,0))</f>
        <v>0</v>
      </c>
    </row>
    <row r="156" spans="1:86" s="2" customFormat="1" ht="90">
      <c r="A156" s="1" t="str">
        <f t="shared" ref="A156:A162" si="960">IF($G156="","Nincs VKR kiválasztva!",CE156)</f>
        <v>Kitöltés rendben!</v>
      </c>
      <c r="B156" s="195">
        <v>1</v>
      </c>
      <c r="C156" s="191" t="s">
        <v>50</v>
      </c>
      <c r="D156" s="198" t="s">
        <v>496</v>
      </c>
      <c r="E156" s="199" t="s">
        <v>318</v>
      </c>
      <c r="F156" s="200" t="str">
        <f>VLOOKUP($G156,Összesítő!$B:$F,2,FALSE)</f>
        <v>21-25061-1-001-00-01</v>
      </c>
      <c r="G156" s="201">
        <v>2406</v>
      </c>
      <c r="H156" s="200" t="str">
        <f>AY156&amp;"_"&amp;AW156&amp;"_FIV_"&amp;LEFT(Előlap!$B$6,4)</f>
        <v>1801_154_FIV_2026</v>
      </c>
      <c r="I156" s="200" t="str">
        <f>VLOOKUP($G156,Összesítő!$B:$F,5,FALSE)</f>
        <v>Szabadszállás</v>
      </c>
      <c r="J156" s="200" t="str">
        <f>VLOOKUP($G156,Összesítő!$B:$F,4,FALSE)</f>
        <v>Szabadszállás Város Önkormányzata</v>
      </c>
      <c r="K156" s="202">
        <f t="shared" ref="K156:K162" si="961">N156+O156</f>
        <v>3500</v>
      </c>
      <c r="L156" s="193">
        <v>2027</v>
      </c>
      <c r="M156" s="193">
        <v>2027</v>
      </c>
      <c r="N156" s="203">
        <v>3500</v>
      </c>
      <c r="O156" s="204">
        <v>0</v>
      </c>
      <c r="P156" s="203">
        <v>3500</v>
      </c>
      <c r="Q156" s="205"/>
      <c r="R156" s="204">
        <v>0</v>
      </c>
      <c r="S156" s="204">
        <v>0</v>
      </c>
      <c r="T156" s="204">
        <v>0</v>
      </c>
      <c r="U156" s="204">
        <v>0</v>
      </c>
      <c r="V156" s="204">
        <v>0</v>
      </c>
      <c r="W156" s="204">
        <v>3500</v>
      </c>
      <c r="X156" s="204">
        <v>0</v>
      </c>
      <c r="Y156" s="204">
        <v>0</v>
      </c>
      <c r="Z156" s="204">
        <v>0</v>
      </c>
      <c r="AA156" s="204">
        <v>0</v>
      </c>
      <c r="AB156" s="204">
        <v>0</v>
      </c>
      <c r="AC156" s="202">
        <f t="shared" ref="AC156:AC162" si="962">SUM(R156:AB156)</f>
        <v>3500</v>
      </c>
      <c r="AD156" s="3" t="str">
        <f t="shared" ref="AD156:AD162" si="963">IF($G156="","Nincs VKR kiválasztva!",IF(BA156=0,"Hiányos kitöltés!",BF156))</f>
        <v>A forrás egyenlő a költséggel (I.ütem).</v>
      </c>
      <c r="AE156" s="205"/>
      <c r="AF156" s="204">
        <v>0</v>
      </c>
      <c r="AG156" s="204">
        <v>0</v>
      </c>
      <c r="AH156" s="204">
        <v>0</v>
      </c>
      <c r="AI156" s="204">
        <v>0</v>
      </c>
      <c r="AJ156" s="204">
        <v>0</v>
      </c>
      <c r="AK156" s="204">
        <v>0</v>
      </c>
      <c r="AL156" s="204">
        <v>0</v>
      </c>
      <c r="AM156" s="204">
        <v>0</v>
      </c>
      <c r="AN156" s="204">
        <v>0</v>
      </c>
      <c r="AO156" s="204">
        <v>0</v>
      </c>
      <c r="AP156" s="204">
        <v>0</v>
      </c>
      <c r="AQ156" s="202">
        <f t="shared" ref="AQ156:AQ162" si="964">SUM(AF156:AP156)</f>
        <v>0</v>
      </c>
      <c r="AR156" s="191"/>
      <c r="AS156" s="3" t="str">
        <f t="shared" ref="AS156:AS162" si="965">IF($G156="","Nincs VKR kiválasztva!",IF($BA156=0,"Hiányos kitöltés!",IF($BN156=0,"Nem hosszútávú a feladat.",$BL156)))</f>
        <v>Nem hosszútávú a feladat.</v>
      </c>
      <c r="AT156" s="205"/>
      <c r="AU156" s="198" t="s">
        <v>498</v>
      </c>
      <c r="AV156" s="198" t="s">
        <v>135</v>
      </c>
      <c r="AW156" s="197">
        <f>COUNTA($G$3:G156)</f>
        <v>154</v>
      </c>
      <c r="AY156" s="6">
        <f>VLOOKUP($G156,Összesítő!$B:$F,3,FALSE)</f>
        <v>1801</v>
      </c>
      <c r="AZ156" s="6">
        <f t="shared" ref="AZ156:AZ162" si="966">LEN($AU156)</f>
        <v>230</v>
      </c>
      <c r="BA156" s="5">
        <f t="shared" ref="BA156:BA162" si="967">IF(OR($B156="",$C156="",$D156="",$E156="",$F156="",$L156="",$M156="",$N156="",$O156="",$P156=""),0,1)</f>
        <v>1</v>
      </c>
      <c r="BB156" s="5" t="str">
        <f t="shared" ref="BB156:BB162" si="968">IF($F156="",0,IF(AND($L156=2027,$M156=2027),"R",IF(AND($L156=2027,$M156&gt;2027),"RH",IF(AND($L156&gt;2027,$M156&gt;2027),"H","x"))))</f>
        <v>R</v>
      </c>
      <c r="BC156" s="5">
        <f t="shared" ref="BC156:BC162" si="969">IF(OR(BB156="R",BB156="RH"),1,0)</f>
        <v>1</v>
      </c>
      <c r="BD156" s="5">
        <f t="shared" ref="BD156:BD162" si="970">IF(AND($BB156="R",$O156&gt;0),1,IF(AND($BB156="H",$N156&gt;0),1,0))</f>
        <v>0</v>
      </c>
      <c r="BE156" s="5">
        <f t="shared" ref="BE156:BE162" si="971">IF($AC156&lt;$N156,1,IF($AC156=$N156,0))</f>
        <v>0</v>
      </c>
      <c r="BF156" s="6" t="str">
        <f t="shared" ref="BF156:BF162" si="972">IF($L156&gt;2027,"Nem rövidtávú a feladat.",IF($BE156=1,"Az I. ütem nem lehet forráshiányos!",IF($AC156&gt;$N156,"Többlet forrást jelölt meg az I. ütemnél! A forrás ne legyen több a költségnél.",IF($AC156=$N156,"A forrás egyenlő a költséggel (I.ütem).",0))))</f>
        <v>A forrás egyenlő a költséggel (I.ütem).</v>
      </c>
      <c r="BG156" s="5">
        <f t="shared" ref="BG156:BG162" si="973">IF(AND($R156&lt;&gt;"",$S156&lt;&gt;"",$T156&lt;&gt;"",$U156&lt;&gt;"",$V156&lt;&gt;"",$W156&lt;&gt;"",$X156&lt;&gt;"",$Y156&lt;&gt;"",$Z156&lt;&gt;"",$AA156&lt;&gt;"",$AB156&lt;&gt;""),1,0)</f>
        <v>1</v>
      </c>
      <c r="BH156" s="5">
        <f t="shared" ref="BH156:BH162" si="974">IF(AND($BG156=1,$N156=$AC156),1,0)</f>
        <v>1</v>
      </c>
      <c r="BI156" s="5">
        <f t="shared" ref="BI156:BI162" si="975">IF($AQ156&lt;$O156,1,0)</f>
        <v>0</v>
      </c>
      <c r="BJ156" s="5">
        <f t="shared" ref="BJ156:BJ162" si="976">IF(AND($AF156&lt;&gt;"",$AG156&lt;&gt;"",$AH156&lt;&gt;"",$AI156&lt;&gt;"",$AJ156&lt;&gt;"",$AK156&lt;&gt;"",$AL156&lt;&gt;"",$AM156&lt;&gt;"",$AN156&lt;&gt;"",$AO156&lt;&gt;"",$AP156&lt;&gt;""),1,0)</f>
        <v>1</v>
      </c>
      <c r="BK156" s="5">
        <f t="shared" ref="BK156:BK162" si="977">IF(AND($BJ156=1,$O156=$AQ156),1,IF(AND($BJ156=1,$O156&gt;$AQ156,AR156="igen"),1,0))</f>
        <v>1</v>
      </c>
      <c r="BL156" s="4" t="str">
        <f t="shared" ref="BL156:BL162" si="978">IF($M156&lt;2028,"Nem hosszútávú a feladat.",IF(AND($BI156=1,$AR156="nem"),"Forráshiányos a feladat? Jelölje az AR-oszlopban!",IF(AND($BI156=0,$AR156="igen"),"Forráshiányosnak jelölte a feladat az AR-oszlopban, de a forrás költség adatok alapnján nem az!",IF(AND($BI156=1,$AR156="igen"),"Forráshiányos a feladat!",IF($AQ156&gt;$O156,"Többlet forrást jelölt meg a II. ütemnél! A forrás ne legyen több a költségnél.",IF($AQ156=$O156,"A forrás egyenlő a költséggel (II.ütem).",0))))))</f>
        <v>Nem hosszútávú a feladat.</v>
      </c>
      <c r="BM156" s="5">
        <f t="shared" ref="BM156:BM162" si="979">IF($M156&lt;2028,1,0)</f>
        <v>1</v>
      </c>
      <c r="BN156" s="5">
        <f t="shared" ref="BN156:BN162" si="980">IF($M156&gt;2027,1,0)</f>
        <v>0</v>
      </c>
      <c r="BO156" s="5">
        <f t="shared" ref="BO156:BO162" si="981">IF(AND($BM156=1,$N156=0),1,0)</f>
        <v>0</v>
      </c>
      <c r="BP156" s="5">
        <f t="shared" ref="BP156:BP162" si="982">IF(AND($BN156=1,$O156=0),1,0)</f>
        <v>0</v>
      </c>
      <c r="BQ156" s="5">
        <f t="shared" ref="BQ156:BQ162" si="983">IF(AND($BB156="R",$N156=0,$AZ156&gt;29),1,IF(AND($BB156="RH",$N156=0,$AZ156&gt;29),1,0))</f>
        <v>0</v>
      </c>
      <c r="BR156" s="6" t="str">
        <f t="shared" ref="BR156:BR162" si="984">IF($BN156=0,"Nincs hosszútávú terv!",IF(AND($BB156="H",$O156=0,$AZ156=0),"Nullás a hosszútávú feladat és nincs hozzá indoklás!",IF(AND($BB156="RH",$O156=0,$AZ156=0),"Nullás a hosszútávú feladat és nincs hozzá indoklás!",IF(AND($BB156="R",$O156=0,$AZ156&lt;300),"Nullás a hosszútávú feladat és rövid hozzá az indoklás!",IF(AND($BB156="RH",$O156=0,$AZ156&lt;300),"Nullás a hosszútávú feladat és rövid hozzá az indoklás!",0)))))</f>
        <v>Nincs hosszútávú terv!</v>
      </c>
      <c r="BS156" s="5">
        <f t="shared" ref="BS156:BS162" si="985">IF(AND($BB156="R",$N156=0,$AZ156&gt;29),1,IF(AND($BB156="RH",$N156=0,$AZ156&gt;29),1,0))</f>
        <v>0</v>
      </c>
      <c r="BT156" s="5">
        <f t="shared" ref="BT156:BT162" si="986">IF(AND($BB156="H",$O156=0,$AZ156&gt;29),1,IF(AND($BB156="RH",$O156=0,$AZ156&gt;29),1,0))</f>
        <v>0</v>
      </c>
      <c r="BU156" s="5">
        <f t="shared" ref="BU156:BU162" si="987">IF($B156="",0,1)</f>
        <v>1</v>
      </c>
      <c r="BV156" s="5">
        <f t="shared" ref="BV156:BV162" si="988">IF($C156="",0,1)</f>
        <v>1</v>
      </c>
      <c r="BW156" s="5">
        <f t="shared" ref="BW156:BW162" si="989">IF($D156="",0,1)</f>
        <v>1</v>
      </c>
      <c r="BX156" s="5">
        <f t="shared" ref="BX156:BX162" si="990">IF($E156="",0,1)</f>
        <v>1</v>
      </c>
      <c r="BY156" s="5">
        <f t="shared" ref="BY156:BY162" si="991">IF($L156="",0,1)</f>
        <v>1</v>
      </c>
      <c r="BZ156" s="5">
        <f t="shared" ref="BZ156:BZ162" si="992">IF($M156="",0,1)</f>
        <v>1</v>
      </c>
      <c r="CA156" s="5">
        <f t="shared" ref="CA156:CA162" si="993">IF($N156="",0,1)</f>
        <v>1</v>
      </c>
      <c r="CB156" s="5">
        <f t="shared" ref="CB156:CB162" si="994">IF($O156="",0,1)</f>
        <v>1</v>
      </c>
      <c r="CC156" s="5">
        <f t="shared" ref="CC156:CC162" si="995">IF($P156="",0,1)</f>
        <v>1</v>
      </c>
      <c r="CD156" s="5" t="str">
        <f t="shared" ref="CD156:CD162" si="996">IF(AND($BA156=0,$BU156=0),"Hiányos kitöltés! (B-oszlop üres)",IF(AND($BA156=0,$BV156=0),"Hiányos kitöltés! (C-oszlop üres)",IF(AND($BA156=0,$BW156=0),"Hiányos kitöltés! (D-oszlop üres)",IF(AND($BA156=0,$BX156=0),"Hiányos kitöltés! (E-oszlop üres)",IF(AND($BA156=0,$BY156=0),"Hiányos kitöltés! (L-oszlop üres)",IF(AND($BA156=0,$BZ156=0),"Hiányos kitöltés! (M-oszlop üres)",IF(AND($BA156=0,$CA156=0),"Hiányos kitöltés! (N-oszlop üres)",IF(AND($BA156=0,$CB156=0),"Hiányos kitöltés! (O-oszlop üres)",IF(AND($BA156=0,$CC156=0),"Hiányos kitöltés! (P-oszlop üres)",IF(AND($BA156=0,$BG156=0),"Hiányos kitöltés! (I.ütem forrása hiányos!","?"))))))))))</f>
        <v>?</v>
      </c>
      <c r="CE156" s="4" t="str">
        <f t="shared" ref="CE156:CE162" si="997">IF($BA156=0,$CD156,IF($BG156=0,"I. ütem forrása nincs kitöltve!",IF($BJ156=0,"II. ütem forrása nincs kitöltve!",IF($BD156=1,"Költségek üteme nem megfelelő (az időtartam és a költség üteme eltér)!",IF(AND(BH156=0,$BA156=1,$BJ156=1,$BD156=1),"Kötelező cellák kitöltve, de az I. ütem forrása hibás!",IF(AND(BJ156=0,$BA156=1,$BJ156=1,$BD156=1),"Kötelező cellák kitöltve, de a II. ütem forrása hibás!",IF(AND($BO156=1,$AZ156&lt;30),"Nullás a rövidtávú feladat és rövid (hiányzik) a hozzá tartozó indoklás!",IF(AND($BP156=1,$AZ156&lt;30),"Nullás a hosszútávú feladat és rövid (hiányzik) a hozzá tartozó indoklás!",IF(AND(BN156=1,C156="2011_RENDKÍVÜLI"),"II. ütemre nem tervezhet Rendkívüli feladatot!",IF(BH156=0,AD156,IF(BK156=0,AS156,IF(AND(BC156=1,$P156&gt;$N156),"EM rendelet 2. melléklet terhére elszámolt költség nem lehet nagyobb az I. ütemre tervezett tényleges költségnél!",IF($AC156&gt;$N156,"Többlet forrást jelölt meg az I. ütemnél! A forrás ne legyen több a költségnél.",IF($AQ156&gt;$O156,"Többlet forrást jelölt meg a II. ütemnél! A forrás ne legyen több a költségnél.","Kitöltés rendben!"))))))))))))))</f>
        <v>Kitöltés rendben!</v>
      </c>
      <c r="CF156" s="5">
        <f t="shared" ref="CF156:CF162" si="998">IF(A156="Kitöltés rendben!",1,0)</f>
        <v>1</v>
      </c>
      <c r="CG156" s="5">
        <f t="shared" ref="CG156:CG162" si="999">IF(AND($BB156="R",$CF156=1),1,IF(AND($BB156="RH",$CF156=1),1,0))</f>
        <v>1</v>
      </c>
      <c r="CH156" s="5">
        <f t="shared" ref="CH156:CH162" si="1000">IF(AND($BB156="H",$CF156=1),1,IF(AND($BB156="RH",$CF156=1),1,0))</f>
        <v>0</v>
      </c>
    </row>
    <row r="157" spans="1:86" s="2" customFormat="1" ht="45">
      <c r="A157" s="1" t="str">
        <f t="shared" si="960"/>
        <v>Kitöltés rendben!</v>
      </c>
      <c r="B157" s="195">
        <v>1</v>
      </c>
      <c r="C157" s="191" t="s">
        <v>70</v>
      </c>
      <c r="D157" s="198" t="s">
        <v>519</v>
      </c>
      <c r="E157" s="199" t="s">
        <v>318</v>
      </c>
      <c r="F157" s="200" t="str">
        <f>VLOOKUP($G157,Összesítő!$B:$F,2,FALSE)</f>
        <v>21-25061-1-001-00-01</v>
      </c>
      <c r="G157" s="201">
        <v>2406</v>
      </c>
      <c r="H157" s="200" t="str">
        <f>AY157&amp;"_"&amp;AW157&amp;"_FIV_"&amp;LEFT(Előlap!$B$6,4)</f>
        <v>1801_155_FIV_2026</v>
      </c>
      <c r="I157" s="200" t="str">
        <f>VLOOKUP($G157,Összesítő!$B:$F,5,FALSE)</f>
        <v>Szabadszállás</v>
      </c>
      <c r="J157" s="200" t="str">
        <f>VLOOKUP($G157,Összesítő!$B:$F,4,FALSE)</f>
        <v>Szabadszállás Város Önkormányzata</v>
      </c>
      <c r="K157" s="202">
        <f t="shared" si="961"/>
        <v>50000</v>
      </c>
      <c r="L157" s="193">
        <v>2027</v>
      </c>
      <c r="M157" s="193">
        <v>2028</v>
      </c>
      <c r="N157" s="203">
        <v>15000</v>
      </c>
      <c r="O157" s="204">
        <v>35000</v>
      </c>
      <c r="P157" s="203">
        <v>15000</v>
      </c>
      <c r="Q157" s="205"/>
      <c r="R157" s="204">
        <v>0</v>
      </c>
      <c r="S157" s="204">
        <v>0</v>
      </c>
      <c r="T157" s="204">
        <v>0</v>
      </c>
      <c r="U157" s="204">
        <v>0</v>
      </c>
      <c r="V157" s="204">
        <v>0</v>
      </c>
      <c r="W157" s="204">
        <v>15000</v>
      </c>
      <c r="X157" s="204">
        <v>0</v>
      </c>
      <c r="Y157" s="204">
        <v>0</v>
      </c>
      <c r="Z157" s="204">
        <v>0</v>
      </c>
      <c r="AA157" s="204">
        <v>0</v>
      </c>
      <c r="AB157" s="204">
        <v>0</v>
      </c>
      <c r="AC157" s="202">
        <f t="shared" si="962"/>
        <v>15000</v>
      </c>
      <c r="AD157" s="3" t="str">
        <f t="shared" si="963"/>
        <v>A forrás egyenlő a költséggel (I.ütem).</v>
      </c>
      <c r="AE157" s="205"/>
      <c r="AF157" s="204">
        <v>0</v>
      </c>
      <c r="AG157" s="204">
        <v>0</v>
      </c>
      <c r="AH157" s="204">
        <v>0</v>
      </c>
      <c r="AI157" s="204">
        <v>0</v>
      </c>
      <c r="AJ157" s="204">
        <v>35000</v>
      </c>
      <c r="AK157" s="204">
        <v>0</v>
      </c>
      <c r="AL157" s="204">
        <v>0</v>
      </c>
      <c r="AM157" s="204">
        <v>0</v>
      </c>
      <c r="AN157" s="204">
        <v>0</v>
      </c>
      <c r="AO157" s="204">
        <v>0</v>
      </c>
      <c r="AP157" s="204">
        <v>0</v>
      </c>
      <c r="AQ157" s="202">
        <f t="shared" si="964"/>
        <v>35000</v>
      </c>
      <c r="AR157" s="191"/>
      <c r="AS157" s="3" t="str">
        <f t="shared" si="965"/>
        <v>A forrás egyenlő a költséggel (II.ütem).</v>
      </c>
      <c r="AT157" s="205"/>
      <c r="AU157" s="198" t="s">
        <v>525</v>
      </c>
      <c r="AV157" s="198" t="s">
        <v>135</v>
      </c>
      <c r="AW157" s="197">
        <f>COUNTA($G$3:G157)</f>
        <v>155</v>
      </c>
      <c r="AY157" s="6">
        <f>VLOOKUP($G157,Összesítő!$B:$F,3,FALSE)</f>
        <v>1801</v>
      </c>
      <c r="AZ157" s="6">
        <f t="shared" si="966"/>
        <v>133</v>
      </c>
      <c r="BA157" s="5">
        <f t="shared" si="967"/>
        <v>1</v>
      </c>
      <c r="BB157" s="5" t="str">
        <f t="shared" si="968"/>
        <v>RH</v>
      </c>
      <c r="BC157" s="5">
        <f t="shared" si="969"/>
        <v>1</v>
      </c>
      <c r="BD157" s="5">
        <f t="shared" si="970"/>
        <v>0</v>
      </c>
      <c r="BE157" s="5">
        <f t="shared" si="971"/>
        <v>0</v>
      </c>
      <c r="BF157" s="6" t="str">
        <f t="shared" si="972"/>
        <v>A forrás egyenlő a költséggel (I.ütem).</v>
      </c>
      <c r="BG157" s="5">
        <f t="shared" si="973"/>
        <v>1</v>
      </c>
      <c r="BH157" s="5">
        <f t="shared" si="974"/>
        <v>1</v>
      </c>
      <c r="BI157" s="5">
        <f t="shared" si="975"/>
        <v>0</v>
      </c>
      <c r="BJ157" s="5">
        <f t="shared" si="976"/>
        <v>1</v>
      </c>
      <c r="BK157" s="5">
        <f t="shared" si="977"/>
        <v>1</v>
      </c>
      <c r="BL157" s="4" t="str">
        <f t="shared" si="978"/>
        <v>A forrás egyenlő a költséggel (II.ütem).</v>
      </c>
      <c r="BM157" s="5">
        <f t="shared" si="979"/>
        <v>0</v>
      </c>
      <c r="BN157" s="5">
        <f t="shared" si="980"/>
        <v>1</v>
      </c>
      <c r="BO157" s="5">
        <f t="shared" si="981"/>
        <v>0</v>
      </c>
      <c r="BP157" s="5">
        <f t="shared" si="982"/>
        <v>0</v>
      </c>
      <c r="BQ157" s="5">
        <f t="shared" si="983"/>
        <v>0</v>
      </c>
      <c r="BR157" s="6">
        <f t="shared" si="984"/>
        <v>0</v>
      </c>
      <c r="BS157" s="5">
        <f t="shared" si="985"/>
        <v>0</v>
      </c>
      <c r="BT157" s="5">
        <f t="shared" si="986"/>
        <v>0</v>
      </c>
      <c r="BU157" s="5">
        <f t="shared" si="987"/>
        <v>1</v>
      </c>
      <c r="BV157" s="5">
        <f t="shared" si="988"/>
        <v>1</v>
      </c>
      <c r="BW157" s="5">
        <f t="shared" si="989"/>
        <v>1</v>
      </c>
      <c r="BX157" s="5">
        <f t="shared" si="990"/>
        <v>1</v>
      </c>
      <c r="BY157" s="5">
        <f t="shared" si="991"/>
        <v>1</v>
      </c>
      <c r="BZ157" s="5">
        <f t="shared" si="992"/>
        <v>1</v>
      </c>
      <c r="CA157" s="5">
        <f t="shared" si="993"/>
        <v>1</v>
      </c>
      <c r="CB157" s="5">
        <f t="shared" si="994"/>
        <v>1</v>
      </c>
      <c r="CC157" s="5">
        <f t="shared" si="995"/>
        <v>1</v>
      </c>
      <c r="CD157" s="5" t="str">
        <f t="shared" si="996"/>
        <v>?</v>
      </c>
      <c r="CE157" s="4" t="str">
        <f t="shared" si="997"/>
        <v>Kitöltés rendben!</v>
      </c>
      <c r="CF157" s="5">
        <f t="shared" si="998"/>
        <v>1</v>
      </c>
      <c r="CG157" s="5">
        <f t="shared" si="999"/>
        <v>1</v>
      </c>
      <c r="CH157" s="5">
        <f t="shared" si="1000"/>
        <v>1</v>
      </c>
    </row>
    <row r="158" spans="1:86" s="2" customFormat="1" ht="45">
      <c r="A158" s="1" t="str">
        <f t="shared" si="960"/>
        <v>Kitöltés rendben!</v>
      </c>
      <c r="B158" s="195">
        <v>1</v>
      </c>
      <c r="C158" s="191" t="s">
        <v>88</v>
      </c>
      <c r="D158" s="198" t="s">
        <v>520</v>
      </c>
      <c r="E158" s="199" t="s">
        <v>318</v>
      </c>
      <c r="F158" s="200" t="str">
        <f>VLOOKUP($G158,Összesítő!$B:$F,2,FALSE)</f>
        <v>21-25061-1-001-00-01</v>
      </c>
      <c r="G158" s="201">
        <v>2406</v>
      </c>
      <c r="H158" s="200" t="str">
        <f>AY158&amp;"_"&amp;AW158&amp;"_FIV_"&amp;LEFT(Előlap!$B$6,4)</f>
        <v>1801_156_FIV_2026</v>
      </c>
      <c r="I158" s="200" t="str">
        <f>VLOOKUP($G158,Összesítő!$B:$F,5,FALSE)</f>
        <v>Szabadszállás</v>
      </c>
      <c r="J158" s="200" t="str">
        <f>VLOOKUP($G158,Összesítő!$B:$F,4,FALSE)</f>
        <v>Szabadszállás Város Önkormányzata</v>
      </c>
      <c r="K158" s="202">
        <f t="shared" si="961"/>
        <v>10000</v>
      </c>
      <c r="L158" s="193">
        <v>2027</v>
      </c>
      <c r="M158" s="193">
        <v>2027</v>
      </c>
      <c r="N158" s="203">
        <v>10000</v>
      </c>
      <c r="O158" s="204">
        <v>0</v>
      </c>
      <c r="P158" s="203">
        <v>10000</v>
      </c>
      <c r="Q158" s="205"/>
      <c r="R158" s="204">
        <v>0</v>
      </c>
      <c r="S158" s="204">
        <v>0</v>
      </c>
      <c r="T158" s="204">
        <v>0</v>
      </c>
      <c r="U158" s="204">
        <v>0</v>
      </c>
      <c r="V158" s="204">
        <v>0</v>
      </c>
      <c r="W158" s="204">
        <v>10000</v>
      </c>
      <c r="X158" s="204">
        <v>0</v>
      </c>
      <c r="Y158" s="204">
        <v>0</v>
      </c>
      <c r="Z158" s="204">
        <v>0</v>
      </c>
      <c r="AA158" s="204">
        <v>0</v>
      </c>
      <c r="AB158" s="204">
        <v>0</v>
      </c>
      <c r="AC158" s="202">
        <f t="shared" si="962"/>
        <v>10000</v>
      </c>
      <c r="AD158" s="3" t="str">
        <f t="shared" si="963"/>
        <v>A forrás egyenlő a költséggel (I.ütem).</v>
      </c>
      <c r="AE158" s="205"/>
      <c r="AF158" s="204">
        <v>0</v>
      </c>
      <c r="AG158" s="204">
        <v>0</v>
      </c>
      <c r="AH158" s="204">
        <v>0</v>
      </c>
      <c r="AI158" s="204">
        <v>0</v>
      </c>
      <c r="AJ158" s="204">
        <v>0</v>
      </c>
      <c r="AK158" s="204">
        <v>0</v>
      </c>
      <c r="AL158" s="204">
        <v>0</v>
      </c>
      <c r="AM158" s="204">
        <v>0</v>
      </c>
      <c r="AN158" s="204">
        <v>0</v>
      </c>
      <c r="AO158" s="204">
        <v>0</v>
      </c>
      <c r="AP158" s="204">
        <v>0</v>
      </c>
      <c r="AQ158" s="202">
        <f t="shared" si="964"/>
        <v>0</v>
      </c>
      <c r="AR158" s="191"/>
      <c r="AS158" s="3" t="str">
        <f t="shared" si="965"/>
        <v>Nem hosszútávú a feladat.</v>
      </c>
      <c r="AT158" s="205"/>
      <c r="AU158" s="198" t="s">
        <v>526</v>
      </c>
      <c r="AV158" s="198" t="s">
        <v>135</v>
      </c>
      <c r="AW158" s="197">
        <f>COUNTA($G$3:G158)</f>
        <v>156</v>
      </c>
      <c r="AY158" s="6">
        <f>VLOOKUP($G158,Összesítő!$B:$F,3,FALSE)</f>
        <v>1801</v>
      </c>
      <c r="AZ158" s="6">
        <f t="shared" si="966"/>
        <v>93</v>
      </c>
      <c r="BA158" s="5">
        <f t="shared" si="967"/>
        <v>1</v>
      </c>
      <c r="BB158" s="5" t="str">
        <f t="shared" si="968"/>
        <v>R</v>
      </c>
      <c r="BC158" s="5">
        <f t="shared" si="969"/>
        <v>1</v>
      </c>
      <c r="BD158" s="5">
        <f t="shared" si="970"/>
        <v>0</v>
      </c>
      <c r="BE158" s="5">
        <f t="shared" si="971"/>
        <v>0</v>
      </c>
      <c r="BF158" s="6" t="str">
        <f t="shared" si="972"/>
        <v>A forrás egyenlő a költséggel (I.ütem).</v>
      </c>
      <c r="BG158" s="5">
        <f t="shared" si="973"/>
        <v>1</v>
      </c>
      <c r="BH158" s="5">
        <f t="shared" si="974"/>
        <v>1</v>
      </c>
      <c r="BI158" s="5">
        <f t="shared" si="975"/>
        <v>0</v>
      </c>
      <c r="BJ158" s="5">
        <f t="shared" si="976"/>
        <v>1</v>
      </c>
      <c r="BK158" s="5">
        <f t="shared" si="977"/>
        <v>1</v>
      </c>
      <c r="BL158" s="4" t="str">
        <f t="shared" si="978"/>
        <v>Nem hosszútávú a feladat.</v>
      </c>
      <c r="BM158" s="5">
        <f t="shared" si="979"/>
        <v>1</v>
      </c>
      <c r="BN158" s="5">
        <f t="shared" si="980"/>
        <v>0</v>
      </c>
      <c r="BO158" s="5">
        <f t="shared" si="981"/>
        <v>0</v>
      </c>
      <c r="BP158" s="5">
        <f t="shared" si="982"/>
        <v>0</v>
      </c>
      <c r="BQ158" s="5">
        <f t="shared" si="983"/>
        <v>0</v>
      </c>
      <c r="BR158" s="6" t="str">
        <f t="shared" si="984"/>
        <v>Nincs hosszútávú terv!</v>
      </c>
      <c r="BS158" s="5">
        <f t="shared" si="985"/>
        <v>0</v>
      </c>
      <c r="BT158" s="5">
        <f t="shared" si="986"/>
        <v>0</v>
      </c>
      <c r="BU158" s="5">
        <f t="shared" si="987"/>
        <v>1</v>
      </c>
      <c r="BV158" s="5">
        <f t="shared" si="988"/>
        <v>1</v>
      </c>
      <c r="BW158" s="5">
        <f t="shared" si="989"/>
        <v>1</v>
      </c>
      <c r="BX158" s="5">
        <f t="shared" si="990"/>
        <v>1</v>
      </c>
      <c r="BY158" s="5">
        <f t="shared" si="991"/>
        <v>1</v>
      </c>
      <c r="BZ158" s="5">
        <f t="shared" si="992"/>
        <v>1</v>
      </c>
      <c r="CA158" s="5">
        <f t="shared" si="993"/>
        <v>1</v>
      </c>
      <c r="CB158" s="5">
        <f t="shared" si="994"/>
        <v>1</v>
      </c>
      <c r="CC158" s="5">
        <f t="shared" si="995"/>
        <v>1</v>
      </c>
      <c r="CD158" s="5" t="str">
        <f t="shared" si="996"/>
        <v>?</v>
      </c>
      <c r="CE158" s="4" t="str">
        <f t="shared" si="997"/>
        <v>Kitöltés rendben!</v>
      </c>
      <c r="CF158" s="5">
        <f t="shared" si="998"/>
        <v>1</v>
      </c>
      <c r="CG158" s="5">
        <f t="shared" si="999"/>
        <v>1</v>
      </c>
      <c r="CH158" s="5">
        <f t="shared" si="1000"/>
        <v>0</v>
      </c>
    </row>
    <row r="159" spans="1:86" s="2" customFormat="1" ht="75">
      <c r="A159" s="1" t="str">
        <f t="shared" si="960"/>
        <v>Kitöltés rendben!</v>
      </c>
      <c r="B159" s="195">
        <v>1</v>
      </c>
      <c r="C159" s="191" t="s">
        <v>88</v>
      </c>
      <c r="D159" s="198" t="s">
        <v>521</v>
      </c>
      <c r="E159" s="199" t="s">
        <v>318</v>
      </c>
      <c r="F159" s="200" t="str">
        <f>VLOOKUP($G159,Összesítő!$B:$F,2,FALSE)</f>
        <v>21-25061-1-001-00-01</v>
      </c>
      <c r="G159" s="201">
        <v>2406</v>
      </c>
      <c r="H159" s="200" t="str">
        <f>AY159&amp;"_"&amp;AW159&amp;"_FIV_"&amp;LEFT(Előlap!$B$6,4)</f>
        <v>1801_157_FIV_2026</v>
      </c>
      <c r="I159" s="200" t="str">
        <f>VLOOKUP($G159,Összesítő!$B:$F,5,FALSE)</f>
        <v>Szabadszállás</v>
      </c>
      <c r="J159" s="200" t="str">
        <f>VLOOKUP($G159,Összesítő!$B:$F,4,FALSE)</f>
        <v>Szabadszállás Város Önkormányzata</v>
      </c>
      <c r="K159" s="202">
        <f t="shared" si="961"/>
        <v>15000</v>
      </c>
      <c r="L159" s="193">
        <v>2027</v>
      </c>
      <c r="M159" s="193">
        <v>2027</v>
      </c>
      <c r="N159" s="203">
        <v>15000</v>
      </c>
      <c r="O159" s="204">
        <v>0</v>
      </c>
      <c r="P159" s="203">
        <v>15000</v>
      </c>
      <c r="Q159" s="205"/>
      <c r="R159" s="204">
        <v>0</v>
      </c>
      <c r="S159" s="204">
        <v>0</v>
      </c>
      <c r="T159" s="204">
        <v>0</v>
      </c>
      <c r="U159" s="204">
        <v>0</v>
      </c>
      <c r="V159" s="204">
        <v>0</v>
      </c>
      <c r="W159" s="204">
        <v>15000</v>
      </c>
      <c r="X159" s="204">
        <v>0</v>
      </c>
      <c r="Y159" s="204">
        <v>0</v>
      </c>
      <c r="Z159" s="204">
        <v>0</v>
      </c>
      <c r="AA159" s="204">
        <v>0</v>
      </c>
      <c r="AB159" s="204">
        <v>0</v>
      </c>
      <c r="AC159" s="202">
        <f t="shared" si="962"/>
        <v>15000</v>
      </c>
      <c r="AD159" s="3" t="str">
        <f t="shared" si="963"/>
        <v>A forrás egyenlő a költséggel (I.ütem).</v>
      </c>
      <c r="AE159" s="205"/>
      <c r="AF159" s="204">
        <v>0</v>
      </c>
      <c r="AG159" s="204">
        <v>0</v>
      </c>
      <c r="AH159" s="204">
        <v>0</v>
      </c>
      <c r="AI159" s="204">
        <v>0</v>
      </c>
      <c r="AJ159" s="204">
        <v>0</v>
      </c>
      <c r="AK159" s="204">
        <v>0</v>
      </c>
      <c r="AL159" s="204">
        <v>0</v>
      </c>
      <c r="AM159" s="204">
        <v>0</v>
      </c>
      <c r="AN159" s="204">
        <v>0</v>
      </c>
      <c r="AO159" s="204">
        <v>0</v>
      </c>
      <c r="AP159" s="204">
        <v>0</v>
      </c>
      <c r="AQ159" s="202">
        <f t="shared" si="964"/>
        <v>0</v>
      </c>
      <c r="AR159" s="191"/>
      <c r="AS159" s="3" t="str">
        <f t="shared" si="965"/>
        <v>Nem hosszútávú a feladat.</v>
      </c>
      <c r="AT159" s="205"/>
      <c r="AU159" s="198" t="s">
        <v>527</v>
      </c>
      <c r="AV159" s="198" t="s">
        <v>135</v>
      </c>
      <c r="AW159" s="197">
        <f>COUNTA($G$3:G159)</f>
        <v>157</v>
      </c>
      <c r="AY159" s="6">
        <f>VLOOKUP($G159,Összesítő!$B:$F,3,FALSE)</f>
        <v>1801</v>
      </c>
      <c r="AZ159" s="6">
        <f t="shared" si="966"/>
        <v>190</v>
      </c>
      <c r="BA159" s="5">
        <f t="shared" si="967"/>
        <v>1</v>
      </c>
      <c r="BB159" s="5" t="str">
        <f t="shared" si="968"/>
        <v>R</v>
      </c>
      <c r="BC159" s="5">
        <f t="shared" si="969"/>
        <v>1</v>
      </c>
      <c r="BD159" s="5">
        <f t="shared" si="970"/>
        <v>0</v>
      </c>
      <c r="BE159" s="5">
        <f t="shared" si="971"/>
        <v>0</v>
      </c>
      <c r="BF159" s="6" t="str">
        <f t="shared" si="972"/>
        <v>A forrás egyenlő a költséggel (I.ütem).</v>
      </c>
      <c r="BG159" s="5">
        <f t="shared" si="973"/>
        <v>1</v>
      </c>
      <c r="BH159" s="5">
        <f t="shared" si="974"/>
        <v>1</v>
      </c>
      <c r="BI159" s="5">
        <f t="shared" si="975"/>
        <v>0</v>
      </c>
      <c r="BJ159" s="5">
        <f t="shared" si="976"/>
        <v>1</v>
      </c>
      <c r="BK159" s="5">
        <f t="shared" si="977"/>
        <v>1</v>
      </c>
      <c r="BL159" s="4" t="str">
        <f t="shared" si="978"/>
        <v>Nem hosszútávú a feladat.</v>
      </c>
      <c r="BM159" s="5">
        <f t="shared" si="979"/>
        <v>1</v>
      </c>
      <c r="BN159" s="5">
        <f t="shared" si="980"/>
        <v>0</v>
      </c>
      <c r="BO159" s="5">
        <f t="shared" si="981"/>
        <v>0</v>
      </c>
      <c r="BP159" s="5">
        <f t="shared" si="982"/>
        <v>0</v>
      </c>
      <c r="BQ159" s="5">
        <f t="shared" si="983"/>
        <v>0</v>
      </c>
      <c r="BR159" s="6" t="str">
        <f t="shared" si="984"/>
        <v>Nincs hosszútávú terv!</v>
      </c>
      <c r="BS159" s="5">
        <f t="shared" si="985"/>
        <v>0</v>
      </c>
      <c r="BT159" s="5">
        <f t="shared" si="986"/>
        <v>0</v>
      </c>
      <c r="BU159" s="5">
        <f t="shared" si="987"/>
        <v>1</v>
      </c>
      <c r="BV159" s="5">
        <f t="shared" si="988"/>
        <v>1</v>
      </c>
      <c r="BW159" s="5">
        <f t="shared" si="989"/>
        <v>1</v>
      </c>
      <c r="BX159" s="5">
        <f t="shared" si="990"/>
        <v>1</v>
      </c>
      <c r="BY159" s="5">
        <f t="shared" si="991"/>
        <v>1</v>
      </c>
      <c r="BZ159" s="5">
        <f t="shared" si="992"/>
        <v>1</v>
      </c>
      <c r="CA159" s="5">
        <f t="shared" si="993"/>
        <v>1</v>
      </c>
      <c r="CB159" s="5">
        <f t="shared" si="994"/>
        <v>1</v>
      </c>
      <c r="CC159" s="5">
        <f t="shared" si="995"/>
        <v>1</v>
      </c>
      <c r="CD159" s="5" t="str">
        <f t="shared" si="996"/>
        <v>?</v>
      </c>
      <c r="CE159" s="4" t="str">
        <f t="shared" si="997"/>
        <v>Kitöltés rendben!</v>
      </c>
      <c r="CF159" s="5">
        <f t="shared" si="998"/>
        <v>1</v>
      </c>
      <c r="CG159" s="5">
        <f t="shared" si="999"/>
        <v>1</v>
      </c>
      <c r="CH159" s="5">
        <f t="shared" si="1000"/>
        <v>0</v>
      </c>
    </row>
    <row r="160" spans="1:86" s="2" customFormat="1" ht="45">
      <c r="A160" s="1" t="str">
        <f t="shared" si="960"/>
        <v>Kitöltés rendben!</v>
      </c>
      <c r="B160" s="195">
        <v>1</v>
      </c>
      <c r="C160" s="191" t="s">
        <v>64</v>
      </c>
      <c r="D160" s="198" t="s">
        <v>522</v>
      </c>
      <c r="E160" s="199" t="s">
        <v>318</v>
      </c>
      <c r="F160" s="200" t="str">
        <f>VLOOKUP($G160,Összesítő!$B:$F,2,FALSE)</f>
        <v>21-25061-1-001-00-01</v>
      </c>
      <c r="G160" s="201">
        <v>2406</v>
      </c>
      <c r="H160" s="200" t="str">
        <f>AY160&amp;"_"&amp;AW160&amp;"_FIV_"&amp;LEFT(Előlap!$B$6,4)</f>
        <v>1801_158_FIV_2026</v>
      </c>
      <c r="I160" s="200" t="str">
        <f>VLOOKUP($G160,Összesítő!$B:$F,5,FALSE)</f>
        <v>Szabadszállás</v>
      </c>
      <c r="J160" s="200" t="str">
        <f>VLOOKUP($G160,Összesítő!$B:$F,4,FALSE)</f>
        <v>Szabadszállás Város Önkormányzata</v>
      </c>
      <c r="K160" s="202">
        <f t="shared" si="961"/>
        <v>10000</v>
      </c>
      <c r="L160" s="193">
        <v>2027</v>
      </c>
      <c r="M160" s="193">
        <v>2027</v>
      </c>
      <c r="N160" s="203">
        <v>10000</v>
      </c>
      <c r="O160" s="204">
        <v>0</v>
      </c>
      <c r="P160" s="203">
        <v>10000</v>
      </c>
      <c r="Q160" s="205"/>
      <c r="R160" s="204">
        <v>0</v>
      </c>
      <c r="S160" s="204">
        <v>0</v>
      </c>
      <c r="T160" s="204">
        <v>0</v>
      </c>
      <c r="U160" s="204">
        <v>0</v>
      </c>
      <c r="V160" s="204">
        <v>0</v>
      </c>
      <c r="W160" s="204">
        <v>10000</v>
      </c>
      <c r="X160" s="204">
        <v>0</v>
      </c>
      <c r="Y160" s="204">
        <v>0</v>
      </c>
      <c r="Z160" s="204">
        <v>0</v>
      </c>
      <c r="AA160" s="204">
        <v>0</v>
      </c>
      <c r="AB160" s="204">
        <v>0</v>
      </c>
      <c r="AC160" s="202">
        <f t="shared" si="962"/>
        <v>10000</v>
      </c>
      <c r="AD160" s="3" t="str">
        <f t="shared" si="963"/>
        <v>A forrás egyenlő a költséggel (I.ütem).</v>
      </c>
      <c r="AE160" s="205"/>
      <c r="AF160" s="204">
        <v>0</v>
      </c>
      <c r="AG160" s="204">
        <v>0</v>
      </c>
      <c r="AH160" s="204">
        <v>0</v>
      </c>
      <c r="AI160" s="204">
        <v>0</v>
      </c>
      <c r="AJ160" s="204">
        <v>0</v>
      </c>
      <c r="AK160" s="204">
        <v>0</v>
      </c>
      <c r="AL160" s="204">
        <v>0</v>
      </c>
      <c r="AM160" s="204">
        <v>0</v>
      </c>
      <c r="AN160" s="204">
        <v>0</v>
      </c>
      <c r="AO160" s="204">
        <v>0</v>
      </c>
      <c r="AP160" s="204">
        <v>0</v>
      </c>
      <c r="AQ160" s="202">
        <f t="shared" si="964"/>
        <v>0</v>
      </c>
      <c r="AR160" s="191"/>
      <c r="AS160" s="3" t="str">
        <f t="shared" si="965"/>
        <v>Nem hosszútávú a feladat.</v>
      </c>
      <c r="AT160" s="205"/>
      <c r="AU160" s="198" t="s">
        <v>505</v>
      </c>
      <c r="AV160" s="198" t="s">
        <v>135</v>
      </c>
      <c r="AW160" s="197">
        <f>COUNTA($G$3:G160)</f>
        <v>158</v>
      </c>
      <c r="AY160" s="6">
        <f>VLOOKUP($G160,Összesítő!$B:$F,3,FALSE)</f>
        <v>1801</v>
      </c>
      <c r="AZ160" s="6">
        <f t="shared" si="966"/>
        <v>118</v>
      </c>
      <c r="BA160" s="5">
        <f t="shared" si="967"/>
        <v>1</v>
      </c>
      <c r="BB160" s="5" t="str">
        <f t="shared" si="968"/>
        <v>R</v>
      </c>
      <c r="BC160" s="5">
        <f t="shared" si="969"/>
        <v>1</v>
      </c>
      <c r="BD160" s="5">
        <f t="shared" si="970"/>
        <v>0</v>
      </c>
      <c r="BE160" s="5">
        <f t="shared" si="971"/>
        <v>0</v>
      </c>
      <c r="BF160" s="6" t="str">
        <f t="shared" si="972"/>
        <v>A forrás egyenlő a költséggel (I.ütem).</v>
      </c>
      <c r="BG160" s="5">
        <f t="shared" si="973"/>
        <v>1</v>
      </c>
      <c r="BH160" s="5">
        <f t="shared" si="974"/>
        <v>1</v>
      </c>
      <c r="BI160" s="5">
        <f t="shared" si="975"/>
        <v>0</v>
      </c>
      <c r="BJ160" s="5">
        <f t="shared" si="976"/>
        <v>1</v>
      </c>
      <c r="BK160" s="5">
        <f t="shared" si="977"/>
        <v>1</v>
      </c>
      <c r="BL160" s="4" t="str">
        <f t="shared" si="978"/>
        <v>Nem hosszútávú a feladat.</v>
      </c>
      <c r="BM160" s="5">
        <f t="shared" si="979"/>
        <v>1</v>
      </c>
      <c r="BN160" s="5">
        <f t="shared" si="980"/>
        <v>0</v>
      </c>
      <c r="BO160" s="5">
        <f t="shared" si="981"/>
        <v>0</v>
      </c>
      <c r="BP160" s="5">
        <f t="shared" si="982"/>
        <v>0</v>
      </c>
      <c r="BQ160" s="5">
        <f t="shared" si="983"/>
        <v>0</v>
      </c>
      <c r="BR160" s="6" t="str">
        <f t="shared" si="984"/>
        <v>Nincs hosszútávú terv!</v>
      </c>
      <c r="BS160" s="5">
        <f t="shared" si="985"/>
        <v>0</v>
      </c>
      <c r="BT160" s="5">
        <f t="shared" si="986"/>
        <v>0</v>
      </c>
      <c r="BU160" s="5">
        <f t="shared" si="987"/>
        <v>1</v>
      </c>
      <c r="BV160" s="5">
        <f t="shared" si="988"/>
        <v>1</v>
      </c>
      <c r="BW160" s="5">
        <f t="shared" si="989"/>
        <v>1</v>
      </c>
      <c r="BX160" s="5">
        <f t="shared" si="990"/>
        <v>1</v>
      </c>
      <c r="BY160" s="5">
        <f t="shared" si="991"/>
        <v>1</v>
      </c>
      <c r="BZ160" s="5">
        <f t="shared" si="992"/>
        <v>1</v>
      </c>
      <c r="CA160" s="5">
        <f t="shared" si="993"/>
        <v>1</v>
      </c>
      <c r="CB160" s="5">
        <f t="shared" si="994"/>
        <v>1</v>
      </c>
      <c r="CC160" s="5">
        <f t="shared" si="995"/>
        <v>1</v>
      </c>
      <c r="CD160" s="5" t="str">
        <f t="shared" si="996"/>
        <v>?</v>
      </c>
      <c r="CE160" s="4" t="str">
        <f t="shared" si="997"/>
        <v>Kitöltés rendben!</v>
      </c>
      <c r="CF160" s="5">
        <f t="shared" si="998"/>
        <v>1</v>
      </c>
      <c r="CG160" s="5">
        <f t="shared" si="999"/>
        <v>1</v>
      </c>
      <c r="CH160" s="5">
        <f t="shared" si="1000"/>
        <v>0</v>
      </c>
    </row>
    <row r="161" spans="1:86" s="2" customFormat="1" ht="60">
      <c r="A161" s="1" t="str">
        <f t="shared" si="960"/>
        <v>Kitöltés rendben!</v>
      </c>
      <c r="B161" s="195">
        <v>1</v>
      </c>
      <c r="C161" s="191" t="s">
        <v>103</v>
      </c>
      <c r="D161" s="198" t="s">
        <v>523</v>
      </c>
      <c r="E161" s="199" t="s">
        <v>318</v>
      </c>
      <c r="F161" s="200" t="str">
        <f>VLOOKUP($G161,Összesítő!$B:$F,2,FALSE)</f>
        <v>21-25061-1-001-00-01</v>
      </c>
      <c r="G161" s="201">
        <v>2406</v>
      </c>
      <c r="H161" s="200" t="str">
        <f>AY161&amp;"_"&amp;AW161&amp;"_FIV_"&amp;LEFT(Előlap!$B$6,4)</f>
        <v>1801_159_FIV_2026</v>
      </c>
      <c r="I161" s="200" t="str">
        <f>VLOOKUP($G161,Összesítő!$B:$F,5,FALSE)</f>
        <v>Szabadszállás</v>
      </c>
      <c r="J161" s="200" t="str">
        <f>VLOOKUP($G161,Összesítő!$B:$F,4,FALSE)</f>
        <v>Szabadszállás Város Önkormányzata</v>
      </c>
      <c r="K161" s="202">
        <f t="shared" si="961"/>
        <v>45000</v>
      </c>
      <c r="L161" s="193">
        <v>2027</v>
      </c>
      <c r="M161" s="193">
        <v>2028</v>
      </c>
      <c r="N161" s="203">
        <v>5000</v>
      </c>
      <c r="O161" s="204">
        <v>40000</v>
      </c>
      <c r="P161" s="203">
        <v>5000</v>
      </c>
      <c r="Q161" s="205"/>
      <c r="R161" s="204">
        <v>0</v>
      </c>
      <c r="S161" s="204">
        <v>0</v>
      </c>
      <c r="T161" s="204">
        <v>0</v>
      </c>
      <c r="U161" s="204">
        <v>0</v>
      </c>
      <c r="V161" s="204">
        <v>0</v>
      </c>
      <c r="W161" s="204">
        <v>5000</v>
      </c>
      <c r="X161" s="204">
        <v>0</v>
      </c>
      <c r="Y161" s="204">
        <v>0</v>
      </c>
      <c r="Z161" s="204">
        <v>0</v>
      </c>
      <c r="AA161" s="204">
        <v>0</v>
      </c>
      <c r="AB161" s="204">
        <v>0</v>
      </c>
      <c r="AC161" s="202">
        <f t="shared" si="962"/>
        <v>5000</v>
      </c>
      <c r="AD161" s="3" t="str">
        <f t="shared" si="963"/>
        <v>A forrás egyenlő a költséggel (I.ütem).</v>
      </c>
      <c r="AE161" s="205"/>
      <c r="AF161" s="204">
        <v>0</v>
      </c>
      <c r="AG161" s="204">
        <v>0</v>
      </c>
      <c r="AH161" s="204">
        <v>0</v>
      </c>
      <c r="AI161" s="204">
        <v>0</v>
      </c>
      <c r="AJ161" s="204">
        <v>40000</v>
      </c>
      <c r="AK161" s="204">
        <v>0</v>
      </c>
      <c r="AL161" s="204">
        <v>0</v>
      </c>
      <c r="AM161" s="204">
        <v>0</v>
      </c>
      <c r="AN161" s="204">
        <v>0</v>
      </c>
      <c r="AO161" s="204">
        <v>0</v>
      </c>
      <c r="AP161" s="204">
        <v>0</v>
      </c>
      <c r="AQ161" s="202">
        <f t="shared" si="964"/>
        <v>40000</v>
      </c>
      <c r="AR161" s="191"/>
      <c r="AS161" s="3" t="str">
        <f t="shared" si="965"/>
        <v>A forrás egyenlő a költséggel (II.ütem).</v>
      </c>
      <c r="AT161" s="205"/>
      <c r="AU161" s="198" t="s">
        <v>528</v>
      </c>
      <c r="AV161" s="198" t="s">
        <v>135</v>
      </c>
      <c r="AW161" s="197">
        <f>COUNTA($G$3:G161)</f>
        <v>159</v>
      </c>
      <c r="AY161" s="6">
        <f>VLOOKUP($G161,Összesítő!$B:$F,3,FALSE)</f>
        <v>1801</v>
      </c>
      <c r="AZ161" s="6">
        <f t="shared" si="966"/>
        <v>148</v>
      </c>
      <c r="BA161" s="5">
        <f t="shared" si="967"/>
        <v>1</v>
      </c>
      <c r="BB161" s="5" t="str">
        <f t="shared" si="968"/>
        <v>RH</v>
      </c>
      <c r="BC161" s="5">
        <f t="shared" si="969"/>
        <v>1</v>
      </c>
      <c r="BD161" s="5">
        <f t="shared" si="970"/>
        <v>0</v>
      </c>
      <c r="BE161" s="5">
        <f t="shared" si="971"/>
        <v>0</v>
      </c>
      <c r="BF161" s="6" t="str">
        <f t="shared" si="972"/>
        <v>A forrás egyenlő a költséggel (I.ütem).</v>
      </c>
      <c r="BG161" s="5">
        <f t="shared" si="973"/>
        <v>1</v>
      </c>
      <c r="BH161" s="5">
        <f t="shared" si="974"/>
        <v>1</v>
      </c>
      <c r="BI161" s="5">
        <f t="shared" si="975"/>
        <v>0</v>
      </c>
      <c r="BJ161" s="5">
        <f t="shared" si="976"/>
        <v>1</v>
      </c>
      <c r="BK161" s="5">
        <f t="shared" si="977"/>
        <v>1</v>
      </c>
      <c r="BL161" s="4" t="str">
        <f t="shared" si="978"/>
        <v>A forrás egyenlő a költséggel (II.ütem).</v>
      </c>
      <c r="BM161" s="5">
        <f t="shared" si="979"/>
        <v>0</v>
      </c>
      <c r="BN161" s="5">
        <f t="shared" si="980"/>
        <v>1</v>
      </c>
      <c r="BO161" s="5">
        <f t="shared" si="981"/>
        <v>0</v>
      </c>
      <c r="BP161" s="5">
        <f t="shared" si="982"/>
        <v>0</v>
      </c>
      <c r="BQ161" s="5">
        <f t="shared" si="983"/>
        <v>0</v>
      </c>
      <c r="BR161" s="6">
        <f t="shared" si="984"/>
        <v>0</v>
      </c>
      <c r="BS161" s="5">
        <f t="shared" si="985"/>
        <v>0</v>
      </c>
      <c r="BT161" s="5">
        <f t="shared" si="986"/>
        <v>0</v>
      </c>
      <c r="BU161" s="5">
        <f t="shared" si="987"/>
        <v>1</v>
      </c>
      <c r="BV161" s="5">
        <f t="shared" si="988"/>
        <v>1</v>
      </c>
      <c r="BW161" s="5">
        <f t="shared" si="989"/>
        <v>1</v>
      </c>
      <c r="BX161" s="5">
        <f t="shared" si="990"/>
        <v>1</v>
      </c>
      <c r="BY161" s="5">
        <f t="shared" si="991"/>
        <v>1</v>
      </c>
      <c r="BZ161" s="5">
        <f t="shared" si="992"/>
        <v>1</v>
      </c>
      <c r="CA161" s="5">
        <f t="shared" si="993"/>
        <v>1</v>
      </c>
      <c r="CB161" s="5">
        <f t="shared" si="994"/>
        <v>1</v>
      </c>
      <c r="CC161" s="5">
        <f t="shared" si="995"/>
        <v>1</v>
      </c>
      <c r="CD161" s="5" t="str">
        <f t="shared" si="996"/>
        <v>?</v>
      </c>
      <c r="CE161" s="4" t="str">
        <f t="shared" si="997"/>
        <v>Kitöltés rendben!</v>
      </c>
      <c r="CF161" s="5">
        <f t="shared" si="998"/>
        <v>1</v>
      </c>
      <c r="CG161" s="5">
        <f t="shared" si="999"/>
        <v>1</v>
      </c>
      <c r="CH161" s="5">
        <f t="shared" si="1000"/>
        <v>1</v>
      </c>
    </row>
    <row r="162" spans="1:86" s="2" customFormat="1" ht="31.5">
      <c r="A162" s="1" t="str">
        <f t="shared" si="960"/>
        <v>Kitöltés rendben!</v>
      </c>
      <c r="B162" s="195">
        <v>1</v>
      </c>
      <c r="C162" s="191" t="s">
        <v>103</v>
      </c>
      <c r="D162" s="198" t="s">
        <v>524</v>
      </c>
      <c r="E162" s="199" t="s">
        <v>318</v>
      </c>
      <c r="F162" s="200" t="str">
        <f>VLOOKUP($G162,Összesítő!$B:$F,2,FALSE)</f>
        <v>21-25061-1-001-00-01</v>
      </c>
      <c r="G162" s="201">
        <v>2406</v>
      </c>
      <c r="H162" s="200" t="str">
        <f>AY162&amp;"_"&amp;AW162&amp;"_FIV_"&amp;LEFT(Előlap!$B$6,4)</f>
        <v>1801_160_FIV_2026</v>
      </c>
      <c r="I162" s="200" t="str">
        <f>VLOOKUP($G162,Összesítő!$B:$F,5,FALSE)</f>
        <v>Szabadszállás</v>
      </c>
      <c r="J162" s="200" t="str">
        <f>VLOOKUP($G162,Összesítő!$B:$F,4,FALSE)</f>
        <v>Szabadszállás Város Önkormányzata</v>
      </c>
      <c r="K162" s="202">
        <f t="shared" si="961"/>
        <v>40000</v>
      </c>
      <c r="L162" s="193">
        <v>2027</v>
      </c>
      <c r="M162" s="193">
        <v>2028</v>
      </c>
      <c r="N162" s="203">
        <v>5000</v>
      </c>
      <c r="O162" s="204">
        <v>35000</v>
      </c>
      <c r="P162" s="203">
        <v>5000</v>
      </c>
      <c r="Q162" s="205"/>
      <c r="R162" s="204">
        <v>0</v>
      </c>
      <c r="S162" s="204">
        <v>0</v>
      </c>
      <c r="T162" s="204">
        <v>0</v>
      </c>
      <c r="U162" s="204">
        <v>0</v>
      </c>
      <c r="V162" s="204">
        <v>0</v>
      </c>
      <c r="W162" s="204">
        <v>5000</v>
      </c>
      <c r="X162" s="204">
        <v>0</v>
      </c>
      <c r="Y162" s="204">
        <v>0</v>
      </c>
      <c r="Z162" s="204">
        <v>0</v>
      </c>
      <c r="AA162" s="204">
        <v>0</v>
      </c>
      <c r="AB162" s="204">
        <v>0</v>
      </c>
      <c r="AC162" s="202">
        <f t="shared" si="962"/>
        <v>5000</v>
      </c>
      <c r="AD162" s="3" t="str">
        <f t="shared" si="963"/>
        <v>A forrás egyenlő a költséggel (I.ütem).</v>
      </c>
      <c r="AE162" s="205"/>
      <c r="AF162" s="204">
        <v>0</v>
      </c>
      <c r="AG162" s="204">
        <v>0</v>
      </c>
      <c r="AH162" s="204">
        <v>0</v>
      </c>
      <c r="AI162" s="204">
        <v>0</v>
      </c>
      <c r="AJ162" s="204">
        <v>35000</v>
      </c>
      <c r="AK162" s="204">
        <v>0</v>
      </c>
      <c r="AL162" s="204">
        <v>0</v>
      </c>
      <c r="AM162" s="204">
        <v>0</v>
      </c>
      <c r="AN162" s="204">
        <v>0</v>
      </c>
      <c r="AO162" s="204">
        <v>0</v>
      </c>
      <c r="AP162" s="204">
        <v>0</v>
      </c>
      <c r="AQ162" s="202">
        <f t="shared" si="964"/>
        <v>35000</v>
      </c>
      <c r="AR162" s="191"/>
      <c r="AS162" s="3" t="str">
        <f t="shared" si="965"/>
        <v>A forrás egyenlő a költséggel (II.ütem).</v>
      </c>
      <c r="AT162" s="205"/>
      <c r="AU162" s="198" t="s">
        <v>529</v>
      </c>
      <c r="AV162" s="198" t="s">
        <v>135</v>
      </c>
      <c r="AW162" s="197">
        <f>COUNTA($G$3:G162)</f>
        <v>160</v>
      </c>
      <c r="AY162" s="6">
        <f>VLOOKUP($G162,Összesítő!$B:$F,3,FALSE)</f>
        <v>1801</v>
      </c>
      <c r="AZ162" s="6">
        <f t="shared" si="966"/>
        <v>76</v>
      </c>
      <c r="BA162" s="5">
        <f t="shared" si="967"/>
        <v>1</v>
      </c>
      <c r="BB162" s="5" t="str">
        <f t="shared" si="968"/>
        <v>RH</v>
      </c>
      <c r="BC162" s="5">
        <f t="shared" si="969"/>
        <v>1</v>
      </c>
      <c r="BD162" s="5">
        <f t="shared" si="970"/>
        <v>0</v>
      </c>
      <c r="BE162" s="5">
        <f t="shared" si="971"/>
        <v>0</v>
      </c>
      <c r="BF162" s="6" t="str">
        <f t="shared" si="972"/>
        <v>A forrás egyenlő a költséggel (I.ütem).</v>
      </c>
      <c r="BG162" s="5">
        <f t="shared" si="973"/>
        <v>1</v>
      </c>
      <c r="BH162" s="5">
        <f t="shared" si="974"/>
        <v>1</v>
      </c>
      <c r="BI162" s="5">
        <f t="shared" si="975"/>
        <v>0</v>
      </c>
      <c r="BJ162" s="5">
        <f t="shared" si="976"/>
        <v>1</v>
      </c>
      <c r="BK162" s="5">
        <f t="shared" si="977"/>
        <v>1</v>
      </c>
      <c r="BL162" s="4" t="str">
        <f t="shared" si="978"/>
        <v>A forrás egyenlő a költséggel (II.ütem).</v>
      </c>
      <c r="BM162" s="5">
        <f t="shared" si="979"/>
        <v>0</v>
      </c>
      <c r="BN162" s="5">
        <f t="shared" si="980"/>
        <v>1</v>
      </c>
      <c r="BO162" s="5">
        <f t="shared" si="981"/>
        <v>0</v>
      </c>
      <c r="BP162" s="5">
        <f t="shared" si="982"/>
        <v>0</v>
      </c>
      <c r="BQ162" s="5">
        <f t="shared" si="983"/>
        <v>0</v>
      </c>
      <c r="BR162" s="6">
        <f t="shared" si="984"/>
        <v>0</v>
      </c>
      <c r="BS162" s="5">
        <f t="shared" si="985"/>
        <v>0</v>
      </c>
      <c r="BT162" s="5">
        <f t="shared" si="986"/>
        <v>0</v>
      </c>
      <c r="BU162" s="5">
        <f t="shared" si="987"/>
        <v>1</v>
      </c>
      <c r="BV162" s="5">
        <f t="shared" si="988"/>
        <v>1</v>
      </c>
      <c r="BW162" s="5">
        <f t="shared" si="989"/>
        <v>1</v>
      </c>
      <c r="BX162" s="5">
        <f t="shared" si="990"/>
        <v>1</v>
      </c>
      <c r="BY162" s="5">
        <f t="shared" si="991"/>
        <v>1</v>
      </c>
      <c r="BZ162" s="5">
        <f t="shared" si="992"/>
        <v>1</v>
      </c>
      <c r="CA162" s="5">
        <f t="shared" si="993"/>
        <v>1</v>
      </c>
      <c r="CB162" s="5">
        <f t="shared" si="994"/>
        <v>1</v>
      </c>
      <c r="CC162" s="5">
        <f t="shared" si="995"/>
        <v>1</v>
      </c>
      <c r="CD162" s="5" t="str">
        <f t="shared" si="996"/>
        <v>?</v>
      </c>
      <c r="CE162" s="4" t="str">
        <f t="shared" si="997"/>
        <v>Kitöltés rendben!</v>
      </c>
      <c r="CF162" s="5">
        <f t="shared" si="998"/>
        <v>1</v>
      </c>
      <c r="CG162" s="5">
        <f t="shared" si="999"/>
        <v>1</v>
      </c>
      <c r="CH162" s="5">
        <f t="shared" si="1000"/>
        <v>1</v>
      </c>
    </row>
    <row r="163" spans="1:86" s="2" customFormat="1" ht="45">
      <c r="A163" s="1" t="str">
        <f>IF($G163="","Nincs VKR kiválasztva!",CE163)</f>
        <v>Kitöltés rendben!</v>
      </c>
      <c r="B163" s="195">
        <v>1</v>
      </c>
      <c r="C163" s="191" t="s">
        <v>117</v>
      </c>
      <c r="D163" s="198" t="s">
        <v>317</v>
      </c>
      <c r="E163" s="199" t="s">
        <v>318</v>
      </c>
      <c r="F163" s="200" t="str">
        <f>VLOOKUP($G163,Összesítő!$B:$F,2,FALSE)</f>
        <v>21-20525-1-002-00-10</v>
      </c>
      <c r="G163" s="201">
        <v>2402</v>
      </c>
      <c r="H163" s="200" t="str">
        <f>AY163&amp;"_"&amp;AW163&amp;"_FIV_"&amp;LEFT(Előlap!$B$6,4)</f>
        <v>1792_161_FIV_2026</v>
      </c>
      <c r="I163" s="200" t="str">
        <f>VLOOKUP($G163,Összesítő!$B:$F,5,FALSE)</f>
        <v>Szalkszentmárton, Tass</v>
      </c>
      <c r="J163" s="200" t="str">
        <f>VLOOKUP($G163,Összesítő!$B:$F,4,FALSE)</f>
        <v>Szalkszentmárton Község Önkormányzata, Tass Község Önkormányzata</v>
      </c>
      <c r="K163" s="202">
        <f>N163+O163</f>
        <v>4000</v>
      </c>
      <c r="L163" s="193">
        <v>2027</v>
      </c>
      <c r="M163" s="193">
        <v>2027</v>
      </c>
      <c r="N163" s="203">
        <v>4000</v>
      </c>
      <c r="O163" s="204">
        <v>0</v>
      </c>
      <c r="P163" s="203">
        <v>3000</v>
      </c>
      <c r="Q163" s="205"/>
      <c r="R163" s="204">
        <v>1000</v>
      </c>
      <c r="S163" s="204">
        <v>0</v>
      </c>
      <c r="T163" s="204">
        <v>0</v>
      </c>
      <c r="U163" s="204">
        <v>0</v>
      </c>
      <c r="V163" s="204">
        <v>0</v>
      </c>
      <c r="W163" s="204">
        <v>3000</v>
      </c>
      <c r="X163" s="204">
        <v>0</v>
      </c>
      <c r="Y163" s="204">
        <v>0</v>
      </c>
      <c r="Z163" s="204">
        <v>0</v>
      </c>
      <c r="AA163" s="204">
        <v>0</v>
      </c>
      <c r="AB163" s="204">
        <v>0</v>
      </c>
      <c r="AC163" s="202">
        <f>SUM(R163:AB163)</f>
        <v>4000</v>
      </c>
      <c r="AD163" s="3" t="str">
        <f>IF($G163="","Nincs VKR kiválasztva!",IF(BA163=0,"Hiányos kitöltés!",BF163))</f>
        <v>A forrás egyenlő a költséggel (I.ütem).</v>
      </c>
      <c r="AE163" s="205"/>
      <c r="AF163" s="204">
        <v>0</v>
      </c>
      <c r="AG163" s="204">
        <v>0</v>
      </c>
      <c r="AH163" s="204">
        <v>0</v>
      </c>
      <c r="AI163" s="204">
        <v>0</v>
      </c>
      <c r="AJ163" s="204">
        <v>0</v>
      </c>
      <c r="AK163" s="204">
        <v>0</v>
      </c>
      <c r="AL163" s="204">
        <v>0</v>
      </c>
      <c r="AM163" s="204">
        <v>0</v>
      </c>
      <c r="AN163" s="204">
        <v>0</v>
      </c>
      <c r="AO163" s="204">
        <v>0</v>
      </c>
      <c r="AP163" s="204">
        <v>0</v>
      </c>
      <c r="AQ163" s="202">
        <f>SUM(AF163:AP163)</f>
        <v>0</v>
      </c>
      <c r="AR163" s="191"/>
      <c r="AS163" s="3" t="str">
        <f>IF($G163="","Nincs VKR kiválasztva!",IF($BA163=0,"Hiányos kitöltés!",IF($BN163=0,"Nem hosszútávú a feladat.",$BL163)))</f>
        <v>Nem hosszútávú a feladat.</v>
      </c>
      <c r="AT163" s="205"/>
      <c r="AU163" s="198" t="s">
        <v>326</v>
      </c>
      <c r="AV163" s="198" t="s">
        <v>135</v>
      </c>
      <c r="AW163" s="197">
        <f>COUNTA($G$3:G163)</f>
        <v>161</v>
      </c>
      <c r="AY163" s="6">
        <f>VLOOKUP($G163,Összesítő!$B:$F,3,FALSE)</f>
        <v>1792</v>
      </c>
      <c r="AZ163" s="6">
        <f>LEN($AU163)</f>
        <v>107</v>
      </c>
      <c r="BA163" s="5">
        <f>IF(OR($B163="",$C163="",$D163="",$E163="",$F163="",$L163="",$M163="",$N163="",$O163="",$P163=""),0,1)</f>
        <v>1</v>
      </c>
      <c r="BB163" s="5" t="str">
        <f>IF($F163="",0,IF(AND($L163=2027,$M163=2027),"R",IF(AND($L163=2027,$M163&gt;2027),"RH",IF(AND($L163&gt;2027,$M163&gt;2027),"H","x"))))</f>
        <v>R</v>
      </c>
      <c r="BC163" s="5">
        <f>IF(OR(BB163="R",BB163="RH"),1,0)</f>
        <v>1</v>
      </c>
      <c r="BD163" s="5">
        <f>IF(AND($BB163="R",$O163&gt;0),1,IF(AND($BB163="H",$N163&gt;0),1,0))</f>
        <v>0</v>
      </c>
      <c r="BE163" s="5">
        <f>IF($AC163&lt;$N163,1,IF($AC163=$N163,0))</f>
        <v>0</v>
      </c>
      <c r="BF163" s="6" t="str">
        <f>IF($L163&gt;2027,"Nem rövidtávú a feladat.",IF($BE163=1,"Az I. ütem nem lehet forráshiányos!",IF($AC163&gt;$N163,"Többlet forrást jelölt meg az I. ütemnél! A forrás ne legyen több a költségnél.",IF($AC163=$N163,"A forrás egyenlő a költséggel (I.ütem).",0))))</f>
        <v>A forrás egyenlő a költséggel (I.ütem).</v>
      </c>
      <c r="BG163" s="5">
        <f>IF(AND($R163&lt;&gt;"",$S163&lt;&gt;"",$T163&lt;&gt;"",$U163&lt;&gt;"",$V163&lt;&gt;"",$W163&lt;&gt;"",$X163&lt;&gt;"",$Y163&lt;&gt;"",$Z163&lt;&gt;"",$AA163&lt;&gt;"",$AB163&lt;&gt;""),1,0)</f>
        <v>1</v>
      </c>
      <c r="BH163" s="5">
        <f>IF(AND($BG163=1,$N163=$AC163),1,0)</f>
        <v>1</v>
      </c>
      <c r="BI163" s="5">
        <f>IF($AQ163&lt;$O163,1,0)</f>
        <v>0</v>
      </c>
      <c r="BJ163" s="5">
        <f>IF(AND($AF163&lt;&gt;"",$AG163&lt;&gt;"",$AH163&lt;&gt;"",$AI163&lt;&gt;"",$AJ163&lt;&gt;"",$AK163&lt;&gt;"",$AL163&lt;&gt;"",$AM163&lt;&gt;"",$AN163&lt;&gt;"",$AO163&lt;&gt;"",$AP163&lt;&gt;""),1,0)</f>
        <v>1</v>
      </c>
      <c r="BK163" s="5">
        <f>IF(AND($BJ163=1,$O163=$AQ163),1,IF(AND($BJ163=1,$O163&gt;$AQ163,AR163="igen"),1,0))</f>
        <v>1</v>
      </c>
      <c r="BL163" s="4" t="str">
        <f>IF($M163&lt;2028,"Nem hosszútávú a feladat.",IF(AND($BI163=1,$AR163="nem"),"Forráshiányos a feladat? Jelölje az AR-oszlopban!",IF(AND($BI163=0,$AR163="igen"),"Forráshiányosnak jelölte a feladat az AR-oszlopban, de a forrás költség adatok alapnján nem az!",IF(AND($BI163=1,$AR163="igen"),"Forráshiányos a feladat!",IF($AQ163&gt;$O163,"Többlet forrást jelölt meg a II. ütemnél! A forrás ne legyen több a költségnél.",IF($AQ163=$O163,"A forrás egyenlő a költséggel (II.ütem).",0))))))</f>
        <v>Nem hosszútávú a feladat.</v>
      </c>
      <c r="BM163" s="5">
        <f>IF($M163&lt;2028,1,0)</f>
        <v>1</v>
      </c>
      <c r="BN163" s="5">
        <f>IF($M163&gt;2027,1,0)</f>
        <v>0</v>
      </c>
      <c r="BO163" s="5">
        <f>IF(AND($BM163=1,$N163=0),1,0)</f>
        <v>0</v>
      </c>
      <c r="BP163" s="5">
        <f>IF(AND($BN163=1,$O163=0),1,0)</f>
        <v>0</v>
      </c>
      <c r="BQ163" s="5">
        <f>IF(AND($BB163="R",$N163=0,$AZ163&gt;29),1,IF(AND($BB163="RH",$N163=0,$AZ163&gt;29),1,0))</f>
        <v>0</v>
      </c>
      <c r="BR163" s="6" t="str">
        <f>IF($BN163=0,"Nincs hosszútávú terv!",IF(AND($BB163="H",$O163=0,$AZ163=0),"Nullás a hosszútávú feladat és nincs hozzá indoklás!",IF(AND($BB163="RH",$O163=0,$AZ163=0),"Nullás a hosszútávú feladat és nincs hozzá indoklás!",IF(AND($BB163="R",$O163=0,$AZ163&lt;300),"Nullás a hosszútávú feladat és rövid hozzá az indoklás!",IF(AND($BB163="RH",$O163=0,$AZ163&lt;300),"Nullás a hosszútávú feladat és rövid hozzá az indoklás!",0)))))</f>
        <v>Nincs hosszútávú terv!</v>
      </c>
      <c r="BS163" s="5">
        <f>IF(AND($BB163="R",$N163=0,$AZ163&gt;29),1,IF(AND($BB163="RH",$N163=0,$AZ163&gt;29),1,0))</f>
        <v>0</v>
      </c>
      <c r="BT163" s="5">
        <f>IF(AND($BB163="H",$O163=0,$AZ163&gt;29),1,IF(AND($BB163="RH",$O163=0,$AZ163&gt;29),1,0))</f>
        <v>0</v>
      </c>
      <c r="BU163" s="5">
        <f>IF($B163="",0,1)</f>
        <v>1</v>
      </c>
      <c r="BV163" s="5">
        <f>IF($C163="",0,1)</f>
        <v>1</v>
      </c>
      <c r="BW163" s="5">
        <f>IF($D163="",0,1)</f>
        <v>1</v>
      </c>
      <c r="BX163" s="5">
        <f>IF($E163="",0,1)</f>
        <v>1</v>
      </c>
      <c r="BY163" s="5">
        <f>IF($L163="",0,1)</f>
        <v>1</v>
      </c>
      <c r="BZ163" s="5">
        <f>IF($M163="",0,1)</f>
        <v>1</v>
      </c>
      <c r="CA163" s="5">
        <f>IF($N163="",0,1)</f>
        <v>1</v>
      </c>
      <c r="CB163" s="5">
        <f>IF($O163="",0,1)</f>
        <v>1</v>
      </c>
      <c r="CC163" s="5">
        <f>IF($P163="",0,1)</f>
        <v>1</v>
      </c>
      <c r="CD163" s="5" t="str">
        <f>IF(AND($BA163=0,$BU163=0),"Hiányos kitöltés! (B-oszlop üres)",IF(AND($BA163=0,$BV163=0),"Hiányos kitöltés! (C-oszlop üres)",IF(AND($BA163=0,$BW163=0),"Hiányos kitöltés! (D-oszlop üres)",IF(AND($BA163=0,$BX163=0),"Hiányos kitöltés! (E-oszlop üres)",IF(AND($BA163=0,$BY163=0),"Hiányos kitöltés! (L-oszlop üres)",IF(AND($BA163=0,$BZ163=0),"Hiányos kitöltés! (M-oszlop üres)",IF(AND($BA163=0,$CA163=0),"Hiányos kitöltés! (N-oszlop üres)",IF(AND($BA163=0,$CB163=0),"Hiányos kitöltés! (O-oszlop üres)",IF(AND($BA163=0,$CC163=0),"Hiányos kitöltés! (P-oszlop üres)",IF(AND($BA163=0,$BG163=0),"Hiányos kitöltés! (I.ütem forrása hiányos!","?"))))))))))</f>
        <v>?</v>
      </c>
      <c r="CE163" s="4" t="str">
        <f>IF($BA163=0,$CD163,IF($BG163=0,"I. ütem forrása nincs kitöltve!",IF($BJ163=0,"II. ütem forrása nincs kitöltve!",IF($BD163=1,"Költségek üteme nem megfelelő (az időtartam és a költség üteme eltér)!",IF(AND(BH163=0,$BA163=1,$BJ163=1,$BD163=1),"Kötelező cellák kitöltve, de az I. ütem forrása hibás!",IF(AND(BJ163=0,$BA163=1,$BJ163=1,$BD163=1),"Kötelező cellák kitöltve, de a II. ütem forrása hibás!",IF(AND($BO163=1,$AZ163&lt;30),"Nullás a rövidtávú feladat és rövid (hiányzik) a hozzá tartozó indoklás!",IF(AND($BP163=1,$AZ163&lt;30),"Nullás a hosszútávú feladat és rövid (hiányzik) a hozzá tartozó indoklás!",IF(AND(BN163=1,C163="2011_RENDKÍVÜLI"),"II. ütemre nem tervezhet Rendkívüli feladatot!",IF(BH163=0,AD163,IF(BK163=0,AS163,IF(AND(BC163=1,$P163&gt;$N163),"EM rendelet 2. melléklet terhére elszámolt költség nem lehet nagyobb az I. ütemre tervezett tényleges költségnél!",IF($AC163&gt;$N163,"Többlet forrást jelölt meg az I. ütemnél! A forrás ne legyen több a költségnél.",IF($AQ163&gt;$O163,"Többlet forrást jelölt meg a II. ütemnél! A forrás ne legyen több a költségnél.","Kitöltés rendben!"))))))))))))))</f>
        <v>Kitöltés rendben!</v>
      </c>
      <c r="CF163" s="5">
        <f>IF(A163="Kitöltés rendben!",1,0)</f>
        <v>1</v>
      </c>
      <c r="CG163" s="5">
        <f>IF(AND($BB163="R",$CF163=1),1,IF(AND($BB163="RH",$CF163=1),1,0))</f>
        <v>1</v>
      </c>
      <c r="CH163" s="5">
        <f>IF(AND($BB163="H",$CF163=1),1,IF(AND($BB163="RH",$CF163=1),1,0))</f>
        <v>0</v>
      </c>
    </row>
    <row r="164" spans="1:86" s="2" customFormat="1" ht="90">
      <c r="A164" s="1" t="str">
        <f t="shared" ref="A164:A169" si="1001">IF($G164="","Nincs VKR kiválasztva!",CE164)</f>
        <v>Kitöltés rendben!</v>
      </c>
      <c r="B164" s="195">
        <v>1</v>
      </c>
      <c r="C164" s="191" t="s">
        <v>50</v>
      </c>
      <c r="D164" s="198" t="s">
        <v>496</v>
      </c>
      <c r="E164" s="199" t="s">
        <v>318</v>
      </c>
      <c r="F164" s="200" t="str">
        <f>VLOOKUP($G164,Összesítő!$B:$F,2,FALSE)</f>
        <v>21-20525-1-002-00-10</v>
      </c>
      <c r="G164" s="201">
        <v>2402</v>
      </c>
      <c r="H164" s="200" t="str">
        <f>AY164&amp;"_"&amp;AW164&amp;"_FIV_"&amp;LEFT(Előlap!$B$6,4)</f>
        <v>1792_162_FIV_2026</v>
      </c>
      <c r="I164" s="200" t="str">
        <f>VLOOKUP($G164,Összesítő!$B:$F,5,FALSE)</f>
        <v>Szalkszentmárton, Tass</v>
      </c>
      <c r="J164" s="200" t="str">
        <f>VLOOKUP($G164,Összesítő!$B:$F,4,FALSE)</f>
        <v>Szalkszentmárton Község Önkormányzata, Tass Község Önkormányzata</v>
      </c>
      <c r="K164" s="202">
        <f t="shared" ref="K164:K169" si="1002">N164+O164</f>
        <v>8000</v>
      </c>
      <c r="L164" s="193">
        <v>2027</v>
      </c>
      <c r="M164" s="193">
        <v>2027</v>
      </c>
      <c r="N164" s="203">
        <v>8000</v>
      </c>
      <c r="O164" s="204">
        <v>0</v>
      </c>
      <c r="P164" s="203">
        <v>8000</v>
      </c>
      <c r="Q164" s="205"/>
      <c r="R164" s="204">
        <v>0</v>
      </c>
      <c r="S164" s="204">
        <v>0</v>
      </c>
      <c r="T164" s="204">
        <v>0</v>
      </c>
      <c r="U164" s="204">
        <v>0</v>
      </c>
      <c r="V164" s="204">
        <v>0</v>
      </c>
      <c r="W164" s="204">
        <v>8000</v>
      </c>
      <c r="X164" s="204">
        <v>0</v>
      </c>
      <c r="Y164" s="204">
        <v>0</v>
      </c>
      <c r="Z164" s="204">
        <v>0</v>
      </c>
      <c r="AA164" s="204">
        <v>0</v>
      </c>
      <c r="AB164" s="204">
        <v>0</v>
      </c>
      <c r="AC164" s="202">
        <f t="shared" ref="AC164:AC169" si="1003">SUM(R164:AB164)</f>
        <v>8000</v>
      </c>
      <c r="AD164" s="3" t="str">
        <f t="shared" ref="AD164:AD169" si="1004">IF($G164="","Nincs VKR kiválasztva!",IF(BA164=0,"Hiányos kitöltés!",BF164))</f>
        <v>A forrás egyenlő a költséggel (I.ütem).</v>
      </c>
      <c r="AE164" s="205"/>
      <c r="AF164" s="204">
        <v>0</v>
      </c>
      <c r="AG164" s="204">
        <v>0</v>
      </c>
      <c r="AH164" s="204">
        <v>0</v>
      </c>
      <c r="AI164" s="204">
        <v>0</v>
      </c>
      <c r="AJ164" s="204">
        <v>0</v>
      </c>
      <c r="AK164" s="204">
        <v>0</v>
      </c>
      <c r="AL164" s="204">
        <v>0</v>
      </c>
      <c r="AM164" s="204">
        <v>0</v>
      </c>
      <c r="AN164" s="204">
        <v>0</v>
      </c>
      <c r="AO164" s="204">
        <v>0</v>
      </c>
      <c r="AP164" s="204">
        <v>0</v>
      </c>
      <c r="AQ164" s="202">
        <f t="shared" ref="AQ164:AQ169" si="1005">SUM(AF164:AP164)</f>
        <v>0</v>
      </c>
      <c r="AR164" s="191"/>
      <c r="AS164" s="3" t="str">
        <f t="shared" ref="AS164:AS169" si="1006">IF($G164="","Nincs VKR kiválasztva!",IF($BA164=0,"Hiányos kitöltés!",IF($BN164=0,"Nem hosszútávú a feladat.",$BL164)))</f>
        <v>Nem hosszútávú a feladat.</v>
      </c>
      <c r="AT164" s="205"/>
      <c r="AU164" s="198" t="s">
        <v>498</v>
      </c>
      <c r="AV164" s="198" t="s">
        <v>135</v>
      </c>
      <c r="AW164" s="197">
        <f>COUNTA($G$3:G164)</f>
        <v>162</v>
      </c>
      <c r="AY164" s="6">
        <f>VLOOKUP($G164,Összesítő!$B:$F,3,FALSE)</f>
        <v>1792</v>
      </c>
      <c r="AZ164" s="6">
        <f t="shared" ref="AZ164:AZ169" si="1007">LEN($AU164)</f>
        <v>230</v>
      </c>
      <c r="BA164" s="5">
        <f t="shared" ref="BA164:BA169" si="1008">IF(OR($B164="",$C164="",$D164="",$E164="",$F164="",$L164="",$M164="",$N164="",$O164="",$P164=""),0,1)</f>
        <v>1</v>
      </c>
      <c r="BB164" s="5" t="str">
        <f t="shared" ref="BB164:BB169" si="1009">IF($F164="",0,IF(AND($L164=2027,$M164=2027),"R",IF(AND($L164=2027,$M164&gt;2027),"RH",IF(AND($L164&gt;2027,$M164&gt;2027),"H","x"))))</f>
        <v>R</v>
      </c>
      <c r="BC164" s="5">
        <f t="shared" ref="BC164:BC169" si="1010">IF(OR(BB164="R",BB164="RH"),1,0)</f>
        <v>1</v>
      </c>
      <c r="BD164" s="5">
        <f t="shared" ref="BD164:BD169" si="1011">IF(AND($BB164="R",$O164&gt;0),1,IF(AND($BB164="H",$N164&gt;0),1,0))</f>
        <v>0</v>
      </c>
      <c r="BE164" s="5">
        <f t="shared" ref="BE164:BE169" si="1012">IF($AC164&lt;$N164,1,IF($AC164=$N164,0))</f>
        <v>0</v>
      </c>
      <c r="BF164" s="6" t="str">
        <f t="shared" ref="BF164:BF169" si="1013">IF($L164&gt;2027,"Nem rövidtávú a feladat.",IF($BE164=1,"Az I. ütem nem lehet forráshiányos!",IF($AC164&gt;$N164,"Többlet forrást jelölt meg az I. ütemnél! A forrás ne legyen több a költségnél.",IF($AC164=$N164,"A forrás egyenlő a költséggel (I.ütem).",0))))</f>
        <v>A forrás egyenlő a költséggel (I.ütem).</v>
      </c>
      <c r="BG164" s="5">
        <f t="shared" ref="BG164:BG169" si="1014">IF(AND($R164&lt;&gt;"",$S164&lt;&gt;"",$T164&lt;&gt;"",$U164&lt;&gt;"",$V164&lt;&gt;"",$W164&lt;&gt;"",$X164&lt;&gt;"",$Y164&lt;&gt;"",$Z164&lt;&gt;"",$AA164&lt;&gt;"",$AB164&lt;&gt;""),1,0)</f>
        <v>1</v>
      </c>
      <c r="BH164" s="5">
        <f t="shared" ref="BH164:BH169" si="1015">IF(AND($BG164=1,$N164=$AC164),1,0)</f>
        <v>1</v>
      </c>
      <c r="BI164" s="5">
        <f t="shared" ref="BI164:BI169" si="1016">IF($AQ164&lt;$O164,1,0)</f>
        <v>0</v>
      </c>
      <c r="BJ164" s="5">
        <f t="shared" ref="BJ164:BJ169" si="1017">IF(AND($AF164&lt;&gt;"",$AG164&lt;&gt;"",$AH164&lt;&gt;"",$AI164&lt;&gt;"",$AJ164&lt;&gt;"",$AK164&lt;&gt;"",$AL164&lt;&gt;"",$AM164&lt;&gt;"",$AN164&lt;&gt;"",$AO164&lt;&gt;"",$AP164&lt;&gt;""),1,0)</f>
        <v>1</v>
      </c>
      <c r="BK164" s="5">
        <f t="shared" ref="BK164:BK169" si="1018">IF(AND($BJ164=1,$O164=$AQ164),1,IF(AND($BJ164=1,$O164&gt;$AQ164,AR164="igen"),1,0))</f>
        <v>1</v>
      </c>
      <c r="BL164" s="4" t="str">
        <f t="shared" ref="BL164:BL169" si="1019">IF($M164&lt;2028,"Nem hosszútávú a feladat.",IF(AND($BI164=1,$AR164="nem"),"Forráshiányos a feladat? Jelölje az AR-oszlopban!",IF(AND($BI164=0,$AR164="igen"),"Forráshiányosnak jelölte a feladat az AR-oszlopban, de a forrás költség adatok alapnján nem az!",IF(AND($BI164=1,$AR164="igen"),"Forráshiányos a feladat!",IF($AQ164&gt;$O164,"Többlet forrást jelölt meg a II. ütemnél! A forrás ne legyen több a költségnél.",IF($AQ164=$O164,"A forrás egyenlő a költséggel (II.ütem).",0))))))</f>
        <v>Nem hosszútávú a feladat.</v>
      </c>
      <c r="BM164" s="5">
        <f t="shared" ref="BM164:BM169" si="1020">IF($M164&lt;2028,1,0)</f>
        <v>1</v>
      </c>
      <c r="BN164" s="5">
        <f t="shared" ref="BN164:BN169" si="1021">IF($M164&gt;2027,1,0)</f>
        <v>0</v>
      </c>
      <c r="BO164" s="5">
        <f t="shared" ref="BO164:BO169" si="1022">IF(AND($BM164=1,$N164=0),1,0)</f>
        <v>0</v>
      </c>
      <c r="BP164" s="5">
        <f t="shared" ref="BP164:BP169" si="1023">IF(AND($BN164=1,$O164=0),1,0)</f>
        <v>0</v>
      </c>
      <c r="BQ164" s="5">
        <f t="shared" ref="BQ164:BQ169" si="1024">IF(AND($BB164="R",$N164=0,$AZ164&gt;29),1,IF(AND($BB164="RH",$N164=0,$AZ164&gt;29),1,0))</f>
        <v>0</v>
      </c>
      <c r="BR164" s="6" t="str">
        <f t="shared" ref="BR164:BR169" si="1025">IF($BN164=0,"Nincs hosszútávú terv!",IF(AND($BB164="H",$O164=0,$AZ164=0),"Nullás a hosszútávú feladat és nincs hozzá indoklás!",IF(AND($BB164="RH",$O164=0,$AZ164=0),"Nullás a hosszútávú feladat és nincs hozzá indoklás!",IF(AND($BB164="R",$O164=0,$AZ164&lt;300),"Nullás a hosszútávú feladat és rövid hozzá az indoklás!",IF(AND($BB164="RH",$O164=0,$AZ164&lt;300),"Nullás a hosszútávú feladat és rövid hozzá az indoklás!",0)))))</f>
        <v>Nincs hosszútávú terv!</v>
      </c>
      <c r="BS164" s="5">
        <f t="shared" ref="BS164:BS169" si="1026">IF(AND($BB164="R",$N164=0,$AZ164&gt;29),1,IF(AND($BB164="RH",$N164=0,$AZ164&gt;29),1,0))</f>
        <v>0</v>
      </c>
      <c r="BT164" s="5">
        <f t="shared" ref="BT164:BT169" si="1027">IF(AND($BB164="H",$O164=0,$AZ164&gt;29),1,IF(AND($BB164="RH",$O164=0,$AZ164&gt;29),1,0))</f>
        <v>0</v>
      </c>
      <c r="BU164" s="5">
        <f t="shared" ref="BU164:BU169" si="1028">IF($B164="",0,1)</f>
        <v>1</v>
      </c>
      <c r="BV164" s="5">
        <f t="shared" ref="BV164:BV169" si="1029">IF($C164="",0,1)</f>
        <v>1</v>
      </c>
      <c r="BW164" s="5">
        <f t="shared" ref="BW164:BW169" si="1030">IF($D164="",0,1)</f>
        <v>1</v>
      </c>
      <c r="BX164" s="5">
        <f t="shared" ref="BX164:BX169" si="1031">IF($E164="",0,1)</f>
        <v>1</v>
      </c>
      <c r="BY164" s="5">
        <f t="shared" ref="BY164:BY169" si="1032">IF($L164="",0,1)</f>
        <v>1</v>
      </c>
      <c r="BZ164" s="5">
        <f t="shared" ref="BZ164:BZ169" si="1033">IF($M164="",0,1)</f>
        <v>1</v>
      </c>
      <c r="CA164" s="5">
        <f t="shared" ref="CA164:CA169" si="1034">IF($N164="",0,1)</f>
        <v>1</v>
      </c>
      <c r="CB164" s="5">
        <f t="shared" ref="CB164:CB169" si="1035">IF($O164="",0,1)</f>
        <v>1</v>
      </c>
      <c r="CC164" s="5">
        <f t="shared" ref="CC164:CC169" si="1036">IF($P164="",0,1)</f>
        <v>1</v>
      </c>
      <c r="CD164" s="5" t="str">
        <f t="shared" ref="CD164:CD169" si="1037">IF(AND($BA164=0,$BU164=0),"Hiányos kitöltés! (B-oszlop üres)",IF(AND($BA164=0,$BV164=0),"Hiányos kitöltés! (C-oszlop üres)",IF(AND($BA164=0,$BW164=0),"Hiányos kitöltés! (D-oszlop üres)",IF(AND($BA164=0,$BX164=0),"Hiányos kitöltés! (E-oszlop üres)",IF(AND($BA164=0,$BY164=0),"Hiányos kitöltés! (L-oszlop üres)",IF(AND($BA164=0,$BZ164=0),"Hiányos kitöltés! (M-oszlop üres)",IF(AND($BA164=0,$CA164=0),"Hiányos kitöltés! (N-oszlop üres)",IF(AND($BA164=0,$CB164=0),"Hiányos kitöltés! (O-oszlop üres)",IF(AND($BA164=0,$CC164=0),"Hiányos kitöltés! (P-oszlop üres)",IF(AND($BA164=0,$BG164=0),"Hiányos kitöltés! (I.ütem forrása hiányos!","?"))))))))))</f>
        <v>?</v>
      </c>
      <c r="CE164" s="4" t="str">
        <f t="shared" ref="CE164:CE169" si="1038">IF($BA164=0,$CD164,IF($BG164=0,"I. ütem forrása nincs kitöltve!",IF($BJ164=0,"II. ütem forrása nincs kitöltve!",IF($BD164=1,"Költségek üteme nem megfelelő (az időtartam és a költség üteme eltér)!",IF(AND(BH164=0,$BA164=1,$BJ164=1,$BD164=1),"Kötelező cellák kitöltve, de az I. ütem forrása hibás!",IF(AND(BJ164=0,$BA164=1,$BJ164=1,$BD164=1),"Kötelező cellák kitöltve, de a II. ütem forrása hibás!",IF(AND($BO164=1,$AZ164&lt;30),"Nullás a rövidtávú feladat és rövid (hiányzik) a hozzá tartozó indoklás!",IF(AND($BP164=1,$AZ164&lt;30),"Nullás a hosszútávú feladat és rövid (hiányzik) a hozzá tartozó indoklás!",IF(AND(BN164=1,C164="2011_RENDKÍVÜLI"),"II. ütemre nem tervezhet Rendkívüli feladatot!",IF(BH164=0,AD164,IF(BK164=0,AS164,IF(AND(BC164=1,$P164&gt;$N164),"EM rendelet 2. melléklet terhére elszámolt költség nem lehet nagyobb az I. ütemre tervezett tényleges költségnél!",IF($AC164&gt;$N164,"Többlet forrást jelölt meg az I. ütemnél! A forrás ne legyen több a költségnél.",IF($AQ164&gt;$O164,"Többlet forrást jelölt meg a II. ütemnél! A forrás ne legyen több a költségnél.","Kitöltés rendben!"))))))))))))))</f>
        <v>Kitöltés rendben!</v>
      </c>
      <c r="CF164" s="5">
        <f t="shared" ref="CF164:CF169" si="1039">IF(A164="Kitöltés rendben!",1,0)</f>
        <v>1</v>
      </c>
      <c r="CG164" s="5">
        <f t="shared" ref="CG164:CG169" si="1040">IF(AND($BB164="R",$CF164=1),1,IF(AND($BB164="RH",$CF164=1),1,0))</f>
        <v>1</v>
      </c>
      <c r="CH164" s="5">
        <f t="shared" ref="CH164:CH169" si="1041">IF(AND($BB164="H",$CF164=1),1,IF(AND($BB164="RH",$CF164=1),1,0))</f>
        <v>0</v>
      </c>
    </row>
    <row r="165" spans="1:86" s="2" customFormat="1" ht="60">
      <c r="A165" s="1" t="str">
        <f t="shared" si="1001"/>
        <v>Kitöltés rendben!</v>
      </c>
      <c r="B165" s="195">
        <v>1</v>
      </c>
      <c r="C165" s="191" t="s">
        <v>92</v>
      </c>
      <c r="D165" s="198" t="s">
        <v>500</v>
      </c>
      <c r="E165" s="199" t="s">
        <v>318</v>
      </c>
      <c r="F165" s="200" t="str">
        <f>VLOOKUP($G165,Összesítő!$B:$F,2,FALSE)</f>
        <v>21-20525-1-002-00-10</v>
      </c>
      <c r="G165" s="201">
        <v>2402</v>
      </c>
      <c r="H165" s="200" t="str">
        <f>AY165&amp;"_"&amp;AW165&amp;"_FIV_"&amp;LEFT(Előlap!$B$6,4)</f>
        <v>1792_163_FIV_2026</v>
      </c>
      <c r="I165" s="200" t="str">
        <f>VLOOKUP($G165,Összesítő!$B:$F,5,FALSE)</f>
        <v>Szalkszentmárton, Tass</v>
      </c>
      <c r="J165" s="200" t="str">
        <f>VLOOKUP($G165,Összesítő!$B:$F,4,FALSE)</f>
        <v>Szalkszentmárton Község Önkormányzata, Tass Község Önkormányzata</v>
      </c>
      <c r="K165" s="202">
        <f t="shared" si="1002"/>
        <v>10000</v>
      </c>
      <c r="L165" s="193">
        <v>2027</v>
      </c>
      <c r="M165" s="193">
        <v>2027</v>
      </c>
      <c r="N165" s="203">
        <v>10000</v>
      </c>
      <c r="O165" s="204">
        <v>0</v>
      </c>
      <c r="P165" s="203">
        <v>10000</v>
      </c>
      <c r="Q165" s="205"/>
      <c r="R165" s="204">
        <v>0</v>
      </c>
      <c r="S165" s="204">
        <v>0</v>
      </c>
      <c r="T165" s="204">
        <v>0</v>
      </c>
      <c r="U165" s="204">
        <v>0</v>
      </c>
      <c r="V165" s="204">
        <v>0</v>
      </c>
      <c r="W165" s="204">
        <v>10000</v>
      </c>
      <c r="X165" s="204">
        <v>0</v>
      </c>
      <c r="Y165" s="204">
        <v>0</v>
      </c>
      <c r="Z165" s="204">
        <v>0</v>
      </c>
      <c r="AA165" s="204">
        <v>0</v>
      </c>
      <c r="AB165" s="204">
        <v>0</v>
      </c>
      <c r="AC165" s="202">
        <f t="shared" si="1003"/>
        <v>10000</v>
      </c>
      <c r="AD165" s="3" t="str">
        <f t="shared" si="1004"/>
        <v>A forrás egyenlő a költséggel (I.ütem).</v>
      </c>
      <c r="AE165" s="205"/>
      <c r="AF165" s="204">
        <v>0</v>
      </c>
      <c r="AG165" s="204">
        <v>0</v>
      </c>
      <c r="AH165" s="204">
        <v>0</v>
      </c>
      <c r="AI165" s="204">
        <v>0</v>
      </c>
      <c r="AJ165" s="204">
        <v>0</v>
      </c>
      <c r="AK165" s="204">
        <v>0</v>
      </c>
      <c r="AL165" s="204">
        <v>0</v>
      </c>
      <c r="AM165" s="204">
        <v>0</v>
      </c>
      <c r="AN165" s="204">
        <v>0</v>
      </c>
      <c r="AO165" s="204">
        <v>0</v>
      </c>
      <c r="AP165" s="204">
        <v>0</v>
      </c>
      <c r="AQ165" s="202">
        <f t="shared" si="1005"/>
        <v>0</v>
      </c>
      <c r="AR165" s="191"/>
      <c r="AS165" s="3" t="str">
        <f t="shared" si="1006"/>
        <v>Nem hosszútávú a feladat.</v>
      </c>
      <c r="AT165" s="205"/>
      <c r="AU165" s="198" t="s">
        <v>504</v>
      </c>
      <c r="AV165" s="198" t="s">
        <v>135</v>
      </c>
      <c r="AW165" s="197">
        <f>COUNTA($G$3:G165)</f>
        <v>163</v>
      </c>
      <c r="AY165" s="6">
        <f>VLOOKUP($G165,Összesítő!$B:$F,3,FALSE)</f>
        <v>1792</v>
      </c>
      <c r="AZ165" s="6">
        <f t="shared" si="1007"/>
        <v>149</v>
      </c>
      <c r="BA165" s="5">
        <f t="shared" si="1008"/>
        <v>1</v>
      </c>
      <c r="BB165" s="5" t="str">
        <f t="shared" si="1009"/>
        <v>R</v>
      </c>
      <c r="BC165" s="5">
        <f t="shared" si="1010"/>
        <v>1</v>
      </c>
      <c r="BD165" s="5">
        <f t="shared" si="1011"/>
        <v>0</v>
      </c>
      <c r="BE165" s="5">
        <f t="shared" si="1012"/>
        <v>0</v>
      </c>
      <c r="BF165" s="6" t="str">
        <f t="shared" si="1013"/>
        <v>A forrás egyenlő a költséggel (I.ütem).</v>
      </c>
      <c r="BG165" s="5">
        <f t="shared" si="1014"/>
        <v>1</v>
      </c>
      <c r="BH165" s="5">
        <f t="shared" si="1015"/>
        <v>1</v>
      </c>
      <c r="BI165" s="5">
        <f t="shared" si="1016"/>
        <v>0</v>
      </c>
      <c r="BJ165" s="5">
        <f t="shared" si="1017"/>
        <v>1</v>
      </c>
      <c r="BK165" s="5">
        <f t="shared" si="1018"/>
        <v>1</v>
      </c>
      <c r="BL165" s="4" t="str">
        <f t="shared" si="1019"/>
        <v>Nem hosszútávú a feladat.</v>
      </c>
      <c r="BM165" s="5">
        <f t="shared" si="1020"/>
        <v>1</v>
      </c>
      <c r="BN165" s="5">
        <f t="shared" si="1021"/>
        <v>0</v>
      </c>
      <c r="BO165" s="5">
        <f t="shared" si="1022"/>
        <v>0</v>
      </c>
      <c r="BP165" s="5">
        <f t="shared" si="1023"/>
        <v>0</v>
      </c>
      <c r="BQ165" s="5">
        <f t="shared" si="1024"/>
        <v>0</v>
      </c>
      <c r="BR165" s="6" t="str">
        <f t="shared" si="1025"/>
        <v>Nincs hosszútávú terv!</v>
      </c>
      <c r="BS165" s="5">
        <f t="shared" si="1026"/>
        <v>0</v>
      </c>
      <c r="BT165" s="5">
        <f t="shared" si="1027"/>
        <v>0</v>
      </c>
      <c r="BU165" s="5">
        <f t="shared" si="1028"/>
        <v>1</v>
      </c>
      <c r="BV165" s="5">
        <f t="shared" si="1029"/>
        <v>1</v>
      </c>
      <c r="BW165" s="5">
        <f t="shared" si="1030"/>
        <v>1</v>
      </c>
      <c r="BX165" s="5">
        <f t="shared" si="1031"/>
        <v>1</v>
      </c>
      <c r="BY165" s="5">
        <f t="shared" si="1032"/>
        <v>1</v>
      </c>
      <c r="BZ165" s="5">
        <f t="shared" si="1033"/>
        <v>1</v>
      </c>
      <c r="CA165" s="5">
        <f t="shared" si="1034"/>
        <v>1</v>
      </c>
      <c r="CB165" s="5">
        <f t="shared" si="1035"/>
        <v>1</v>
      </c>
      <c r="CC165" s="5">
        <f t="shared" si="1036"/>
        <v>1</v>
      </c>
      <c r="CD165" s="5" t="str">
        <f t="shared" si="1037"/>
        <v>?</v>
      </c>
      <c r="CE165" s="4" t="str">
        <f t="shared" si="1038"/>
        <v>Kitöltés rendben!</v>
      </c>
      <c r="CF165" s="5">
        <f t="shared" si="1039"/>
        <v>1</v>
      </c>
      <c r="CG165" s="5">
        <f t="shared" si="1040"/>
        <v>1</v>
      </c>
      <c r="CH165" s="5">
        <f t="shared" si="1041"/>
        <v>0</v>
      </c>
    </row>
    <row r="166" spans="1:86" s="2" customFormat="1" ht="45">
      <c r="A166" s="1" t="str">
        <f t="shared" si="1001"/>
        <v>Kitöltés rendben!</v>
      </c>
      <c r="B166" s="195">
        <v>1</v>
      </c>
      <c r="C166" s="191" t="s">
        <v>88</v>
      </c>
      <c r="D166" s="198" t="s">
        <v>530</v>
      </c>
      <c r="E166" s="199" t="s">
        <v>318</v>
      </c>
      <c r="F166" s="200" t="str">
        <f>VLOOKUP($G166,Összesítő!$B:$F,2,FALSE)</f>
        <v>21-20525-1-002-00-10</v>
      </c>
      <c r="G166" s="201">
        <v>2402</v>
      </c>
      <c r="H166" s="200" t="str">
        <f>AY166&amp;"_"&amp;AW166&amp;"_FIV_"&amp;LEFT(Előlap!$B$6,4)</f>
        <v>1792_164_FIV_2026</v>
      </c>
      <c r="I166" s="200" t="str">
        <f>VLOOKUP($G166,Összesítő!$B:$F,5,FALSE)</f>
        <v>Szalkszentmárton, Tass</v>
      </c>
      <c r="J166" s="200" t="str">
        <f>VLOOKUP($G166,Összesítő!$B:$F,4,FALSE)</f>
        <v>Szalkszentmárton Község Önkormányzata, Tass Község Önkormányzata</v>
      </c>
      <c r="K166" s="202">
        <f t="shared" si="1002"/>
        <v>50000</v>
      </c>
      <c r="L166" s="193">
        <v>2027</v>
      </c>
      <c r="M166" s="193">
        <v>2027</v>
      </c>
      <c r="N166" s="203">
        <v>50000</v>
      </c>
      <c r="O166" s="204">
        <v>0</v>
      </c>
      <c r="P166" s="203">
        <v>50000</v>
      </c>
      <c r="Q166" s="205"/>
      <c r="R166" s="204">
        <v>0</v>
      </c>
      <c r="S166" s="204">
        <v>0</v>
      </c>
      <c r="T166" s="204">
        <v>0</v>
      </c>
      <c r="U166" s="204">
        <v>0</v>
      </c>
      <c r="V166" s="204">
        <v>0</v>
      </c>
      <c r="W166" s="204">
        <v>50000</v>
      </c>
      <c r="X166" s="204">
        <v>0</v>
      </c>
      <c r="Y166" s="204">
        <v>0</v>
      </c>
      <c r="Z166" s="204">
        <v>0</v>
      </c>
      <c r="AA166" s="204">
        <v>0</v>
      </c>
      <c r="AB166" s="204">
        <v>0</v>
      </c>
      <c r="AC166" s="202">
        <f t="shared" si="1003"/>
        <v>50000</v>
      </c>
      <c r="AD166" s="3" t="str">
        <f t="shared" si="1004"/>
        <v>A forrás egyenlő a költséggel (I.ütem).</v>
      </c>
      <c r="AE166" s="205"/>
      <c r="AF166" s="204">
        <v>0</v>
      </c>
      <c r="AG166" s="204">
        <v>0</v>
      </c>
      <c r="AH166" s="204">
        <v>0</v>
      </c>
      <c r="AI166" s="204">
        <v>0</v>
      </c>
      <c r="AJ166" s="204">
        <v>0</v>
      </c>
      <c r="AK166" s="204">
        <v>0</v>
      </c>
      <c r="AL166" s="204">
        <v>0</v>
      </c>
      <c r="AM166" s="204">
        <v>0</v>
      </c>
      <c r="AN166" s="204">
        <v>0</v>
      </c>
      <c r="AO166" s="204">
        <v>0</v>
      </c>
      <c r="AP166" s="204">
        <v>0</v>
      </c>
      <c r="AQ166" s="202">
        <f t="shared" si="1005"/>
        <v>0</v>
      </c>
      <c r="AR166" s="191"/>
      <c r="AS166" s="3" t="str">
        <f t="shared" si="1006"/>
        <v>Nem hosszútávú a feladat.</v>
      </c>
      <c r="AT166" s="205"/>
      <c r="AU166" s="198" t="s">
        <v>532</v>
      </c>
      <c r="AV166" s="198" t="s">
        <v>135</v>
      </c>
      <c r="AW166" s="197">
        <f>COUNTA($G$3:G166)</f>
        <v>164</v>
      </c>
      <c r="AY166" s="6">
        <f>VLOOKUP($G166,Összesítő!$B:$F,3,FALSE)</f>
        <v>1792</v>
      </c>
      <c r="AZ166" s="6">
        <f t="shared" si="1007"/>
        <v>110</v>
      </c>
      <c r="BA166" s="5">
        <f t="shared" si="1008"/>
        <v>1</v>
      </c>
      <c r="BB166" s="5" t="str">
        <f t="shared" si="1009"/>
        <v>R</v>
      </c>
      <c r="BC166" s="5">
        <f t="shared" si="1010"/>
        <v>1</v>
      </c>
      <c r="BD166" s="5">
        <f t="shared" si="1011"/>
        <v>0</v>
      </c>
      <c r="BE166" s="5">
        <f t="shared" si="1012"/>
        <v>0</v>
      </c>
      <c r="BF166" s="6" t="str">
        <f t="shared" si="1013"/>
        <v>A forrás egyenlő a költséggel (I.ütem).</v>
      </c>
      <c r="BG166" s="5">
        <f t="shared" si="1014"/>
        <v>1</v>
      </c>
      <c r="BH166" s="5">
        <f t="shared" si="1015"/>
        <v>1</v>
      </c>
      <c r="BI166" s="5">
        <f t="shared" si="1016"/>
        <v>0</v>
      </c>
      <c r="BJ166" s="5">
        <f t="shared" si="1017"/>
        <v>1</v>
      </c>
      <c r="BK166" s="5">
        <f t="shared" si="1018"/>
        <v>1</v>
      </c>
      <c r="BL166" s="4" t="str">
        <f t="shared" si="1019"/>
        <v>Nem hosszútávú a feladat.</v>
      </c>
      <c r="BM166" s="5">
        <f t="shared" si="1020"/>
        <v>1</v>
      </c>
      <c r="BN166" s="5">
        <f t="shared" si="1021"/>
        <v>0</v>
      </c>
      <c r="BO166" s="5">
        <f t="shared" si="1022"/>
        <v>0</v>
      </c>
      <c r="BP166" s="5">
        <f t="shared" si="1023"/>
        <v>0</v>
      </c>
      <c r="BQ166" s="5">
        <f t="shared" si="1024"/>
        <v>0</v>
      </c>
      <c r="BR166" s="6" t="str">
        <f t="shared" si="1025"/>
        <v>Nincs hosszútávú terv!</v>
      </c>
      <c r="BS166" s="5">
        <f t="shared" si="1026"/>
        <v>0</v>
      </c>
      <c r="BT166" s="5">
        <f t="shared" si="1027"/>
        <v>0</v>
      </c>
      <c r="BU166" s="5">
        <f t="shared" si="1028"/>
        <v>1</v>
      </c>
      <c r="BV166" s="5">
        <f t="shared" si="1029"/>
        <v>1</v>
      </c>
      <c r="BW166" s="5">
        <f t="shared" si="1030"/>
        <v>1</v>
      </c>
      <c r="BX166" s="5">
        <f t="shared" si="1031"/>
        <v>1</v>
      </c>
      <c r="BY166" s="5">
        <f t="shared" si="1032"/>
        <v>1</v>
      </c>
      <c r="BZ166" s="5">
        <f t="shared" si="1033"/>
        <v>1</v>
      </c>
      <c r="CA166" s="5">
        <f t="shared" si="1034"/>
        <v>1</v>
      </c>
      <c r="CB166" s="5">
        <f t="shared" si="1035"/>
        <v>1</v>
      </c>
      <c r="CC166" s="5">
        <f t="shared" si="1036"/>
        <v>1</v>
      </c>
      <c r="CD166" s="5" t="str">
        <f t="shared" si="1037"/>
        <v>?</v>
      </c>
      <c r="CE166" s="4" t="str">
        <f t="shared" si="1038"/>
        <v>Kitöltés rendben!</v>
      </c>
      <c r="CF166" s="5">
        <f t="shared" si="1039"/>
        <v>1</v>
      </c>
      <c r="CG166" s="5">
        <f t="shared" si="1040"/>
        <v>1</v>
      </c>
      <c r="CH166" s="5">
        <f t="shared" si="1041"/>
        <v>0</v>
      </c>
    </row>
    <row r="167" spans="1:86" s="2" customFormat="1" ht="75">
      <c r="A167" s="1" t="str">
        <f t="shared" si="1001"/>
        <v>Kitöltés rendben!</v>
      </c>
      <c r="B167" s="195">
        <v>1</v>
      </c>
      <c r="C167" s="191" t="s">
        <v>64</v>
      </c>
      <c r="D167" s="198" t="s">
        <v>562</v>
      </c>
      <c r="E167" s="199" t="s">
        <v>318</v>
      </c>
      <c r="F167" s="200" t="str">
        <f>VLOOKUP($G167,Összesítő!$B:$F,2,FALSE)</f>
        <v>21-20525-1-002-00-10</v>
      </c>
      <c r="G167" s="201">
        <v>2402</v>
      </c>
      <c r="H167" s="200" t="str">
        <f>AY167&amp;"_"&amp;AW167&amp;"_FIV_"&amp;LEFT(Előlap!$B$6,4)</f>
        <v>1792_165_FIV_2026</v>
      </c>
      <c r="I167" s="200" t="str">
        <f>VLOOKUP($G167,Összesítő!$B:$F,5,FALSE)</f>
        <v>Szalkszentmárton, Tass</v>
      </c>
      <c r="J167" s="200" t="str">
        <f>VLOOKUP($G167,Összesítő!$B:$F,4,FALSE)</f>
        <v>Szalkszentmárton Község Önkormányzata, Tass Község Önkormányzata</v>
      </c>
      <c r="K167" s="202">
        <f t="shared" si="1002"/>
        <v>20000</v>
      </c>
      <c r="L167" s="193">
        <v>2027</v>
      </c>
      <c r="M167" s="193">
        <v>2028</v>
      </c>
      <c r="N167" s="203">
        <v>7000</v>
      </c>
      <c r="O167" s="204">
        <v>13000</v>
      </c>
      <c r="P167" s="203">
        <v>7000</v>
      </c>
      <c r="Q167" s="205"/>
      <c r="R167" s="204">
        <v>0</v>
      </c>
      <c r="S167" s="204">
        <v>0</v>
      </c>
      <c r="T167" s="204">
        <v>0</v>
      </c>
      <c r="U167" s="204">
        <v>0</v>
      </c>
      <c r="V167" s="204">
        <v>0</v>
      </c>
      <c r="W167" s="204">
        <v>7000</v>
      </c>
      <c r="X167" s="204">
        <v>0</v>
      </c>
      <c r="Y167" s="204">
        <v>0</v>
      </c>
      <c r="Z167" s="204">
        <v>0</v>
      </c>
      <c r="AA167" s="204">
        <v>0</v>
      </c>
      <c r="AB167" s="204">
        <v>0</v>
      </c>
      <c r="AC167" s="202">
        <f t="shared" si="1003"/>
        <v>7000</v>
      </c>
      <c r="AD167" s="3" t="str">
        <f t="shared" si="1004"/>
        <v>A forrás egyenlő a költséggel (I.ütem).</v>
      </c>
      <c r="AE167" s="205"/>
      <c r="AF167" s="204">
        <v>0</v>
      </c>
      <c r="AG167" s="204">
        <v>0</v>
      </c>
      <c r="AH167" s="204">
        <v>0</v>
      </c>
      <c r="AI167" s="204">
        <v>0</v>
      </c>
      <c r="AJ167" s="204">
        <v>0</v>
      </c>
      <c r="AK167" s="204">
        <v>13000</v>
      </c>
      <c r="AL167" s="204">
        <v>0</v>
      </c>
      <c r="AM167" s="204">
        <v>0</v>
      </c>
      <c r="AN167" s="204">
        <v>0</v>
      </c>
      <c r="AO167" s="204">
        <v>0</v>
      </c>
      <c r="AP167" s="204">
        <v>0</v>
      </c>
      <c r="AQ167" s="202">
        <f t="shared" si="1005"/>
        <v>13000</v>
      </c>
      <c r="AR167" s="191"/>
      <c r="AS167" s="3" t="str">
        <f t="shared" si="1006"/>
        <v>A forrás egyenlő a költséggel (II.ütem).</v>
      </c>
      <c r="AT167" s="205"/>
      <c r="AU167" s="198" t="s">
        <v>505</v>
      </c>
      <c r="AV167" s="198" t="s">
        <v>135</v>
      </c>
      <c r="AW167" s="197">
        <f>COUNTA($G$3:G167)</f>
        <v>165</v>
      </c>
      <c r="AY167" s="6">
        <f>VLOOKUP($G167,Összesítő!$B:$F,3,FALSE)</f>
        <v>1792</v>
      </c>
      <c r="AZ167" s="6">
        <f t="shared" si="1007"/>
        <v>118</v>
      </c>
      <c r="BA167" s="5">
        <f t="shared" si="1008"/>
        <v>1</v>
      </c>
      <c r="BB167" s="5" t="str">
        <f t="shared" si="1009"/>
        <v>RH</v>
      </c>
      <c r="BC167" s="5">
        <f t="shared" si="1010"/>
        <v>1</v>
      </c>
      <c r="BD167" s="5">
        <f t="shared" si="1011"/>
        <v>0</v>
      </c>
      <c r="BE167" s="5">
        <f t="shared" si="1012"/>
        <v>0</v>
      </c>
      <c r="BF167" s="6" t="str">
        <f t="shared" si="1013"/>
        <v>A forrás egyenlő a költséggel (I.ütem).</v>
      </c>
      <c r="BG167" s="5">
        <f t="shared" si="1014"/>
        <v>1</v>
      </c>
      <c r="BH167" s="5">
        <f t="shared" si="1015"/>
        <v>1</v>
      </c>
      <c r="BI167" s="5">
        <f t="shared" si="1016"/>
        <v>0</v>
      </c>
      <c r="BJ167" s="5">
        <f t="shared" si="1017"/>
        <v>1</v>
      </c>
      <c r="BK167" s="5">
        <f t="shared" si="1018"/>
        <v>1</v>
      </c>
      <c r="BL167" s="4" t="str">
        <f t="shared" si="1019"/>
        <v>A forrás egyenlő a költséggel (II.ütem).</v>
      </c>
      <c r="BM167" s="5">
        <f t="shared" si="1020"/>
        <v>0</v>
      </c>
      <c r="BN167" s="5">
        <f t="shared" si="1021"/>
        <v>1</v>
      </c>
      <c r="BO167" s="5">
        <f t="shared" si="1022"/>
        <v>0</v>
      </c>
      <c r="BP167" s="5">
        <f t="shared" si="1023"/>
        <v>0</v>
      </c>
      <c r="BQ167" s="5">
        <f t="shared" si="1024"/>
        <v>0</v>
      </c>
      <c r="BR167" s="6">
        <f t="shared" si="1025"/>
        <v>0</v>
      </c>
      <c r="BS167" s="5">
        <f t="shared" si="1026"/>
        <v>0</v>
      </c>
      <c r="BT167" s="5">
        <f t="shared" si="1027"/>
        <v>0</v>
      </c>
      <c r="BU167" s="5">
        <f t="shared" si="1028"/>
        <v>1</v>
      </c>
      <c r="BV167" s="5">
        <f t="shared" si="1029"/>
        <v>1</v>
      </c>
      <c r="BW167" s="5">
        <f t="shared" si="1030"/>
        <v>1</v>
      </c>
      <c r="BX167" s="5">
        <f t="shared" si="1031"/>
        <v>1</v>
      </c>
      <c r="BY167" s="5">
        <f t="shared" si="1032"/>
        <v>1</v>
      </c>
      <c r="BZ167" s="5">
        <f t="shared" si="1033"/>
        <v>1</v>
      </c>
      <c r="CA167" s="5">
        <f t="shared" si="1034"/>
        <v>1</v>
      </c>
      <c r="CB167" s="5">
        <f t="shared" si="1035"/>
        <v>1</v>
      </c>
      <c r="CC167" s="5">
        <f t="shared" si="1036"/>
        <v>1</v>
      </c>
      <c r="CD167" s="5" t="str">
        <f t="shared" si="1037"/>
        <v>?</v>
      </c>
      <c r="CE167" s="4" t="str">
        <f t="shared" si="1038"/>
        <v>Kitöltés rendben!</v>
      </c>
      <c r="CF167" s="5">
        <f t="shared" si="1039"/>
        <v>1</v>
      </c>
      <c r="CG167" s="5">
        <f t="shared" si="1040"/>
        <v>1</v>
      </c>
      <c r="CH167" s="5">
        <f t="shared" si="1041"/>
        <v>1</v>
      </c>
    </row>
    <row r="168" spans="1:86" s="2" customFormat="1" ht="60">
      <c r="A168" s="1" t="str">
        <f t="shared" si="1001"/>
        <v>Kitöltés rendben!</v>
      </c>
      <c r="B168" s="195">
        <v>1</v>
      </c>
      <c r="C168" s="191" t="s">
        <v>103</v>
      </c>
      <c r="D168" s="198" t="s">
        <v>531</v>
      </c>
      <c r="E168" s="199" t="s">
        <v>318</v>
      </c>
      <c r="F168" s="200" t="str">
        <f>VLOOKUP($G168,Összesítő!$B:$F,2,FALSE)</f>
        <v>21-20525-1-002-00-10</v>
      </c>
      <c r="G168" s="201">
        <v>2402</v>
      </c>
      <c r="H168" s="200" t="str">
        <f>AY168&amp;"_"&amp;AW168&amp;"_FIV_"&amp;LEFT(Előlap!$B$6,4)</f>
        <v>1792_166_FIV_2026</v>
      </c>
      <c r="I168" s="200" t="str">
        <f>VLOOKUP($G168,Összesítő!$B:$F,5,FALSE)</f>
        <v>Szalkszentmárton, Tass</v>
      </c>
      <c r="J168" s="200" t="str">
        <f>VLOOKUP($G168,Összesítő!$B:$F,4,FALSE)</f>
        <v>Szalkszentmárton Község Önkormányzata, Tass Község Önkormányzata</v>
      </c>
      <c r="K168" s="202">
        <f t="shared" si="1002"/>
        <v>15000</v>
      </c>
      <c r="L168" s="193">
        <v>2027</v>
      </c>
      <c r="M168" s="193">
        <v>2027</v>
      </c>
      <c r="N168" s="203">
        <v>15000</v>
      </c>
      <c r="O168" s="204">
        <v>0</v>
      </c>
      <c r="P168" s="203">
        <v>15000</v>
      </c>
      <c r="Q168" s="205"/>
      <c r="R168" s="204">
        <v>0</v>
      </c>
      <c r="S168" s="204">
        <v>0</v>
      </c>
      <c r="T168" s="204">
        <v>0</v>
      </c>
      <c r="U168" s="204">
        <v>0</v>
      </c>
      <c r="V168" s="204">
        <v>0</v>
      </c>
      <c r="W168" s="204">
        <v>15000</v>
      </c>
      <c r="X168" s="204">
        <v>0</v>
      </c>
      <c r="Y168" s="204">
        <v>0</v>
      </c>
      <c r="Z168" s="204">
        <v>0</v>
      </c>
      <c r="AA168" s="204">
        <v>0</v>
      </c>
      <c r="AB168" s="204">
        <v>0</v>
      </c>
      <c r="AC168" s="202">
        <f t="shared" si="1003"/>
        <v>15000</v>
      </c>
      <c r="AD168" s="3" t="str">
        <f t="shared" si="1004"/>
        <v>A forrás egyenlő a költséggel (I.ütem).</v>
      </c>
      <c r="AE168" s="205"/>
      <c r="AF168" s="204">
        <v>0</v>
      </c>
      <c r="AG168" s="204">
        <v>0</v>
      </c>
      <c r="AH168" s="204">
        <v>0</v>
      </c>
      <c r="AI168" s="204">
        <v>0</v>
      </c>
      <c r="AJ168" s="204">
        <v>0</v>
      </c>
      <c r="AK168" s="204">
        <v>0</v>
      </c>
      <c r="AL168" s="204">
        <v>0</v>
      </c>
      <c r="AM168" s="204">
        <v>0</v>
      </c>
      <c r="AN168" s="204">
        <v>0</v>
      </c>
      <c r="AO168" s="204">
        <v>0</v>
      </c>
      <c r="AP168" s="204">
        <v>0</v>
      </c>
      <c r="AQ168" s="202">
        <f t="shared" si="1005"/>
        <v>0</v>
      </c>
      <c r="AR168" s="191"/>
      <c r="AS168" s="3" t="str">
        <f t="shared" si="1006"/>
        <v>Nem hosszútávú a feladat.</v>
      </c>
      <c r="AT168" s="205"/>
      <c r="AU168" s="198" t="s">
        <v>529</v>
      </c>
      <c r="AV168" s="198" t="s">
        <v>135</v>
      </c>
      <c r="AW168" s="197">
        <f>COUNTA($G$3:G168)</f>
        <v>166</v>
      </c>
      <c r="AY168" s="6">
        <f>VLOOKUP($G168,Összesítő!$B:$F,3,FALSE)</f>
        <v>1792</v>
      </c>
      <c r="AZ168" s="6">
        <f t="shared" si="1007"/>
        <v>76</v>
      </c>
      <c r="BA168" s="5">
        <f t="shared" si="1008"/>
        <v>1</v>
      </c>
      <c r="BB168" s="5" t="str">
        <f t="shared" si="1009"/>
        <v>R</v>
      </c>
      <c r="BC168" s="5">
        <f t="shared" si="1010"/>
        <v>1</v>
      </c>
      <c r="BD168" s="5">
        <f t="shared" si="1011"/>
        <v>0</v>
      </c>
      <c r="BE168" s="5">
        <f t="shared" si="1012"/>
        <v>0</v>
      </c>
      <c r="BF168" s="6" t="str">
        <f t="shared" si="1013"/>
        <v>A forrás egyenlő a költséggel (I.ütem).</v>
      </c>
      <c r="BG168" s="5">
        <f t="shared" si="1014"/>
        <v>1</v>
      </c>
      <c r="BH168" s="5">
        <f t="shared" si="1015"/>
        <v>1</v>
      </c>
      <c r="BI168" s="5">
        <f t="shared" si="1016"/>
        <v>0</v>
      </c>
      <c r="BJ168" s="5">
        <f t="shared" si="1017"/>
        <v>1</v>
      </c>
      <c r="BK168" s="5">
        <f t="shared" si="1018"/>
        <v>1</v>
      </c>
      <c r="BL168" s="4" t="str">
        <f t="shared" si="1019"/>
        <v>Nem hosszútávú a feladat.</v>
      </c>
      <c r="BM168" s="5">
        <f t="shared" si="1020"/>
        <v>1</v>
      </c>
      <c r="BN168" s="5">
        <f t="shared" si="1021"/>
        <v>0</v>
      </c>
      <c r="BO168" s="5">
        <f t="shared" si="1022"/>
        <v>0</v>
      </c>
      <c r="BP168" s="5">
        <f t="shared" si="1023"/>
        <v>0</v>
      </c>
      <c r="BQ168" s="5">
        <f t="shared" si="1024"/>
        <v>0</v>
      </c>
      <c r="BR168" s="6" t="str">
        <f t="shared" si="1025"/>
        <v>Nincs hosszútávú terv!</v>
      </c>
      <c r="BS168" s="5">
        <f t="shared" si="1026"/>
        <v>0</v>
      </c>
      <c r="BT168" s="5">
        <f t="shared" si="1027"/>
        <v>0</v>
      </c>
      <c r="BU168" s="5">
        <f t="shared" si="1028"/>
        <v>1</v>
      </c>
      <c r="BV168" s="5">
        <f t="shared" si="1029"/>
        <v>1</v>
      </c>
      <c r="BW168" s="5">
        <f t="shared" si="1030"/>
        <v>1</v>
      </c>
      <c r="BX168" s="5">
        <f t="shared" si="1031"/>
        <v>1</v>
      </c>
      <c r="BY168" s="5">
        <f t="shared" si="1032"/>
        <v>1</v>
      </c>
      <c r="BZ168" s="5">
        <f t="shared" si="1033"/>
        <v>1</v>
      </c>
      <c r="CA168" s="5">
        <f t="shared" si="1034"/>
        <v>1</v>
      </c>
      <c r="CB168" s="5">
        <f t="shared" si="1035"/>
        <v>1</v>
      </c>
      <c r="CC168" s="5">
        <f t="shared" si="1036"/>
        <v>1</v>
      </c>
      <c r="CD168" s="5" t="str">
        <f t="shared" si="1037"/>
        <v>?</v>
      </c>
      <c r="CE168" s="4" t="str">
        <f t="shared" si="1038"/>
        <v>Kitöltés rendben!</v>
      </c>
      <c r="CF168" s="5">
        <f t="shared" si="1039"/>
        <v>1</v>
      </c>
      <c r="CG168" s="5">
        <f t="shared" si="1040"/>
        <v>1</v>
      </c>
      <c r="CH168" s="5">
        <f t="shared" si="1041"/>
        <v>0</v>
      </c>
    </row>
    <row r="169" spans="1:86" s="2" customFormat="1" ht="75">
      <c r="A169" s="1" t="str">
        <f t="shared" si="1001"/>
        <v>Kitöltés rendben!</v>
      </c>
      <c r="B169" s="195">
        <v>1</v>
      </c>
      <c r="C169" s="191" t="s">
        <v>114</v>
      </c>
      <c r="D169" s="198" t="s">
        <v>318</v>
      </c>
      <c r="E169" s="199" t="s">
        <v>318</v>
      </c>
      <c r="F169" s="200" t="str">
        <f>VLOOKUP($G169,Összesítő!$B:$F,2,FALSE)</f>
        <v>21-20525-1-002-00-10</v>
      </c>
      <c r="G169" s="201">
        <v>2402</v>
      </c>
      <c r="H169" s="200" t="str">
        <f>AY169&amp;"_"&amp;AW169&amp;"_FIV_"&amp;LEFT(Előlap!$B$6,4)</f>
        <v>1792_167_FIV_2026</v>
      </c>
      <c r="I169" s="200" t="str">
        <f>VLOOKUP($G169,Összesítő!$B:$F,5,FALSE)</f>
        <v>Szalkszentmárton, Tass</v>
      </c>
      <c r="J169" s="200" t="str">
        <f>VLOOKUP($G169,Összesítő!$B:$F,4,FALSE)</f>
        <v>Szalkszentmárton Község Önkormányzata, Tass Község Önkormányzata</v>
      </c>
      <c r="K169" s="202">
        <f t="shared" si="1002"/>
        <v>0</v>
      </c>
      <c r="L169" s="193">
        <v>2028</v>
      </c>
      <c r="M169" s="193">
        <v>2036</v>
      </c>
      <c r="N169" s="203">
        <v>0</v>
      </c>
      <c r="O169" s="204">
        <v>0</v>
      </c>
      <c r="P169" s="203">
        <v>0</v>
      </c>
      <c r="Q169" s="205"/>
      <c r="R169" s="204">
        <v>0</v>
      </c>
      <c r="S169" s="204">
        <v>0</v>
      </c>
      <c r="T169" s="204">
        <v>0</v>
      </c>
      <c r="U169" s="204">
        <v>0</v>
      </c>
      <c r="V169" s="204">
        <v>0</v>
      </c>
      <c r="W169" s="204">
        <v>0</v>
      </c>
      <c r="X169" s="204">
        <v>0</v>
      </c>
      <c r="Y169" s="204">
        <v>0</v>
      </c>
      <c r="Z169" s="204">
        <v>0</v>
      </c>
      <c r="AA169" s="204">
        <v>0</v>
      </c>
      <c r="AB169" s="204">
        <v>0</v>
      </c>
      <c r="AC169" s="202">
        <f t="shared" si="1003"/>
        <v>0</v>
      </c>
      <c r="AD169" s="3" t="str">
        <f t="shared" si="1004"/>
        <v>Nem rövidtávú a feladat.</v>
      </c>
      <c r="AE169" s="205"/>
      <c r="AF169" s="204">
        <v>0</v>
      </c>
      <c r="AG169" s="204">
        <v>0</v>
      </c>
      <c r="AH169" s="204">
        <v>0</v>
      </c>
      <c r="AI169" s="204">
        <v>0</v>
      </c>
      <c r="AJ169" s="204">
        <v>0</v>
      </c>
      <c r="AK169" s="204">
        <v>0</v>
      </c>
      <c r="AL169" s="204">
        <v>0</v>
      </c>
      <c r="AM169" s="204">
        <v>0</v>
      </c>
      <c r="AN169" s="204">
        <v>0</v>
      </c>
      <c r="AO169" s="204">
        <v>0</v>
      </c>
      <c r="AP169" s="204">
        <v>0</v>
      </c>
      <c r="AQ169" s="202">
        <f t="shared" si="1005"/>
        <v>0</v>
      </c>
      <c r="AR169" s="191"/>
      <c r="AS169" s="3" t="str">
        <f t="shared" si="1006"/>
        <v>A forrás egyenlő a költséggel (II.ütem).</v>
      </c>
      <c r="AT169" s="205"/>
      <c r="AU169" s="198" t="s">
        <v>423</v>
      </c>
      <c r="AV169" s="198" t="s">
        <v>135</v>
      </c>
      <c r="AW169" s="197">
        <f>COUNTA($G$3:G169)</f>
        <v>167</v>
      </c>
      <c r="AY169" s="6">
        <f>VLOOKUP($G169,Összesítő!$B:$F,3,FALSE)</f>
        <v>1792</v>
      </c>
      <c r="AZ169" s="6">
        <f t="shared" si="1007"/>
        <v>208</v>
      </c>
      <c r="BA169" s="5">
        <f t="shared" si="1008"/>
        <v>1</v>
      </c>
      <c r="BB169" s="5" t="str">
        <f t="shared" si="1009"/>
        <v>H</v>
      </c>
      <c r="BC169" s="5">
        <f t="shared" si="1010"/>
        <v>0</v>
      </c>
      <c r="BD169" s="5">
        <f t="shared" si="1011"/>
        <v>0</v>
      </c>
      <c r="BE169" s="5">
        <f t="shared" si="1012"/>
        <v>0</v>
      </c>
      <c r="BF169" s="6" t="str">
        <f t="shared" si="1013"/>
        <v>Nem rövidtávú a feladat.</v>
      </c>
      <c r="BG169" s="5">
        <f t="shared" si="1014"/>
        <v>1</v>
      </c>
      <c r="BH169" s="5">
        <f t="shared" si="1015"/>
        <v>1</v>
      </c>
      <c r="BI169" s="5">
        <f t="shared" si="1016"/>
        <v>0</v>
      </c>
      <c r="BJ169" s="5">
        <f t="shared" si="1017"/>
        <v>1</v>
      </c>
      <c r="BK169" s="5">
        <f t="shared" si="1018"/>
        <v>1</v>
      </c>
      <c r="BL169" s="4" t="str">
        <f t="shared" si="1019"/>
        <v>A forrás egyenlő a költséggel (II.ütem).</v>
      </c>
      <c r="BM169" s="5">
        <f t="shared" si="1020"/>
        <v>0</v>
      </c>
      <c r="BN169" s="5">
        <f t="shared" si="1021"/>
        <v>1</v>
      </c>
      <c r="BO169" s="5">
        <f t="shared" si="1022"/>
        <v>0</v>
      </c>
      <c r="BP169" s="5">
        <f t="shared" si="1023"/>
        <v>1</v>
      </c>
      <c r="BQ169" s="5">
        <f t="shared" si="1024"/>
        <v>0</v>
      </c>
      <c r="BR169" s="6">
        <f t="shared" si="1025"/>
        <v>0</v>
      </c>
      <c r="BS169" s="5">
        <f t="shared" si="1026"/>
        <v>0</v>
      </c>
      <c r="BT169" s="5">
        <f t="shared" si="1027"/>
        <v>1</v>
      </c>
      <c r="BU169" s="5">
        <f t="shared" si="1028"/>
        <v>1</v>
      </c>
      <c r="BV169" s="5">
        <f t="shared" si="1029"/>
        <v>1</v>
      </c>
      <c r="BW169" s="5">
        <f t="shared" si="1030"/>
        <v>1</v>
      </c>
      <c r="BX169" s="5">
        <f t="shared" si="1031"/>
        <v>1</v>
      </c>
      <c r="BY169" s="5">
        <f t="shared" si="1032"/>
        <v>1</v>
      </c>
      <c r="BZ169" s="5">
        <f t="shared" si="1033"/>
        <v>1</v>
      </c>
      <c r="CA169" s="5">
        <f t="shared" si="1034"/>
        <v>1</v>
      </c>
      <c r="CB169" s="5">
        <f t="shared" si="1035"/>
        <v>1</v>
      </c>
      <c r="CC169" s="5">
        <f t="shared" si="1036"/>
        <v>1</v>
      </c>
      <c r="CD169" s="5" t="str">
        <f t="shared" si="1037"/>
        <v>?</v>
      </c>
      <c r="CE169" s="4" t="str">
        <f t="shared" si="1038"/>
        <v>Kitöltés rendben!</v>
      </c>
      <c r="CF169" s="5">
        <f t="shared" si="1039"/>
        <v>1</v>
      </c>
      <c r="CG169" s="5">
        <f t="shared" si="1040"/>
        <v>0</v>
      </c>
      <c r="CH169" s="5">
        <f t="shared" si="1041"/>
        <v>1</v>
      </c>
    </row>
    <row r="170" spans="1:86" s="2" customFormat="1" ht="45">
      <c r="A170" s="1" t="str">
        <f>IF($G170="","Nincs VKR kiválasztva!",CE170)</f>
        <v>Kitöltés rendben!</v>
      </c>
      <c r="B170" s="195">
        <v>1</v>
      </c>
      <c r="C170" s="191" t="s">
        <v>117</v>
      </c>
      <c r="D170" s="198" t="s">
        <v>317</v>
      </c>
      <c r="E170" s="199" t="s">
        <v>318</v>
      </c>
      <c r="F170" s="200" t="str">
        <f>VLOOKUP($G170,Összesítő!$B:$F,2,FALSE)</f>
        <v>21-11004-1-001-00-01</v>
      </c>
      <c r="G170" s="201">
        <v>2606</v>
      </c>
      <c r="H170" s="200" t="str">
        <f>AY170&amp;"_"&amp;AW170&amp;"_FIV_"&amp;LEFT(Előlap!$B$6,4)</f>
        <v>4255_168_FIV_2026</v>
      </c>
      <c r="I170" s="200" t="str">
        <f>VLOOKUP($G170,Összesítő!$B:$F,5,FALSE)</f>
        <v>Jászkarajenő</v>
      </c>
      <c r="J170" s="200" t="str">
        <f>VLOOKUP($G170,Összesítő!$B:$F,4,FALSE)</f>
        <v>Jászkarajenő Község Önkormányzata</v>
      </c>
      <c r="K170" s="202">
        <f>N170+O170</f>
        <v>1000</v>
      </c>
      <c r="L170" s="193">
        <v>2027</v>
      </c>
      <c r="M170" s="193">
        <v>2027</v>
      </c>
      <c r="N170" s="203">
        <v>1000</v>
      </c>
      <c r="O170" s="204">
        <v>0</v>
      </c>
      <c r="P170" s="203">
        <v>1000</v>
      </c>
      <c r="Q170" s="205"/>
      <c r="R170" s="204">
        <v>0</v>
      </c>
      <c r="S170" s="204">
        <v>0</v>
      </c>
      <c r="T170" s="204">
        <v>0</v>
      </c>
      <c r="U170" s="204">
        <v>0</v>
      </c>
      <c r="V170" s="204">
        <v>0</v>
      </c>
      <c r="W170" s="204">
        <v>1000</v>
      </c>
      <c r="X170" s="204">
        <v>0</v>
      </c>
      <c r="Y170" s="204">
        <v>0</v>
      </c>
      <c r="Z170" s="204">
        <v>0</v>
      </c>
      <c r="AA170" s="204">
        <v>0</v>
      </c>
      <c r="AB170" s="204">
        <v>0</v>
      </c>
      <c r="AC170" s="202">
        <f>SUM(R170:AB170)</f>
        <v>1000</v>
      </c>
      <c r="AD170" s="3" t="str">
        <f>IF($G170="","Nincs VKR kiválasztva!",IF(BA170=0,"Hiányos kitöltés!",BF170))</f>
        <v>A forrás egyenlő a költséggel (I.ütem).</v>
      </c>
      <c r="AE170" s="205"/>
      <c r="AF170" s="204">
        <v>0</v>
      </c>
      <c r="AG170" s="204">
        <v>0</v>
      </c>
      <c r="AH170" s="204">
        <v>0</v>
      </c>
      <c r="AI170" s="204">
        <v>0</v>
      </c>
      <c r="AJ170" s="204">
        <v>0</v>
      </c>
      <c r="AK170" s="204">
        <v>0</v>
      </c>
      <c r="AL170" s="204">
        <v>0</v>
      </c>
      <c r="AM170" s="204">
        <v>0</v>
      </c>
      <c r="AN170" s="204">
        <v>0</v>
      </c>
      <c r="AO170" s="204">
        <v>0</v>
      </c>
      <c r="AP170" s="204">
        <v>0</v>
      </c>
      <c r="AQ170" s="202">
        <f>SUM(AF170:AP170)</f>
        <v>0</v>
      </c>
      <c r="AR170" s="191"/>
      <c r="AS170" s="3" t="str">
        <f>IF($G170="","Nincs VKR kiválasztva!",IF($BA170=0,"Hiányos kitöltés!",IF($BN170=0,"Nem hosszútávú a feladat.",$BL170)))</f>
        <v>Nem hosszútávú a feladat.</v>
      </c>
      <c r="AT170" s="205"/>
      <c r="AU170" s="198" t="s">
        <v>326</v>
      </c>
      <c r="AV170" s="198" t="s">
        <v>135</v>
      </c>
      <c r="AW170" s="197">
        <f>COUNTA($G$3:G170)</f>
        <v>168</v>
      </c>
      <c r="AY170" s="6">
        <f>VLOOKUP($G170,Összesítő!$B:$F,3,FALSE)</f>
        <v>4255</v>
      </c>
      <c r="AZ170" s="6">
        <f>LEN($AU170)</f>
        <v>107</v>
      </c>
      <c r="BA170" s="5">
        <f>IF(OR($B170="",$C170="",$D170="",$E170="",$F170="",$L170="",$M170="",$N170="",$O170="",$P170=""),0,1)</f>
        <v>1</v>
      </c>
      <c r="BB170" s="5" t="str">
        <f>IF($F170="",0,IF(AND($L170=2027,$M170=2027),"R",IF(AND($L170=2027,$M170&gt;2027),"RH",IF(AND($L170&gt;2027,$M170&gt;2027),"H","x"))))</f>
        <v>R</v>
      </c>
      <c r="BC170" s="5">
        <f>IF(OR(BB170="R",BB170="RH"),1,0)</f>
        <v>1</v>
      </c>
      <c r="BD170" s="5">
        <f>IF(AND($BB170="R",$O170&gt;0),1,IF(AND($BB170="H",$N170&gt;0),1,0))</f>
        <v>0</v>
      </c>
      <c r="BE170" s="5">
        <f>IF($AC170&lt;$N170,1,IF($AC170=$N170,0))</f>
        <v>0</v>
      </c>
      <c r="BF170" s="6" t="str">
        <f>IF($L170&gt;2027,"Nem rövidtávú a feladat.",IF($BE170=1,"Az I. ütem nem lehet forráshiányos!",IF($AC170&gt;$N170,"Többlet forrást jelölt meg az I. ütemnél! A forrás ne legyen több a költségnél.",IF($AC170=$N170,"A forrás egyenlő a költséggel (I.ütem).",0))))</f>
        <v>A forrás egyenlő a költséggel (I.ütem).</v>
      </c>
      <c r="BG170" s="5">
        <f>IF(AND($R170&lt;&gt;"",$S170&lt;&gt;"",$T170&lt;&gt;"",$U170&lt;&gt;"",$V170&lt;&gt;"",$W170&lt;&gt;"",$X170&lt;&gt;"",$Y170&lt;&gt;"",$Z170&lt;&gt;"",$AA170&lt;&gt;"",$AB170&lt;&gt;""),1,0)</f>
        <v>1</v>
      </c>
      <c r="BH170" s="5">
        <f>IF(AND($BG170=1,$N170=$AC170),1,0)</f>
        <v>1</v>
      </c>
      <c r="BI170" s="5">
        <f>IF($AQ170&lt;$O170,1,0)</f>
        <v>0</v>
      </c>
      <c r="BJ170" s="5">
        <f>IF(AND($AF170&lt;&gt;"",$AG170&lt;&gt;"",$AH170&lt;&gt;"",$AI170&lt;&gt;"",$AJ170&lt;&gt;"",$AK170&lt;&gt;"",$AL170&lt;&gt;"",$AM170&lt;&gt;"",$AN170&lt;&gt;"",$AO170&lt;&gt;"",$AP170&lt;&gt;""),1,0)</f>
        <v>1</v>
      </c>
      <c r="BK170" s="5">
        <f>IF(AND($BJ170=1,$O170=$AQ170),1,IF(AND($BJ170=1,$O170&gt;$AQ170,AR170="igen"),1,0))</f>
        <v>1</v>
      </c>
      <c r="BL170" s="4" t="str">
        <f>IF($M170&lt;2028,"Nem hosszútávú a feladat.",IF(AND($BI170=1,$AR170="nem"),"Forráshiányos a feladat? Jelölje az AR-oszlopban!",IF(AND($BI170=0,$AR170="igen"),"Forráshiányosnak jelölte a feladat az AR-oszlopban, de a forrás költség adatok alapnján nem az!",IF(AND($BI170=1,$AR170="igen"),"Forráshiányos a feladat!",IF($AQ170&gt;$O170,"Többlet forrást jelölt meg a II. ütemnél! A forrás ne legyen több a költségnél.",IF($AQ170=$O170,"A forrás egyenlő a költséggel (II.ütem).",0))))))</f>
        <v>Nem hosszútávú a feladat.</v>
      </c>
      <c r="BM170" s="5">
        <f>IF($M170&lt;2028,1,0)</f>
        <v>1</v>
      </c>
      <c r="BN170" s="5">
        <f>IF($M170&gt;2027,1,0)</f>
        <v>0</v>
      </c>
      <c r="BO170" s="5">
        <f>IF(AND($BM170=1,$N170=0),1,0)</f>
        <v>0</v>
      </c>
      <c r="BP170" s="5">
        <f>IF(AND($BN170=1,$O170=0),1,0)</f>
        <v>0</v>
      </c>
      <c r="BQ170" s="5">
        <f>IF(AND($BB170="R",$N170=0,$AZ170&gt;29),1,IF(AND($BB170="RH",$N170=0,$AZ170&gt;29),1,0))</f>
        <v>0</v>
      </c>
      <c r="BR170" s="6" t="str">
        <f>IF($BN170=0,"Nincs hosszútávú terv!",IF(AND($BB170="H",$O170=0,$AZ170=0),"Nullás a hosszútávú feladat és nincs hozzá indoklás!",IF(AND($BB170="RH",$O170=0,$AZ170=0),"Nullás a hosszútávú feladat és nincs hozzá indoklás!",IF(AND($BB170="R",$O170=0,$AZ170&lt;300),"Nullás a hosszútávú feladat és rövid hozzá az indoklás!",IF(AND($BB170="RH",$O170=0,$AZ170&lt;300),"Nullás a hosszútávú feladat és rövid hozzá az indoklás!",0)))))</f>
        <v>Nincs hosszútávú terv!</v>
      </c>
      <c r="BS170" s="5">
        <f>IF(AND($BB170="R",$N170=0,$AZ170&gt;29),1,IF(AND($BB170="RH",$N170=0,$AZ170&gt;29),1,0))</f>
        <v>0</v>
      </c>
      <c r="BT170" s="5">
        <f>IF(AND($BB170="H",$O170=0,$AZ170&gt;29),1,IF(AND($BB170="RH",$O170=0,$AZ170&gt;29),1,0))</f>
        <v>0</v>
      </c>
      <c r="BU170" s="5">
        <f>IF($B170="",0,1)</f>
        <v>1</v>
      </c>
      <c r="BV170" s="5">
        <f>IF($C170="",0,1)</f>
        <v>1</v>
      </c>
      <c r="BW170" s="5">
        <f>IF($D170="",0,1)</f>
        <v>1</v>
      </c>
      <c r="BX170" s="5">
        <f>IF($E170="",0,1)</f>
        <v>1</v>
      </c>
      <c r="BY170" s="5">
        <f>IF($L170="",0,1)</f>
        <v>1</v>
      </c>
      <c r="BZ170" s="5">
        <f>IF($M170="",0,1)</f>
        <v>1</v>
      </c>
      <c r="CA170" s="5">
        <f>IF($N170="",0,1)</f>
        <v>1</v>
      </c>
      <c r="CB170" s="5">
        <f>IF($O170="",0,1)</f>
        <v>1</v>
      </c>
      <c r="CC170" s="5">
        <f>IF($P170="",0,1)</f>
        <v>1</v>
      </c>
      <c r="CD170" s="5" t="str">
        <f>IF(AND($BA170=0,$BU170=0),"Hiányos kitöltés! (B-oszlop üres)",IF(AND($BA170=0,$BV170=0),"Hiányos kitöltés! (C-oszlop üres)",IF(AND($BA170=0,$BW170=0),"Hiányos kitöltés! (D-oszlop üres)",IF(AND($BA170=0,$BX170=0),"Hiányos kitöltés! (E-oszlop üres)",IF(AND($BA170=0,$BY170=0),"Hiányos kitöltés! (L-oszlop üres)",IF(AND($BA170=0,$BZ170=0),"Hiányos kitöltés! (M-oszlop üres)",IF(AND($BA170=0,$CA170=0),"Hiányos kitöltés! (N-oszlop üres)",IF(AND($BA170=0,$CB170=0),"Hiányos kitöltés! (O-oszlop üres)",IF(AND($BA170=0,$CC170=0),"Hiányos kitöltés! (P-oszlop üres)",IF(AND($BA170=0,$BG170=0),"Hiányos kitöltés! (I.ütem forrása hiányos!","?"))))))))))</f>
        <v>?</v>
      </c>
      <c r="CE170" s="4" t="str">
        <f>IF($BA170=0,$CD170,IF($BG170=0,"I. ütem forrása nincs kitöltve!",IF($BJ170=0,"II. ütem forrása nincs kitöltve!",IF($BD170=1,"Költségek üteme nem megfelelő (az időtartam és a költség üteme eltér)!",IF(AND(BH170=0,$BA170=1,$BJ170=1,$BD170=1),"Kötelező cellák kitöltve, de az I. ütem forrása hibás!",IF(AND(BJ170=0,$BA170=1,$BJ170=1,$BD170=1),"Kötelező cellák kitöltve, de a II. ütem forrása hibás!",IF(AND($BO170=1,$AZ170&lt;30),"Nullás a rövidtávú feladat és rövid (hiányzik) a hozzá tartozó indoklás!",IF(AND($BP170=1,$AZ170&lt;30),"Nullás a hosszútávú feladat és rövid (hiányzik) a hozzá tartozó indoklás!",IF(AND(BN170=1,C170="2011_RENDKÍVÜLI"),"II. ütemre nem tervezhet Rendkívüli feladatot!",IF(BH170=0,AD170,IF(BK170=0,AS170,IF(AND(BC170=1,$P170&gt;$N170),"EM rendelet 2. melléklet terhére elszámolt költség nem lehet nagyobb az I. ütemre tervezett tényleges költségnél!",IF($AC170&gt;$N170,"Többlet forrást jelölt meg az I. ütemnél! A forrás ne legyen több a költségnél.",IF($AQ170&gt;$O170,"Többlet forrást jelölt meg a II. ütemnél! A forrás ne legyen több a költségnél.","Kitöltés rendben!"))))))))))))))</f>
        <v>Kitöltés rendben!</v>
      </c>
      <c r="CF170" s="5">
        <f>IF(A170="Kitöltés rendben!",1,0)</f>
        <v>1</v>
      </c>
      <c r="CG170" s="5">
        <f>IF(AND($BB170="R",$CF170=1),1,IF(AND($BB170="RH",$CF170=1),1,0))</f>
        <v>1</v>
      </c>
      <c r="CH170" s="5">
        <f>IF(AND($BB170="H",$CF170=1),1,IF(AND($BB170="RH",$CF170=1),1,0))</f>
        <v>0</v>
      </c>
    </row>
    <row r="171" spans="1:86" s="2" customFormat="1" ht="90">
      <c r="A171" s="1" t="str">
        <f t="shared" ref="A171:A175" si="1042">IF($G171="","Nincs VKR kiválasztva!",CE171)</f>
        <v>Kitöltés rendben!</v>
      </c>
      <c r="B171" s="195">
        <v>1</v>
      </c>
      <c r="C171" s="191" t="s">
        <v>50</v>
      </c>
      <c r="D171" s="198" t="s">
        <v>368</v>
      </c>
      <c r="E171" s="199" t="s">
        <v>318</v>
      </c>
      <c r="F171" s="200" t="str">
        <f>VLOOKUP($G171,Összesítő!$B:$F,2,FALSE)</f>
        <v>21-11004-1-001-00-01</v>
      </c>
      <c r="G171" s="201">
        <v>2606</v>
      </c>
      <c r="H171" s="200" t="str">
        <f>AY171&amp;"_"&amp;AW171&amp;"_FIV_"&amp;LEFT(Előlap!$B$6,4)</f>
        <v>4255_169_FIV_2026</v>
      </c>
      <c r="I171" s="200" t="str">
        <f>VLOOKUP($G171,Összesítő!$B:$F,5,FALSE)</f>
        <v>Jászkarajenő</v>
      </c>
      <c r="J171" s="200" t="str">
        <f>VLOOKUP($G171,Összesítő!$B:$F,4,FALSE)</f>
        <v>Jászkarajenő Község Önkormányzata</v>
      </c>
      <c r="K171" s="202">
        <f t="shared" ref="K171:K175" si="1043">N171+O171</f>
        <v>2500</v>
      </c>
      <c r="L171" s="193">
        <v>2027</v>
      </c>
      <c r="M171" s="193">
        <v>2027</v>
      </c>
      <c r="N171" s="203">
        <v>2500</v>
      </c>
      <c r="O171" s="204">
        <v>0</v>
      </c>
      <c r="P171" s="203">
        <v>2500</v>
      </c>
      <c r="Q171" s="205"/>
      <c r="R171" s="204">
        <v>0</v>
      </c>
      <c r="S171" s="204">
        <v>0</v>
      </c>
      <c r="T171" s="204">
        <v>0</v>
      </c>
      <c r="U171" s="204">
        <v>0</v>
      </c>
      <c r="V171" s="204">
        <v>0</v>
      </c>
      <c r="W171" s="203">
        <v>2500</v>
      </c>
      <c r="X171" s="204">
        <v>0</v>
      </c>
      <c r="Y171" s="204">
        <v>0</v>
      </c>
      <c r="Z171" s="204">
        <v>0</v>
      </c>
      <c r="AA171" s="204">
        <v>0</v>
      </c>
      <c r="AB171" s="204">
        <v>0</v>
      </c>
      <c r="AC171" s="202">
        <f t="shared" ref="AC171:AC175" si="1044">SUM(R171:AB171)</f>
        <v>2500</v>
      </c>
      <c r="AD171" s="3" t="str">
        <f t="shared" ref="AD171:AD175" si="1045">IF($G171="","Nincs VKR kiválasztva!",IF(BA171=0,"Hiányos kitöltés!",BF171))</f>
        <v>A forrás egyenlő a költséggel (I.ütem).</v>
      </c>
      <c r="AE171" s="205"/>
      <c r="AF171" s="204">
        <v>0</v>
      </c>
      <c r="AG171" s="204">
        <v>0</v>
      </c>
      <c r="AH171" s="204">
        <v>0</v>
      </c>
      <c r="AI171" s="204">
        <v>0</v>
      </c>
      <c r="AJ171" s="204">
        <v>0</v>
      </c>
      <c r="AK171" s="204">
        <v>0</v>
      </c>
      <c r="AL171" s="204">
        <v>0</v>
      </c>
      <c r="AM171" s="204">
        <v>0</v>
      </c>
      <c r="AN171" s="204">
        <v>0</v>
      </c>
      <c r="AO171" s="204">
        <v>0</v>
      </c>
      <c r="AP171" s="204">
        <v>0</v>
      </c>
      <c r="AQ171" s="202">
        <f t="shared" ref="AQ171:AQ175" si="1046">SUM(AF171:AP171)</f>
        <v>0</v>
      </c>
      <c r="AR171" s="191"/>
      <c r="AS171" s="3" t="str">
        <f t="shared" ref="AS171:AS175" si="1047">IF($G171="","Nincs VKR kiválasztva!",IF($BA171=0,"Hiányos kitöltés!",IF($BN171=0,"Nem hosszútávú a feladat.",$BL171)))</f>
        <v>Nem hosszútávú a feladat.</v>
      </c>
      <c r="AT171" s="205"/>
      <c r="AU171" s="198" t="s">
        <v>536</v>
      </c>
      <c r="AV171" s="198" t="s">
        <v>135</v>
      </c>
      <c r="AW171" s="197">
        <f>COUNTA($G$3:G171)</f>
        <v>169</v>
      </c>
      <c r="AY171" s="6">
        <f>VLOOKUP($G171,Összesítő!$B:$F,3,FALSE)</f>
        <v>4255</v>
      </c>
      <c r="AZ171" s="6">
        <f t="shared" ref="AZ171:AZ175" si="1048">LEN($AU171)</f>
        <v>239</v>
      </c>
      <c r="BA171" s="5">
        <f t="shared" ref="BA171:BA175" si="1049">IF(OR($B171="",$C171="",$D171="",$E171="",$F171="",$L171="",$M171="",$N171="",$O171="",$P171=""),0,1)</f>
        <v>1</v>
      </c>
      <c r="BB171" s="5" t="str">
        <f t="shared" ref="BB171:BB175" si="1050">IF($F171="",0,IF(AND($L171=2027,$M171=2027),"R",IF(AND($L171=2027,$M171&gt;2027),"RH",IF(AND($L171&gt;2027,$M171&gt;2027),"H","x"))))</f>
        <v>R</v>
      </c>
      <c r="BC171" s="5">
        <f t="shared" ref="BC171:BC175" si="1051">IF(OR(BB171="R",BB171="RH"),1,0)</f>
        <v>1</v>
      </c>
      <c r="BD171" s="5">
        <f t="shared" ref="BD171:BD175" si="1052">IF(AND($BB171="R",$O171&gt;0),1,IF(AND($BB171="H",$N171&gt;0),1,0))</f>
        <v>0</v>
      </c>
      <c r="BE171" s="5">
        <f t="shared" ref="BE171:BE175" si="1053">IF($AC171&lt;$N171,1,IF($AC171=$N171,0))</f>
        <v>0</v>
      </c>
      <c r="BF171" s="6" t="str">
        <f t="shared" ref="BF171:BF175" si="1054">IF($L171&gt;2027,"Nem rövidtávú a feladat.",IF($BE171=1,"Az I. ütem nem lehet forráshiányos!",IF($AC171&gt;$N171,"Többlet forrást jelölt meg az I. ütemnél! A forrás ne legyen több a költségnél.",IF($AC171=$N171,"A forrás egyenlő a költséggel (I.ütem).",0))))</f>
        <v>A forrás egyenlő a költséggel (I.ütem).</v>
      </c>
      <c r="BG171" s="5">
        <f t="shared" ref="BG171:BG175" si="1055">IF(AND($R171&lt;&gt;"",$S171&lt;&gt;"",$T171&lt;&gt;"",$U171&lt;&gt;"",$V171&lt;&gt;"",$W171&lt;&gt;"",$X171&lt;&gt;"",$Y171&lt;&gt;"",$Z171&lt;&gt;"",$AA171&lt;&gt;"",$AB171&lt;&gt;""),1,0)</f>
        <v>1</v>
      </c>
      <c r="BH171" s="5">
        <f t="shared" ref="BH171:BH175" si="1056">IF(AND($BG171=1,$N171=$AC171),1,0)</f>
        <v>1</v>
      </c>
      <c r="BI171" s="5">
        <f t="shared" ref="BI171:BI175" si="1057">IF($AQ171&lt;$O171,1,0)</f>
        <v>0</v>
      </c>
      <c r="BJ171" s="5">
        <f t="shared" ref="BJ171:BJ175" si="1058">IF(AND($AF171&lt;&gt;"",$AG171&lt;&gt;"",$AH171&lt;&gt;"",$AI171&lt;&gt;"",$AJ171&lt;&gt;"",$AK171&lt;&gt;"",$AL171&lt;&gt;"",$AM171&lt;&gt;"",$AN171&lt;&gt;"",$AO171&lt;&gt;"",$AP171&lt;&gt;""),1,0)</f>
        <v>1</v>
      </c>
      <c r="BK171" s="5">
        <f t="shared" ref="BK171:BK175" si="1059">IF(AND($BJ171=1,$O171=$AQ171),1,IF(AND($BJ171=1,$O171&gt;$AQ171,AR171="igen"),1,0))</f>
        <v>1</v>
      </c>
      <c r="BL171" s="4" t="str">
        <f t="shared" ref="BL171:BL175" si="1060">IF($M171&lt;2028,"Nem hosszútávú a feladat.",IF(AND($BI171=1,$AR171="nem"),"Forráshiányos a feladat? Jelölje az AR-oszlopban!",IF(AND($BI171=0,$AR171="igen"),"Forráshiányosnak jelölte a feladat az AR-oszlopban, de a forrás költség adatok alapnján nem az!",IF(AND($BI171=1,$AR171="igen"),"Forráshiányos a feladat!",IF($AQ171&gt;$O171,"Többlet forrást jelölt meg a II. ütemnél! A forrás ne legyen több a költségnél.",IF($AQ171=$O171,"A forrás egyenlő a költséggel (II.ütem).",0))))))</f>
        <v>Nem hosszútávú a feladat.</v>
      </c>
      <c r="BM171" s="5">
        <f t="shared" ref="BM171:BM175" si="1061">IF($M171&lt;2028,1,0)</f>
        <v>1</v>
      </c>
      <c r="BN171" s="5">
        <f t="shared" ref="BN171:BN175" si="1062">IF($M171&gt;2027,1,0)</f>
        <v>0</v>
      </c>
      <c r="BO171" s="5">
        <f t="shared" ref="BO171:BO175" si="1063">IF(AND($BM171=1,$N171=0),1,0)</f>
        <v>0</v>
      </c>
      <c r="BP171" s="5">
        <f t="shared" ref="BP171:BP175" si="1064">IF(AND($BN171=1,$O171=0),1,0)</f>
        <v>0</v>
      </c>
      <c r="BQ171" s="5">
        <f t="shared" ref="BQ171:BQ175" si="1065">IF(AND($BB171="R",$N171=0,$AZ171&gt;29),1,IF(AND($BB171="RH",$N171=0,$AZ171&gt;29),1,0))</f>
        <v>0</v>
      </c>
      <c r="BR171" s="6" t="str">
        <f t="shared" ref="BR171:BR175" si="1066">IF($BN171=0,"Nincs hosszútávú terv!",IF(AND($BB171="H",$O171=0,$AZ171=0),"Nullás a hosszútávú feladat és nincs hozzá indoklás!",IF(AND($BB171="RH",$O171=0,$AZ171=0),"Nullás a hosszútávú feladat és nincs hozzá indoklás!",IF(AND($BB171="R",$O171=0,$AZ171&lt;300),"Nullás a hosszútávú feladat és rövid hozzá az indoklás!",IF(AND($BB171="RH",$O171=0,$AZ171&lt;300),"Nullás a hosszútávú feladat és rövid hozzá az indoklás!",0)))))</f>
        <v>Nincs hosszútávú terv!</v>
      </c>
      <c r="BS171" s="5">
        <f t="shared" ref="BS171:BS175" si="1067">IF(AND($BB171="R",$N171=0,$AZ171&gt;29),1,IF(AND($BB171="RH",$N171=0,$AZ171&gt;29),1,0))</f>
        <v>0</v>
      </c>
      <c r="BT171" s="5">
        <f t="shared" ref="BT171:BT175" si="1068">IF(AND($BB171="H",$O171=0,$AZ171&gt;29),1,IF(AND($BB171="RH",$O171=0,$AZ171&gt;29),1,0))</f>
        <v>0</v>
      </c>
      <c r="BU171" s="5">
        <f t="shared" ref="BU171:BU175" si="1069">IF($B171="",0,1)</f>
        <v>1</v>
      </c>
      <c r="BV171" s="5">
        <f t="shared" ref="BV171:BV175" si="1070">IF($C171="",0,1)</f>
        <v>1</v>
      </c>
      <c r="BW171" s="5">
        <f t="shared" ref="BW171:BW175" si="1071">IF($D171="",0,1)</f>
        <v>1</v>
      </c>
      <c r="BX171" s="5">
        <f t="shared" ref="BX171:BX175" si="1072">IF($E171="",0,1)</f>
        <v>1</v>
      </c>
      <c r="BY171" s="5">
        <f t="shared" ref="BY171:BY175" si="1073">IF($L171="",0,1)</f>
        <v>1</v>
      </c>
      <c r="BZ171" s="5">
        <f t="shared" ref="BZ171:BZ175" si="1074">IF($M171="",0,1)</f>
        <v>1</v>
      </c>
      <c r="CA171" s="5">
        <f t="shared" ref="CA171:CA175" si="1075">IF($N171="",0,1)</f>
        <v>1</v>
      </c>
      <c r="CB171" s="5">
        <f t="shared" ref="CB171:CB175" si="1076">IF($O171="",0,1)</f>
        <v>1</v>
      </c>
      <c r="CC171" s="5">
        <f t="shared" ref="CC171:CC175" si="1077">IF($P171="",0,1)</f>
        <v>1</v>
      </c>
      <c r="CD171" s="5" t="str">
        <f t="shared" ref="CD171:CD175" si="1078">IF(AND($BA171=0,$BU171=0),"Hiányos kitöltés! (B-oszlop üres)",IF(AND($BA171=0,$BV171=0),"Hiányos kitöltés! (C-oszlop üres)",IF(AND($BA171=0,$BW171=0),"Hiányos kitöltés! (D-oszlop üres)",IF(AND($BA171=0,$BX171=0),"Hiányos kitöltés! (E-oszlop üres)",IF(AND($BA171=0,$BY171=0),"Hiányos kitöltés! (L-oszlop üres)",IF(AND($BA171=0,$BZ171=0),"Hiányos kitöltés! (M-oszlop üres)",IF(AND($BA171=0,$CA171=0),"Hiányos kitöltés! (N-oszlop üres)",IF(AND($BA171=0,$CB171=0),"Hiányos kitöltés! (O-oszlop üres)",IF(AND($BA171=0,$CC171=0),"Hiányos kitöltés! (P-oszlop üres)",IF(AND($BA171=0,$BG171=0),"Hiányos kitöltés! (I.ütem forrása hiányos!","?"))))))))))</f>
        <v>?</v>
      </c>
      <c r="CE171" s="4" t="str">
        <f t="shared" ref="CE171:CE175" si="1079">IF($BA171=0,$CD171,IF($BG171=0,"I. ütem forrása nincs kitöltve!",IF($BJ171=0,"II. ütem forrása nincs kitöltve!",IF($BD171=1,"Költségek üteme nem megfelelő (az időtartam és a költség üteme eltér)!",IF(AND(BH171=0,$BA171=1,$BJ171=1,$BD171=1),"Kötelező cellák kitöltve, de az I. ütem forrása hibás!",IF(AND(BJ171=0,$BA171=1,$BJ171=1,$BD171=1),"Kötelező cellák kitöltve, de a II. ütem forrása hibás!",IF(AND($BO171=1,$AZ171&lt;30),"Nullás a rövidtávú feladat és rövid (hiányzik) a hozzá tartozó indoklás!",IF(AND($BP171=1,$AZ171&lt;30),"Nullás a hosszútávú feladat és rövid (hiányzik) a hozzá tartozó indoklás!",IF(AND(BN171=1,C171="2011_RENDKÍVÜLI"),"II. ütemre nem tervezhet Rendkívüli feladatot!",IF(BH171=0,AD171,IF(BK171=0,AS171,IF(AND(BC171=1,$P171&gt;$N171),"EM rendelet 2. melléklet terhére elszámolt költség nem lehet nagyobb az I. ütemre tervezett tényleges költségnél!",IF($AC171&gt;$N171,"Többlet forrást jelölt meg az I. ütemnél! A forrás ne legyen több a költségnél.",IF($AQ171&gt;$O171,"Többlet forrást jelölt meg a II. ütemnél! A forrás ne legyen több a költségnél.","Kitöltés rendben!"))))))))))))))</f>
        <v>Kitöltés rendben!</v>
      </c>
      <c r="CF171" s="5">
        <f t="shared" ref="CF171:CF175" si="1080">IF(A171="Kitöltés rendben!",1,0)</f>
        <v>1</v>
      </c>
      <c r="CG171" s="5">
        <f t="shared" ref="CG171:CG175" si="1081">IF(AND($BB171="R",$CF171=1),1,IF(AND($BB171="RH",$CF171=1),1,0))</f>
        <v>1</v>
      </c>
      <c r="CH171" s="5">
        <f t="shared" ref="CH171:CH175" si="1082">IF(AND($BB171="H",$CF171=1),1,IF(AND($BB171="RH",$CF171=1),1,0))</f>
        <v>0</v>
      </c>
    </row>
    <row r="172" spans="1:86" s="2" customFormat="1" ht="45">
      <c r="A172" s="1" t="str">
        <f t="shared" si="1042"/>
        <v>Kitöltés rendben!</v>
      </c>
      <c r="B172" s="195">
        <v>1</v>
      </c>
      <c r="C172" s="191" t="s">
        <v>88</v>
      </c>
      <c r="D172" s="198" t="s">
        <v>362</v>
      </c>
      <c r="E172" s="199" t="s">
        <v>318</v>
      </c>
      <c r="F172" s="200" t="str">
        <f>VLOOKUP($G172,Összesítő!$B:$F,2,FALSE)</f>
        <v>21-11004-1-001-00-01</v>
      </c>
      <c r="G172" s="201">
        <v>2606</v>
      </c>
      <c r="H172" s="200" t="str">
        <f>AY172&amp;"_"&amp;AW172&amp;"_FIV_"&amp;LEFT(Előlap!$B$6,4)</f>
        <v>4255_170_FIV_2026</v>
      </c>
      <c r="I172" s="200" t="str">
        <f>VLOOKUP($G172,Összesítő!$B:$F,5,FALSE)</f>
        <v>Jászkarajenő</v>
      </c>
      <c r="J172" s="200" t="str">
        <f>VLOOKUP($G172,Összesítő!$B:$F,4,FALSE)</f>
        <v>Jászkarajenő Község Önkormányzata</v>
      </c>
      <c r="K172" s="202">
        <f t="shared" si="1043"/>
        <v>3000</v>
      </c>
      <c r="L172" s="193">
        <v>2027</v>
      </c>
      <c r="M172" s="193">
        <v>2027</v>
      </c>
      <c r="N172" s="203">
        <v>3000</v>
      </c>
      <c r="O172" s="204">
        <v>0</v>
      </c>
      <c r="P172" s="203">
        <v>3000</v>
      </c>
      <c r="Q172" s="205"/>
      <c r="R172" s="204">
        <v>0</v>
      </c>
      <c r="S172" s="204">
        <v>0</v>
      </c>
      <c r="T172" s="204">
        <v>0</v>
      </c>
      <c r="U172" s="204">
        <v>0</v>
      </c>
      <c r="V172" s="204">
        <v>0</v>
      </c>
      <c r="W172" s="203">
        <v>3000</v>
      </c>
      <c r="X172" s="204">
        <v>0</v>
      </c>
      <c r="Y172" s="204">
        <v>0</v>
      </c>
      <c r="Z172" s="204">
        <v>0</v>
      </c>
      <c r="AA172" s="204">
        <v>0</v>
      </c>
      <c r="AB172" s="204">
        <v>0</v>
      </c>
      <c r="AC172" s="202">
        <f t="shared" si="1044"/>
        <v>3000</v>
      </c>
      <c r="AD172" s="3" t="str">
        <f t="shared" si="1045"/>
        <v>A forrás egyenlő a költséggel (I.ütem).</v>
      </c>
      <c r="AE172" s="205"/>
      <c r="AF172" s="204">
        <v>0</v>
      </c>
      <c r="AG172" s="204">
        <v>0</v>
      </c>
      <c r="AH172" s="204">
        <v>0</v>
      </c>
      <c r="AI172" s="204">
        <v>0</v>
      </c>
      <c r="AJ172" s="204">
        <v>0</v>
      </c>
      <c r="AK172" s="204">
        <v>0</v>
      </c>
      <c r="AL172" s="204">
        <v>0</v>
      </c>
      <c r="AM172" s="204">
        <v>0</v>
      </c>
      <c r="AN172" s="204">
        <v>0</v>
      </c>
      <c r="AO172" s="204">
        <v>0</v>
      </c>
      <c r="AP172" s="204">
        <v>0</v>
      </c>
      <c r="AQ172" s="202">
        <f t="shared" si="1046"/>
        <v>0</v>
      </c>
      <c r="AR172" s="191"/>
      <c r="AS172" s="3" t="str">
        <f t="shared" si="1047"/>
        <v>Nem hosszútávú a feladat.</v>
      </c>
      <c r="AT172" s="205"/>
      <c r="AU172" s="198" t="s">
        <v>537</v>
      </c>
      <c r="AV172" s="198" t="s">
        <v>135</v>
      </c>
      <c r="AW172" s="197">
        <f>COUNTA($G$3:G172)</f>
        <v>170</v>
      </c>
      <c r="AY172" s="6">
        <f>VLOOKUP($G172,Összesítő!$B:$F,3,FALSE)</f>
        <v>4255</v>
      </c>
      <c r="AZ172" s="6">
        <f t="shared" si="1048"/>
        <v>134</v>
      </c>
      <c r="BA172" s="5">
        <f t="shared" si="1049"/>
        <v>1</v>
      </c>
      <c r="BB172" s="5" t="str">
        <f t="shared" si="1050"/>
        <v>R</v>
      </c>
      <c r="BC172" s="5">
        <f t="shared" si="1051"/>
        <v>1</v>
      </c>
      <c r="BD172" s="5">
        <f t="shared" si="1052"/>
        <v>0</v>
      </c>
      <c r="BE172" s="5">
        <f t="shared" si="1053"/>
        <v>0</v>
      </c>
      <c r="BF172" s="6" t="str">
        <f t="shared" si="1054"/>
        <v>A forrás egyenlő a költséggel (I.ütem).</v>
      </c>
      <c r="BG172" s="5">
        <f t="shared" si="1055"/>
        <v>1</v>
      </c>
      <c r="BH172" s="5">
        <f t="shared" si="1056"/>
        <v>1</v>
      </c>
      <c r="BI172" s="5">
        <f t="shared" si="1057"/>
        <v>0</v>
      </c>
      <c r="BJ172" s="5">
        <f t="shared" si="1058"/>
        <v>1</v>
      </c>
      <c r="BK172" s="5">
        <f t="shared" si="1059"/>
        <v>1</v>
      </c>
      <c r="BL172" s="4" t="str">
        <f t="shared" si="1060"/>
        <v>Nem hosszútávú a feladat.</v>
      </c>
      <c r="BM172" s="5">
        <f t="shared" si="1061"/>
        <v>1</v>
      </c>
      <c r="BN172" s="5">
        <f t="shared" si="1062"/>
        <v>0</v>
      </c>
      <c r="BO172" s="5">
        <f t="shared" si="1063"/>
        <v>0</v>
      </c>
      <c r="BP172" s="5">
        <f t="shared" si="1064"/>
        <v>0</v>
      </c>
      <c r="BQ172" s="5">
        <f t="shared" si="1065"/>
        <v>0</v>
      </c>
      <c r="BR172" s="6" t="str">
        <f t="shared" si="1066"/>
        <v>Nincs hosszútávú terv!</v>
      </c>
      <c r="BS172" s="5">
        <f t="shared" si="1067"/>
        <v>0</v>
      </c>
      <c r="BT172" s="5">
        <f t="shared" si="1068"/>
        <v>0</v>
      </c>
      <c r="BU172" s="5">
        <f t="shared" si="1069"/>
        <v>1</v>
      </c>
      <c r="BV172" s="5">
        <f t="shared" si="1070"/>
        <v>1</v>
      </c>
      <c r="BW172" s="5">
        <f t="shared" si="1071"/>
        <v>1</v>
      </c>
      <c r="BX172" s="5">
        <f t="shared" si="1072"/>
        <v>1</v>
      </c>
      <c r="BY172" s="5">
        <f t="shared" si="1073"/>
        <v>1</v>
      </c>
      <c r="BZ172" s="5">
        <f t="shared" si="1074"/>
        <v>1</v>
      </c>
      <c r="CA172" s="5">
        <f t="shared" si="1075"/>
        <v>1</v>
      </c>
      <c r="CB172" s="5">
        <f t="shared" si="1076"/>
        <v>1</v>
      </c>
      <c r="CC172" s="5">
        <f t="shared" si="1077"/>
        <v>1</v>
      </c>
      <c r="CD172" s="5" t="str">
        <f t="shared" si="1078"/>
        <v>?</v>
      </c>
      <c r="CE172" s="4" t="str">
        <f t="shared" si="1079"/>
        <v>Kitöltés rendben!</v>
      </c>
      <c r="CF172" s="5">
        <f t="shared" si="1080"/>
        <v>1</v>
      </c>
      <c r="CG172" s="5">
        <f t="shared" si="1081"/>
        <v>1</v>
      </c>
      <c r="CH172" s="5">
        <f t="shared" si="1082"/>
        <v>0</v>
      </c>
    </row>
    <row r="173" spans="1:86" s="2" customFormat="1" ht="75">
      <c r="A173" s="1" t="str">
        <f t="shared" si="1042"/>
        <v>Kitöltés rendben!</v>
      </c>
      <c r="B173" s="195">
        <v>1</v>
      </c>
      <c r="C173" s="191" t="s">
        <v>24</v>
      </c>
      <c r="D173" s="198" t="s">
        <v>533</v>
      </c>
      <c r="E173" s="199" t="s">
        <v>318</v>
      </c>
      <c r="F173" s="200" t="str">
        <f>VLOOKUP($G173,Összesítő!$B:$F,2,FALSE)</f>
        <v>21-11004-1-001-00-01</v>
      </c>
      <c r="G173" s="201">
        <v>2606</v>
      </c>
      <c r="H173" s="200" t="str">
        <f>AY173&amp;"_"&amp;AW173&amp;"_FIV_"&amp;LEFT(Előlap!$B$6,4)</f>
        <v>4255_171_FIV_2026</v>
      </c>
      <c r="I173" s="200" t="str">
        <f>VLOOKUP($G173,Összesítő!$B:$F,5,FALSE)</f>
        <v>Jászkarajenő</v>
      </c>
      <c r="J173" s="200" t="str">
        <f>VLOOKUP($G173,Összesítő!$B:$F,4,FALSE)</f>
        <v>Jászkarajenő Község Önkormányzata</v>
      </c>
      <c r="K173" s="202">
        <f t="shared" si="1043"/>
        <v>2000</v>
      </c>
      <c r="L173" s="193">
        <v>2027</v>
      </c>
      <c r="M173" s="193">
        <v>2027</v>
      </c>
      <c r="N173" s="203">
        <v>2000</v>
      </c>
      <c r="O173" s="204">
        <v>0</v>
      </c>
      <c r="P173" s="203">
        <v>2000</v>
      </c>
      <c r="Q173" s="205"/>
      <c r="R173" s="204">
        <v>0</v>
      </c>
      <c r="S173" s="204">
        <v>0</v>
      </c>
      <c r="T173" s="204">
        <v>0</v>
      </c>
      <c r="U173" s="204">
        <v>0</v>
      </c>
      <c r="V173" s="204">
        <v>0</v>
      </c>
      <c r="W173" s="203">
        <v>2000</v>
      </c>
      <c r="X173" s="204">
        <v>0</v>
      </c>
      <c r="Y173" s="204">
        <v>0</v>
      </c>
      <c r="Z173" s="204">
        <v>0</v>
      </c>
      <c r="AA173" s="204">
        <v>0</v>
      </c>
      <c r="AB173" s="204">
        <v>0</v>
      </c>
      <c r="AC173" s="202">
        <f t="shared" si="1044"/>
        <v>2000</v>
      </c>
      <c r="AD173" s="3" t="str">
        <f t="shared" si="1045"/>
        <v>A forrás egyenlő a költséggel (I.ütem).</v>
      </c>
      <c r="AE173" s="205"/>
      <c r="AF173" s="204">
        <v>0</v>
      </c>
      <c r="AG173" s="204">
        <v>0</v>
      </c>
      <c r="AH173" s="204">
        <v>0</v>
      </c>
      <c r="AI173" s="204">
        <v>0</v>
      </c>
      <c r="AJ173" s="204">
        <v>0</v>
      </c>
      <c r="AK173" s="204">
        <v>0</v>
      </c>
      <c r="AL173" s="204">
        <v>0</v>
      </c>
      <c r="AM173" s="204">
        <v>0</v>
      </c>
      <c r="AN173" s="204">
        <v>0</v>
      </c>
      <c r="AO173" s="204">
        <v>0</v>
      </c>
      <c r="AP173" s="204">
        <v>0</v>
      </c>
      <c r="AQ173" s="202">
        <f t="shared" si="1046"/>
        <v>0</v>
      </c>
      <c r="AR173" s="191"/>
      <c r="AS173" s="3" t="str">
        <f t="shared" si="1047"/>
        <v>Nem hosszútávú a feladat.</v>
      </c>
      <c r="AT173" s="205"/>
      <c r="AU173" s="198" t="s">
        <v>538</v>
      </c>
      <c r="AV173" s="198" t="s">
        <v>135</v>
      </c>
      <c r="AW173" s="197">
        <f>COUNTA($G$3:G173)</f>
        <v>171</v>
      </c>
      <c r="AY173" s="6">
        <f>VLOOKUP($G173,Összesítő!$B:$F,3,FALSE)</f>
        <v>4255</v>
      </c>
      <c r="AZ173" s="6">
        <f t="shared" si="1048"/>
        <v>184</v>
      </c>
      <c r="BA173" s="5">
        <f t="shared" si="1049"/>
        <v>1</v>
      </c>
      <c r="BB173" s="5" t="str">
        <f t="shared" si="1050"/>
        <v>R</v>
      </c>
      <c r="BC173" s="5">
        <f t="shared" si="1051"/>
        <v>1</v>
      </c>
      <c r="BD173" s="5">
        <f t="shared" si="1052"/>
        <v>0</v>
      </c>
      <c r="BE173" s="5">
        <f t="shared" si="1053"/>
        <v>0</v>
      </c>
      <c r="BF173" s="6" t="str">
        <f t="shared" si="1054"/>
        <v>A forrás egyenlő a költséggel (I.ütem).</v>
      </c>
      <c r="BG173" s="5">
        <f t="shared" si="1055"/>
        <v>1</v>
      </c>
      <c r="BH173" s="5">
        <f t="shared" si="1056"/>
        <v>1</v>
      </c>
      <c r="BI173" s="5">
        <f t="shared" si="1057"/>
        <v>0</v>
      </c>
      <c r="BJ173" s="5">
        <f t="shared" si="1058"/>
        <v>1</v>
      </c>
      <c r="BK173" s="5">
        <f t="shared" si="1059"/>
        <v>1</v>
      </c>
      <c r="BL173" s="4" t="str">
        <f t="shared" si="1060"/>
        <v>Nem hosszútávú a feladat.</v>
      </c>
      <c r="BM173" s="5">
        <f t="shared" si="1061"/>
        <v>1</v>
      </c>
      <c r="BN173" s="5">
        <f t="shared" si="1062"/>
        <v>0</v>
      </c>
      <c r="BO173" s="5">
        <f t="shared" si="1063"/>
        <v>0</v>
      </c>
      <c r="BP173" s="5">
        <f t="shared" si="1064"/>
        <v>0</v>
      </c>
      <c r="BQ173" s="5">
        <f t="shared" si="1065"/>
        <v>0</v>
      </c>
      <c r="BR173" s="6" t="str">
        <f t="shared" si="1066"/>
        <v>Nincs hosszútávú terv!</v>
      </c>
      <c r="BS173" s="5">
        <f t="shared" si="1067"/>
        <v>0</v>
      </c>
      <c r="BT173" s="5">
        <f t="shared" si="1068"/>
        <v>0</v>
      </c>
      <c r="BU173" s="5">
        <f t="shared" si="1069"/>
        <v>1</v>
      </c>
      <c r="BV173" s="5">
        <f t="shared" si="1070"/>
        <v>1</v>
      </c>
      <c r="BW173" s="5">
        <f t="shared" si="1071"/>
        <v>1</v>
      </c>
      <c r="BX173" s="5">
        <f t="shared" si="1072"/>
        <v>1</v>
      </c>
      <c r="BY173" s="5">
        <f t="shared" si="1073"/>
        <v>1</v>
      </c>
      <c r="BZ173" s="5">
        <f t="shared" si="1074"/>
        <v>1</v>
      </c>
      <c r="CA173" s="5">
        <f t="shared" si="1075"/>
        <v>1</v>
      </c>
      <c r="CB173" s="5">
        <f t="shared" si="1076"/>
        <v>1</v>
      </c>
      <c r="CC173" s="5">
        <f t="shared" si="1077"/>
        <v>1</v>
      </c>
      <c r="CD173" s="5" t="str">
        <f t="shared" si="1078"/>
        <v>?</v>
      </c>
      <c r="CE173" s="4" t="str">
        <f t="shared" si="1079"/>
        <v>Kitöltés rendben!</v>
      </c>
      <c r="CF173" s="5">
        <f t="shared" si="1080"/>
        <v>1</v>
      </c>
      <c r="CG173" s="5">
        <f t="shared" si="1081"/>
        <v>1</v>
      </c>
      <c r="CH173" s="5">
        <f t="shared" si="1082"/>
        <v>0</v>
      </c>
    </row>
    <row r="174" spans="1:86" s="2" customFormat="1" ht="120">
      <c r="A174" s="1" t="str">
        <f t="shared" si="1042"/>
        <v>Kitöltés rendben!</v>
      </c>
      <c r="B174" s="195">
        <v>1</v>
      </c>
      <c r="C174" s="191" t="s">
        <v>24</v>
      </c>
      <c r="D174" s="198" t="s">
        <v>534</v>
      </c>
      <c r="E174" s="199" t="s">
        <v>318</v>
      </c>
      <c r="F174" s="200" t="str">
        <f>VLOOKUP($G174,Összesítő!$B:$F,2,FALSE)</f>
        <v>21-11004-1-001-00-01</v>
      </c>
      <c r="G174" s="201">
        <v>2606</v>
      </c>
      <c r="H174" s="200" t="str">
        <f>AY174&amp;"_"&amp;AW174&amp;"_FIV_"&amp;LEFT(Előlap!$B$6,4)</f>
        <v>4255_172_FIV_2026</v>
      </c>
      <c r="I174" s="200" t="str">
        <f>VLOOKUP($G174,Összesítő!$B:$F,5,FALSE)</f>
        <v>Jászkarajenő</v>
      </c>
      <c r="J174" s="200" t="str">
        <f>VLOOKUP($G174,Összesítő!$B:$F,4,FALSE)</f>
        <v>Jászkarajenő Község Önkormányzata</v>
      </c>
      <c r="K174" s="202">
        <f t="shared" si="1043"/>
        <v>20000</v>
      </c>
      <c r="L174" s="193">
        <v>2027</v>
      </c>
      <c r="M174" s="193">
        <v>2028</v>
      </c>
      <c r="N174" s="203">
        <v>500</v>
      </c>
      <c r="O174" s="204">
        <v>19500</v>
      </c>
      <c r="P174" s="203">
        <v>500</v>
      </c>
      <c r="Q174" s="205"/>
      <c r="R174" s="204">
        <v>0</v>
      </c>
      <c r="S174" s="204">
        <v>0</v>
      </c>
      <c r="T174" s="204">
        <v>0</v>
      </c>
      <c r="U174" s="204">
        <v>0</v>
      </c>
      <c r="V174" s="204">
        <v>0</v>
      </c>
      <c r="W174" s="203">
        <v>500</v>
      </c>
      <c r="X174" s="204">
        <v>0</v>
      </c>
      <c r="Y174" s="204">
        <v>0</v>
      </c>
      <c r="Z174" s="204">
        <v>0</v>
      </c>
      <c r="AA174" s="204">
        <v>0</v>
      </c>
      <c r="AB174" s="204">
        <v>0</v>
      </c>
      <c r="AC174" s="202">
        <f t="shared" si="1044"/>
        <v>500</v>
      </c>
      <c r="AD174" s="3" t="str">
        <f t="shared" si="1045"/>
        <v>A forrás egyenlő a költséggel (I.ütem).</v>
      </c>
      <c r="AE174" s="205"/>
      <c r="AF174" s="204">
        <v>0</v>
      </c>
      <c r="AG174" s="204">
        <v>0</v>
      </c>
      <c r="AH174" s="204">
        <v>0</v>
      </c>
      <c r="AI174" s="204">
        <v>0</v>
      </c>
      <c r="AJ174" s="204">
        <v>19500</v>
      </c>
      <c r="AK174" s="204">
        <v>0</v>
      </c>
      <c r="AL174" s="204">
        <v>0</v>
      </c>
      <c r="AM174" s="204">
        <v>0</v>
      </c>
      <c r="AN174" s="204">
        <v>0</v>
      </c>
      <c r="AO174" s="204">
        <v>0</v>
      </c>
      <c r="AP174" s="204">
        <v>0</v>
      </c>
      <c r="AQ174" s="202">
        <f t="shared" si="1046"/>
        <v>19500</v>
      </c>
      <c r="AR174" s="191"/>
      <c r="AS174" s="3" t="str">
        <f t="shared" si="1047"/>
        <v>A forrás egyenlő a költséggel (II.ütem).</v>
      </c>
      <c r="AT174" s="205"/>
      <c r="AU174" s="198" t="s">
        <v>539</v>
      </c>
      <c r="AV174" s="198" t="s">
        <v>135</v>
      </c>
      <c r="AW174" s="197">
        <f>COUNTA($G$3:G174)</f>
        <v>172</v>
      </c>
      <c r="AY174" s="6">
        <f>VLOOKUP($G174,Összesítő!$B:$F,3,FALSE)</f>
        <v>4255</v>
      </c>
      <c r="AZ174" s="6">
        <f t="shared" si="1048"/>
        <v>298</v>
      </c>
      <c r="BA174" s="5">
        <f t="shared" si="1049"/>
        <v>1</v>
      </c>
      <c r="BB174" s="5" t="str">
        <f t="shared" si="1050"/>
        <v>RH</v>
      </c>
      <c r="BC174" s="5">
        <f t="shared" si="1051"/>
        <v>1</v>
      </c>
      <c r="BD174" s="5">
        <f t="shared" si="1052"/>
        <v>0</v>
      </c>
      <c r="BE174" s="5">
        <f t="shared" si="1053"/>
        <v>0</v>
      </c>
      <c r="BF174" s="6" t="str">
        <f t="shared" si="1054"/>
        <v>A forrás egyenlő a költséggel (I.ütem).</v>
      </c>
      <c r="BG174" s="5">
        <f t="shared" si="1055"/>
        <v>1</v>
      </c>
      <c r="BH174" s="5">
        <f t="shared" si="1056"/>
        <v>1</v>
      </c>
      <c r="BI174" s="5">
        <f t="shared" si="1057"/>
        <v>0</v>
      </c>
      <c r="BJ174" s="5">
        <f t="shared" si="1058"/>
        <v>1</v>
      </c>
      <c r="BK174" s="5">
        <f t="shared" si="1059"/>
        <v>1</v>
      </c>
      <c r="BL174" s="4" t="str">
        <f t="shared" si="1060"/>
        <v>A forrás egyenlő a költséggel (II.ütem).</v>
      </c>
      <c r="BM174" s="5">
        <f t="shared" si="1061"/>
        <v>0</v>
      </c>
      <c r="BN174" s="5">
        <f t="shared" si="1062"/>
        <v>1</v>
      </c>
      <c r="BO174" s="5">
        <f t="shared" si="1063"/>
        <v>0</v>
      </c>
      <c r="BP174" s="5">
        <f t="shared" si="1064"/>
        <v>0</v>
      </c>
      <c r="BQ174" s="5">
        <f t="shared" si="1065"/>
        <v>0</v>
      </c>
      <c r="BR174" s="6">
        <f t="shared" si="1066"/>
        <v>0</v>
      </c>
      <c r="BS174" s="5">
        <f t="shared" si="1067"/>
        <v>0</v>
      </c>
      <c r="BT174" s="5">
        <f t="shared" si="1068"/>
        <v>0</v>
      </c>
      <c r="BU174" s="5">
        <f t="shared" si="1069"/>
        <v>1</v>
      </c>
      <c r="BV174" s="5">
        <f t="shared" si="1070"/>
        <v>1</v>
      </c>
      <c r="BW174" s="5">
        <f t="shared" si="1071"/>
        <v>1</v>
      </c>
      <c r="BX174" s="5">
        <f t="shared" si="1072"/>
        <v>1</v>
      </c>
      <c r="BY174" s="5">
        <f t="shared" si="1073"/>
        <v>1</v>
      </c>
      <c r="BZ174" s="5">
        <f t="shared" si="1074"/>
        <v>1</v>
      </c>
      <c r="CA174" s="5">
        <f t="shared" si="1075"/>
        <v>1</v>
      </c>
      <c r="CB174" s="5">
        <f t="shared" si="1076"/>
        <v>1</v>
      </c>
      <c r="CC174" s="5">
        <f t="shared" si="1077"/>
        <v>1</v>
      </c>
      <c r="CD174" s="5" t="str">
        <f t="shared" si="1078"/>
        <v>?</v>
      </c>
      <c r="CE174" s="4" t="str">
        <f t="shared" si="1079"/>
        <v>Kitöltés rendben!</v>
      </c>
      <c r="CF174" s="5">
        <f t="shared" si="1080"/>
        <v>1</v>
      </c>
      <c r="CG174" s="5">
        <f t="shared" si="1081"/>
        <v>1</v>
      </c>
      <c r="CH174" s="5">
        <f t="shared" si="1082"/>
        <v>1</v>
      </c>
    </row>
    <row r="175" spans="1:86" s="2" customFormat="1" ht="120">
      <c r="A175" s="1" t="str">
        <f t="shared" si="1042"/>
        <v>Kitöltés rendben!</v>
      </c>
      <c r="B175" s="195">
        <v>1</v>
      </c>
      <c r="C175" s="191" t="s">
        <v>24</v>
      </c>
      <c r="D175" s="198" t="s">
        <v>535</v>
      </c>
      <c r="E175" s="199" t="s">
        <v>318</v>
      </c>
      <c r="F175" s="200" t="str">
        <f>VLOOKUP($G175,Összesítő!$B:$F,2,FALSE)</f>
        <v>21-11004-1-001-00-01</v>
      </c>
      <c r="G175" s="201">
        <v>2606</v>
      </c>
      <c r="H175" s="200" t="str">
        <f>AY175&amp;"_"&amp;AW175&amp;"_FIV_"&amp;LEFT(Előlap!$B$6,4)</f>
        <v>4255_173_FIV_2026</v>
      </c>
      <c r="I175" s="200" t="str">
        <f>VLOOKUP($G175,Összesítő!$B:$F,5,FALSE)</f>
        <v>Jászkarajenő</v>
      </c>
      <c r="J175" s="200" t="str">
        <f>VLOOKUP($G175,Összesítő!$B:$F,4,FALSE)</f>
        <v>Jászkarajenő Község Önkormányzata</v>
      </c>
      <c r="K175" s="202">
        <f t="shared" si="1043"/>
        <v>20000</v>
      </c>
      <c r="L175" s="193">
        <v>2027</v>
      </c>
      <c r="M175" s="193">
        <v>2028</v>
      </c>
      <c r="N175" s="203">
        <v>500</v>
      </c>
      <c r="O175" s="204">
        <v>19500</v>
      </c>
      <c r="P175" s="203">
        <v>500</v>
      </c>
      <c r="Q175" s="205"/>
      <c r="R175" s="204">
        <v>0</v>
      </c>
      <c r="S175" s="204">
        <v>0</v>
      </c>
      <c r="T175" s="204">
        <v>0</v>
      </c>
      <c r="U175" s="204">
        <v>0</v>
      </c>
      <c r="V175" s="204">
        <v>0</v>
      </c>
      <c r="W175" s="203">
        <v>500</v>
      </c>
      <c r="X175" s="204">
        <v>0</v>
      </c>
      <c r="Y175" s="204">
        <v>0</v>
      </c>
      <c r="Z175" s="204">
        <v>0</v>
      </c>
      <c r="AA175" s="204">
        <v>0</v>
      </c>
      <c r="AB175" s="204">
        <v>0</v>
      </c>
      <c r="AC175" s="202">
        <f t="shared" si="1044"/>
        <v>500</v>
      </c>
      <c r="AD175" s="3" t="str">
        <f t="shared" si="1045"/>
        <v>A forrás egyenlő a költséggel (I.ütem).</v>
      </c>
      <c r="AE175" s="205"/>
      <c r="AF175" s="204">
        <v>0</v>
      </c>
      <c r="AG175" s="204">
        <v>0</v>
      </c>
      <c r="AH175" s="204">
        <v>0</v>
      </c>
      <c r="AI175" s="204">
        <v>0</v>
      </c>
      <c r="AJ175" s="204">
        <v>19500</v>
      </c>
      <c r="AK175" s="204">
        <v>0</v>
      </c>
      <c r="AL175" s="204">
        <v>0</v>
      </c>
      <c r="AM175" s="204">
        <v>0</v>
      </c>
      <c r="AN175" s="204">
        <v>0</v>
      </c>
      <c r="AO175" s="204">
        <v>0</v>
      </c>
      <c r="AP175" s="204">
        <v>0</v>
      </c>
      <c r="AQ175" s="202">
        <f t="shared" si="1046"/>
        <v>19500</v>
      </c>
      <c r="AR175" s="191"/>
      <c r="AS175" s="3" t="str">
        <f t="shared" si="1047"/>
        <v>A forrás egyenlő a költséggel (II.ütem).</v>
      </c>
      <c r="AT175" s="205"/>
      <c r="AU175" s="198" t="s">
        <v>540</v>
      </c>
      <c r="AV175" s="198" t="s">
        <v>135</v>
      </c>
      <c r="AW175" s="197">
        <f>COUNTA($G$3:G175)</f>
        <v>173</v>
      </c>
      <c r="AY175" s="6">
        <f>VLOOKUP($G175,Összesítő!$B:$F,3,FALSE)</f>
        <v>4255</v>
      </c>
      <c r="AZ175" s="6">
        <f t="shared" si="1048"/>
        <v>299</v>
      </c>
      <c r="BA175" s="5">
        <f t="shared" si="1049"/>
        <v>1</v>
      </c>
      <c r="BB175" s="5" t="str">
        <f t="shared" si="1050"/>
        <v>RH</v>
      </c>
      <c r="BC175" s="5">
        <f t="shared" si="1051"/>
        <v>1</v>
      </c>
      <c r="BD175" s="5">
        <f t="shared" si="1052"/>
        <v>0</v>
      </c>
      <c r="BE175" s="5">
        <f t="shared" si="1053"/>
        <v>0</v>
      </c>
      <c r="BF175" s="6" t="str">
        <f t="shared" si="1054"/>
        <v>A forrás egyenlő a költséggel (I.ütem).</v>
      </c>
      <c r="BG175" s="5">
        <f t="shared" si="1055"/>
        <v>1</v>
      </c>
      <c r="BH175" s="5">
        <f t="shared" si="1056"/>
        <v>1</v>
      </c>
      <c r="BI175" s="5">
        <f t="shared" si="1057"/>
        <v>0</v>
      </c>
      <c r="BJ175" s="5">
        <f t="shared" si="1058"/>
        <v>1</v>
      </c>
      <c r="BK175" s="5">
        <f t="shared" si="1059"/>
        <v>1</v>
      </c>
      <c r="BL175" s="4" t="str">
        <f t="shared" si="1060"/>
        <v>A forrás egyenlő a költséggel (II.ütem).</v>
      </c>
      <c r="BM175" s="5">
        <f t="shared" si="1061"/>
        <v>0</v>
      </c>
      <c r="BN175" s="5">
        <f t="shared" si="1062"/>
        <v>1</v>
      </c>
      <c r="BO175" s="5">
        <f t="shared" si="1063"/>
        <v>0</v>
      </c>
      <c r="BP175" s="5">
        <f t="shared" si="1064"/>
        <v>0</v>
      </c>
      <c r="BQ175" s="5">
        <f t="shared" si="1065"/>
        <v>0</v>
      </c>
      <c r="BR175" s="6">
        <f t="shared" si="1066"/>
        <v>0</v>
      </c>
      <c r="BS175" s="5">
        <f t="shared" si="1067"/>
        <v>0</v>
      </c>
      <c r="BT175" s="5">
        <f t="shared" si="1068"/>
        <v>0</v>
      </c>
      <c r="BU175" s="5">
        <f t="shared" si="1069"/>
        <v>1</v>
      </c>
      <c r="BV175" s="5">
        <f t="shared" si="1070"/>
        <v>1</v>
      </c>
      <c r="BW175" s="5">
        <f t="shared" si="1071"/>
        <v>1</v>
      </c>
      <c r="BX175" s="5">
        <f t="shared" si="1072"/>
        <v>1</v>
      </c>
      <c r="BY175" s="5">
        <f t="shared" si="1073"/>
        <v>1</v>
      </c>
      <c r="BZ175" s="5">
        <f t="shared" si="1074"/>
        <v>1</v>
      </c>
      <c r="CA175" s="5">
        <f t="shared" si="1075"/>
        <v>1</v>
      </c>
      <c r="CB175" s="5">
        <f t="shared" si="1076"/>
        <v>1</v>
      </c>
      <c r="CC175" s="5">
        <f t="shared" si="1077"/>
        <v>1</v>
      </c>
      <c r="CD175" s="5" t="str">
        <f t="shared" si="1078"/>
        <v>?</v>
      </c>
      <c r="CE175" s="4" t="str">
        <f t="shared" si="1079"/>
        <v>Kitöltés rendben!</v>
      </c>
      <c r="CF175" s="5">
        <f t="shared" si="1080"/>
        <v>1</v>
      </c>
      <c r="CG175" s="5">
        <f t="shared" si="1081"/>
        <v>1</v>
      </c>
      <c r="CH175" s="5">
        <f t="shared" si="1082"/>
        <v>1</v>
      </c>
    </row>
    <row r="176" spans="1:86" s="2" customFormat="1" ht="45">
      <c r="A176" s="1" t="str">
        <f>IF($G176="","Nincs VKR kiválasztva!",CE176)</f>
        <v>Kitöltés rendben!</v>
      </c>
      <c r="B176" s="195">
        <v>1</v>
      </c>
      <c r="C176" s="191" t="s">
        <v>117</v>
      </c>
      <c r="D176" s="198" t="s">
        <v>317</v>
      </c>
      <c r="E176" s="199" t="s">
        <v>318</v>
      </c>
      <c r="F176" s="200" t="str">
        <f>VLOOKUP($G176,Összesítő!$B:$F,2,FALSE)</f>
        <v>21-06202-1-001-00-14</v>
      </c>
      <c r="G176" s="201">
        <v>2602</v>
      </c>
      <c r="H176" s="200" t="str">
        <f>AY176&amp;"_"&amp;AW176&amp;"_FIV_"&amp;LEFT(Előlap!$B$6,4)</f>
        <v>1786_174_FIV_2026</v>
      </c>
      <c r="I176" s="200" t="str">
        <f>VLOOKUP($G176,Összesítő!$B:$F,5,FALSE)</f>
        <v>Lakitelek</v>
      </c>
      <c r="J176" s="200" t="str">
        <f>VLOOKUP($G176,Összesítő!$B:$F,4,FALSE)</f>
        <v>Lakitelek Nagyközség Önkormányzata</v>
      </c>
      <c r="K176" s="202">
        <f>N176+O176</f>
        <v>2000</v>
      </c>
      <c r="L176" s="193">
        <v>2027</v>
      </c>
      <c r="M176" s="193">
        <v>2027</v>
      </c>
      <c r="N176" s="203">
        <v>2000</v>
      </c>
      <c r="O176" s="204">
        <v>0</v>
      </c>
      <c r="P176" s="203">
        <v>1000</v>
      </c>
      <c r="Q176" s="205"/>
      <c r="R176" s="204">
        <v>1000</v>
      </c>
      <c r="S176" s="204">
        <v>0</v>
      </c>
      <c r="T176" s="204">
        <v>0</v>
      </c>
      <c r="U176" s="204">
        <v>0</v>
      </c>
      <c r="V176" s="204">
        <v>0</v>
      </c>
      <c r="W176" s="204">
        <v>1000</v>
      </c>
      <c r="X176" s="204">
        <v>0</v>
      </c>
      <c r="Y176" s="204">
        <v>0</v>
      </c>
      <c r="Z176" s="204">
        <v>0</v>
      </c>
      <c r="AA176" s="204">
        <v>0</v>
      </c>
      <c r="AB176" s="204">
        <v>0</v>
      </c>
      <c r="AC176" s="202">
        <f>SUM(R176:AB176)</f>
        <v>2000</v>
      </c>
      <c r="AD176" s="3" t="str">
        <f>IF($G176="","Nincs VKR kiválasztva!",IF(BA176=0,"Hiányos kitöltés!",BF176))</f>
        <v>A forrás egyenlő a költséggel (I.ütem).</v>
      </c>
      <c r="AE176" s="205"/>
      <c r="AF176" s="204">
        <v>0</v>
      </c>
      <c r="AG176" s="204">
        <v>0</v>
      </c>
      <c r="AH176" s="204">
        <v>0</v>
      </c>
      <c r="AI176" s="204">
        <v>0</v>
      </c>
      <c r="AJ176" s="204">
        <v>0</v>
      </c>
      <c r="AK176" s="204">
        <v>0</v>
      </c>
      <c r="AL176" s="204">
        <v>0</v>
      </c>
      <c r="AM176" s="204">
        <v>0</v>
      </c>
      <c r="AN176" s="204">
        <v>0</v>
      </c>
      <c r="AO176" s="204">
        <v>0</v>
      </c>
      <c r="AP176" s="204">
        <v>0</v>
      </c>
      <c r="AQ176" s="202">
        <f>SUM(AF176:AP176)</f>
        <v>0</v>
      </c>
      <c r="AR176" s="191"/>
      <c r="AS176" s="3" t="str">
        <f>IF($G176="","Nincs VKR kiválasztva!",IF($BA176=0,"Hiányos kitöltés!",IF($BN176=0,"Nem hosszútávú a feladat.",$BL176)))</f>
        <v>Nem hosszútávú a feladat.</v>
      </c>
      <c r="AT176" s="205"/>
      <c r="AU176" s="198" t="s">
        <v>326</v>
      </c>
      <c r="AV176" s="198" t="s">
        <v>135</v>
      </c>
      <c r="AW176" s="197">
        <f>COUNTA($G$3:G176)</f>
        <v>174</v>
      </c>
      <c r="AY176" s="6">
        <f>VLOOKUP($G176,Összesítő!$B:$F,3,FALSE)</f>
        <v>1786</v>
      </c>
      <c r="AZ176" s="6">
        <f>LEN($AU176)</f>
        <v>107</v>
      </c>
      <c r="BA176" s="5">
        <f>IF(OR($B176="",$C176="",$D176="",$E176="",$F176="",$L176="",$M176="",$N176="",$O176="",$P176=""),0,1)</f>
        <v>1</v>
      </c>
      <c r="BB176" s="5" t="str">
        <f>IF($F176="",0,IF(AND($L176=2027,$M176=2027),"R",IF(AND($L176=2027,$M176&gt;2027),"RH",IF(AND($L176&gt;2027,$M176&gt;2027),"H","x"))))</f>
        <v>R</v>
      </c>
      <c r="BC176" s="5">
        <f>IF(OR(BB176="R",BB176="RH"),1,0)</f>
        <v>1</v>
      </c>
      <c r="BD176" s="5">
        <f>IF(AND($BB176="R",$O176&gt;0),1,IF(AND($BB176="H",$N176&gt;0),1,0))</f>
        <v>0</v>
      </c>
      <c r="BE176" s="5">
        <f>IF($AC176&lt;$N176,1,IF($AC176=$N176,0))</f>
        <v>0</v>
      </c>
      <c r="BF176" s="6" t="str">
        <f>IF($L176&gt;2027,"Nem rövidtávú a feladat.",IF($BE176=1,"Az I. ütem nem lehet forráshiányos!",IF($AC176&gt;$N176,"Többlet forrást jelölt meg az I. ütemnél! A forrás ne legyen több a költségnél.",IF($AC176=$N176,"A forrás egyenlő a költséggel (I.ütem).",0))))</f>
        <v>A forrás egyenlő a költséggel (I.ütem).</v>
      </c>
      <c r="BG176" s="5">
        <f>IF(AND($R176&lt;&gt;"",$S176&lt;&gt;"",$T176&lt;&gt;"",$U176&lt;&gt;"",$V176&lt;&gt;"",$W176&lt;&gt;"",$X176&lt;&gt;"",$Y176&lt;&gt;"",$Z176&lt;&gt;"",$AA176&lt;&gt;"",$AB176&lt;&gt;""),1,0)</f>
        <v>1</v>
      </c>
      <c r="BH176" s="5">
        <f>IF(AND($BG176=1,$N176=$AC176),1,0)</f>
        <v>1</v>
      </c>
      <c r="BI176" s="5">
        <f>IF($AQ176&lt;$O176,1,0)</f>
        <v>0</v>
      </c>
      <c r="BJ176" s="5">
        <f>IF(AND($AF176&lt;&gt;"",$AG176&lt;&gt;"",$AH176&lt;&gt;"",$AI176&lt;&gt;"",$AJ176&lt;&gt;"",$AK176&lt;&gt;"",$AL176&lt;&gt;"",$AM176&lt;&gt;"",$AN176&lt;&gt;"",$AO176&lt;&gt;"",$AP176&lt;&gt;""),1,0)</f>
        <v>1</v>
      </c>
      <c r="BK176" s="5">
        <f>IF(AND($BJ176=1,$O176=$AQ176),1,IF(AND($BJ176=1,$O176&gt;$AQ176,AR176="igen"),1,0))</f>
        <v>1</v>
      </c>
      <c r="BL176" s="4" t="str">
        <f>IF($M176&lt;2028,"Nem hosszútávú a feladat.",IF(AND($BI176=1,$AR176="nem"),"Forráshiányos a feladat? Jelölje az AR-oszlopban!",IF(AND($BI176=0,$AR176="igen"),"Forráshiányosnak jelölte a feladat az AR-oszlopban, de a forrás költség adatok alapnján nem az!",IF(AND($BI176=1,$AR176="igen"),"Forráshiányos a feladat!",IF($AQ176&gt;$O176,"Többlet forrást jelölt meg a II. ütemnél! A forrás ne legyen több a költségnél.",IF($AQ176=$O176,"A forrás egyenlő a költséggel (II.ütem).",0))))))</f>
        <v>Nem hosszútávú a feladat.</v>
      </c>
      <c r="BM176" s="5">
        <f>IF($M176&lt;2028,1,0)</f>
        <v>1</v>
      </c>
      <c r="BN176" s="5">
        <f>IF($M176&gt;2027,1,0)</f>
        <v>0</v>
      </c>
      <c r="BO176" s="5">
        <f>IF(AND($BM176=1,$N176=0),1,0)</f>
        <v>0</v>
      </c>
      <c r="BP176" s="5">
        <f>IF(AND($BN176=1,$O176=0),1,0)</f>
        <v>0</v>
      </c>
      <c r="BQ176" s="5">
        <f>IF(AND($BB176="R",$N176=0,$AZ176&gt;29),1,IF(AND($BB176="RH",$N176=0,$AZ176&gt;29),1,0))</f>
        <v>0</v>
      </c>
      <c r="BR176" s="6" t="str">
        <f>IF($BN176=0,"Nincs hosszútávú terv!",IF(AND($BB176="H",$O176=0,$AZ176=0),"Nullás a hosszútávú feladat és nincs hozzá indoklás!",IF(AND($BB176="RH",$O176=0,$AZ176=0),"Nullás a hosszútávú feladat és nincs hozzá indoklás!",IF(AND($BB176="R",$O176=0,$AZ176&lt;300),"Nullás a hosszútávú feladat és rövid hozzá az indoklás!",IF(AND($BB176="RH",$O176=0,$AZ176&lt;300),"Nullás a hosszútávú feladat és rövid hozzá az indoklás!",0)))))</f>
        <v>Nincs hosszútávú terv!</v>
      </c>
      <c r="BS176" s="5">
        <f>IF(AND($BB176="R",$N176=0,$AZ176&gt;29),1,IF(AND($BB176="RH",$N176=0,$AZ176&gt;29),1,0))</f>
        <v>0</v>
      </c>
      <c r="BT176" s="5">
        <f>IF(AND($BB176="H",$O176=0,$AZ176&gt;29),1,IF(AND($BB176="RH",$O176=0,$AZ176&gt;29),1,0))</f>
        <v>0</v>
      </c>
      <c r="BU176" s="5">
        <f>IF($B176="",0,1)</f>
        <v>1</v>
      </c>
      <c r="BV176" s="5">
        <f>IF($C176="",0,1)</f>
        <v>1</v>
      </c>
      <c r="BW176" s="5">
        <f>IF($D176="",0,1)</f>
        <v>1</v>
      </c>
      <c r="BX176" s="5">
        <f>IF($E176="",0,1)</f>
        <v>1</v>
      </c>
      <c r="BY176" s="5">
        <f>IF($L176="",0,1)</f>
        <v>1</v>
      </c>
      <c r="BZ176" s="5">
        <f>IF($M176="",0,1)</f>
        <v>1</v>
      </c>
      <c r="CA176" s="5">
        <f>IF($N176="",0,1)</f>
        <v>1</v>
      </c>
      <c r="CB176" s="5">
        <f>IF($O176="",0,1)</f>
        <v>1</v>
      </c>
      <c r="CC176" s="5">
        <f>IF($P176="",0,1)</f>
        <v>1</v>
      </c>
      <c r="CD176" s="5" t="str">
        <f>IF(AND($BA176=0,$BU176=0),"Hiányos kitöltés! (B-oszlop üres)",IF(AND($BA176=0,$BV176=0),"Hiányos kitöltés! (C-oszlop üres)",IF(AND($BA176=0,$BW176=0),"Hiányos kitöltés! (D-oszlop üres)",IF(AND($BA176=0,$BX176=0),"Hiányos kitöltés! (E-oszlop üres)",IF(AND($BA176=0,$BY176=0),"Hiányos kitöltés! (L-oszlop üres)",IF(AND($BA176=0,$BZ176=0),"Hiányos kitöltés! (M-oszlop üres)",IF(AND($BA176=0,$CA176=0),"Hiányos kitöltés! (N-oszlop üres)",IF(AND($BA176=0,$CB176=0),"Hiányos kitöltés! (O-oszlop üres)",IF(AND($BA176=0,$CC176=0),"Hiányos kitöltés! (P-oszlop üres)",IF(AND($BA176=0,$BG176=0),"Hiányos kitöltés! (I.ütem forrása hiányos!","?"))))))))))</f>
        <v>?</v>
      </c>
      <c r="CE176" s="4" t="str">
        <f>IF($BA176=0,$CD176,IF($BG176=0,"I. ütem forrása nincs kitöltve!",IF($BJ176=0,"II. ütem forrása nincs kitöltve!",IF($BD176=1,"Költségek üteme nem megfelelő (az időtartam és a költség üteme eltér)!",IF(AND(BH176=0,$BA176=1,$BJ176=1,$BD176=1),"Kötelező cellák kitöltve, de az I. ütem forrása hibás!",IF(AND(BJ176=0,$BA176=1,$BJ176=1,$BD176=1),"Kötelező cellák kitöltve, de a II. ütem forrása hibás!",IF(AND($BO176=1,$AZ176&lt;30),"Nullás a rövidtávú feladat és rövid (hiányzik) a hozzá tartozó indoklás!",IF(AND($BP176=1,$AZ176&lt;30),"Nullás a hosszútávú feladat és rövid (hiányzik) a hozzá tartozó indoklás!",IF(AND(BN176=1,C176="2011_RENDKÍVÜLI"),"II. ütemre nem tervezhet Rendkívüli feladatot!",IF(BH176=0,AD176,IF(BK176=0,AS176,IF(AND(BC176=1,$P176&gt;$N176),"EM rendelet 2. melléklet terhére elszámolt költség nem lehet nagyobb az I. ütemre tervezett tényleges költségnél!",IF($AC176&gt;$N176,"Többlet forrást jelölt meg az I. ütemnél! A forrás ne legyen több a költségnél.",IF($AQ176&gt;$O176,"Többlet forrást jelölt meg a II. ütemnél! A forrás ne legyen több a költségnél.","Kitöltés rendben!"))))))))))))))</f>
        <v>Kitöltés rendben!</v>
      </c>
      <c r="CF176" s="5">
        <f>IF(A176="Kitöltés rendben!",1,0)</f>
        <v>1</v>
      </c>
      <c r="CG176" s="5">
        <f>IF(AND($BB176="R",$CF176=1),1,IF(AND($BB176="RH",$CF176=1),1,0))</f>
        <v>1</v>
      </c>
      <c r="CH176" s="5">
        <f>IF(AND($BB176="H",$CF176=1),1,IF(AND($BB176="RH",$CF176=1),1,0))</f>
        <v>0</v>
      </c>
    </row>
    <row r="177" spans="1:86" s="2" customFormat="1" ht="90">
      <c r="A177" s="1" t="str">
        <f t="shared" ref="A177:A179" si="1083">IF($G177="","Nincs VKR kiválasztva!",CE177)</f>
        <v>Kitöltés rendben!</v>
      </c>
      <c r="B177" s="195">
        <v>1</v>
      </c>
      <c r="C177" s="191" t="s">
        <v>50</v>
      </c>
      <c r="D177" s="198" t="s">
        <v>368</v>
      </c>
      <c r="E177" s="199" t="s">
        <v>318</v>
      </c>
      <c r="F177" s="200" t="str">
        <f>VLOOKUP($G177,Összesítő!$B:$F,2,FALSE)</f>
        <v>21-06202-1-001-00-14</v>
      </c>
      <c r="G177" s="201">
        <v>2602</v>
      </c>
      <c r="H177" s="200" t="str">
        <f>AY177&amp;"_"&amp;AW177&amp;"_FIV_"&amp;LEFT(Előlap!$B$6,4)</f>
        <v>1786_175_FIV_2026</v>
      </c>
      <c r="I177" s="200" t="str">
        <f>VLOOKUP($G177,Összesítő!$B:$F,5,FALSE)</f>
        <v>Lakitelek</v>
      </c>
      <c r="J177" s="200" t="str">
        <f>VLOOKUP($G177,Összesítő!$B:$F,4,FALSE)</f>
        <v>Lakitelek Nagyközség Önkormányzata</v>
      </c>
      <c r="K177" s="202">
        <f t="shared" ref="K177:K179" si="1084">N177+O177</f>
        <v>2000</v>
      </c>
      <c r="L177" s="193">
        <v>2027</v>
      </c>
      <c r="M177" s="193">
        <v>2027</v>
      </c>
      <c r="N177" s="203">
        <v>2000</v>
      </c>
      <c r="O177" s="204">
        <v>0</v>
      </c>
      <c r="P177" s="203">
        <v>2000</v>
      </c>
      <c r="Q177" s="205"/>
      <c r="R177" s="204">
        <v>0</v>
      </c>
      <c r="S177" s="204">
        <v>0</v>
      </c>
      <c r="T177" s="204">
        <v>0</v>
      </c>
      <c r="U177" s="204">
        <v>0</v>
      </c>
      <c r="V177" s="204">
        <v>0</v>
      </c>
      <c r="W177" s="204">
        <v>2000</v>
      </c>
      <c r="X177" s="204">
        <v>0</v>
      </c>
      <c r="Y177" s="204">
        <v>0</v>
      </c>
      <c r="Z177" s="204">
        <v>0</v>
      </c>
      <c r="AA177" s="204">
        <v>0</v>
      </c>
      <c r="AB177" s="204">
        <v>0</v>
      </c>
      <c r="AC177" s="202">
        <f t="shared" ref="AC177:AC179" si="1085">SUM(R177:AB177)</f>
        <v>2000</v>
      </c>
      <c r="AD177" s="3" t="str">
        <f t="shared" ref="AD177:AD179" si="1086">IF($G177="","Nincs VKR kiválasztva!",IF(BA177=0,"Hiányos kitöltés!",BF177))</f>
        <v>A forrás egyenlő a költséggel (I.ütem).</v>
      </c>
      <c r="AE177" s="205"/>
      <c r="AF177" s="204">
        <v>0</v>
      </c>
      <c r="AG177" s="204">
        <v>0</v>
      </c>
      <c r="AH177" s="204">
        <v>0</v>
      </c>
      <c r="AI177" s="204">
        <v>0</v>
      </c>
      <c r="AJ177" s="204">
        <v>0</v>
      </c>
      <c r="AK177" s="204">
        <v>0</v>
      </c>
      <c r="AL177" s="204">
        <v>0</v>
      </c>
      <c r="AM177" s="204">
        <v>0</v>
      </c>
      <c r="AN177" s="204">
        <v>0</v>
      </c>
      <c r="AO177" s="204">
        <v>0</v>
      </c>
      <c r="AP177" s="204">
        <v>0</v>
      </c>
      <c r="AQ177" s="202">
        <f t="shared" ref="AQ177:AQ179" si="1087">SUM(AF177:AP177)</f>
        <v>0</v>
      </c>
      <c r="AR177" s="191"/>
      <c r="AS177" s="3" t="str">
        <f t="shared" ref="AS177:AS179" si="1088">IF($G177="","Nincs VKR kiválasztva!",IF($BA177=0,"Hiányos kitöltés!",IF($BN177=0,"Nem hosszútávú a feladat.",$BL177)))</f>
        <v>Nem hosszútávú a feladat.</v>
      </c>
      <c r="AT177" s="205"/>
      <c r="AU177" s="198" t="s">
        <v>536</v>
      </c>
      <c r="AV177" s="198" t="s">
        <v>135</v>
      </c>
      <c r="AW177" s="197">
        <f>COUNTA($G$3:G177)</f>
        <v>175</v>
      </c>
      <c r="AY177" s="6">
        <f>VLOOKUP($G177,Összesítő!$B:$F,3,FALSE)</f>
        <v>1786</v>
      </c>
      <c r="AZ177" s="6">
        <f t="shared" ref="AZ177:AZ179" si="1089">LEN($AU177)</f>
        <v>239</v>
      </c>
      <c r="BA177" s="5">
        <f t="shared" ref="BA177:BA179" si="1090">IF(OR($B177="",$C177="",$D177="",$E177="",$F177="",$L177="",$M177="",$N177="",$O177="",$P177=""),0,1)</f>
        <v>1</v>
      </c>
      <c r="BB177" s="5" t="str">
        <f t="shared" ref="BB177:BB179" si="1091">IF($F177="",0,IF(AND($L177=2027,$M177=2027),"R",IF(AND($L177=2027,$M177&gt;2027),"RH",IF(AND($L177&gt;2027,$M177&gt;2027),"H","x"))))</f>
        <v>R</v>
      </c>
      <c r="BC177" s="5">
        <f t="shared" ref="BC177:BC179" si="1092">IF(OR(BB177="R",BB177="RH"),1,0)</f>
        <v>1</v>
      </c>
      <c r="BD177" s="5">
        <f t="shared" ref="BD177:BD179" si="1093">IF(AND($BB177="R",$O177&gt;0),1,IF(AND($BB177="H",$N177&gt;0),1,0))</f>
        <v>0</v>
      </c>
      <c r="BE177" s="5">
        <f t="shared" ref="BE177:BE179" si="1094">IF($AC177&lt;$N177,1,IF($AC177=$N177,0))</f>
        <v>0</v>
      </c>
      <c r="BF177" s="6" t="str">
        <f t="shared" ref="BF177:BF179" si="1095">IF($L177&gt;2027,"Nem rövidtávú a feladat.",IF($BE177=1,"Az I. ütem nem lehet forráshiányos!",IF($AC177&gt;$N177,"Többlet forrást jelölt meg az I. ütemnél! A forrás ne legyen több a költségnél.",IF($AC177=$N177,"A forrás egyenlő a költséggel (I.ütem).",0))))</f>
        <v>A forrás egyenlő a költséggel (I.ütem).</v>
      </c>
      <c r="BG177" s="5">
        <f t="shared" ref="BG177:BG179" si="1096">IF(AND($R177&lt;&gt;"",$S177&lt;&gt;"",$T177&lt;&gt;"",$U177&lt;&gt;"",$V177&lt;&gt;"",$W177&lt;&gt;"",$X177&lt;&gt;"",$Y177&lt;&gt;"",$Z177&lt;&gt;"",$AA177&lt;&gt;"",$AB177&lt;&gt;""),1,0)</f>
        <v>1</v>
      </c>
      <c r="BH177" s="5">
        <f t="shared" ref="BH177:BH179" si="1097">IF(AND($BG177=1,$N177=$AC177),1,0)</f>
        <v>1</v>
      </c>
      <c r="BI177" s="5">
        <f t="shared" ref="BI177:BI179" si="1098">IF($AQ177&lt;$O177,1,0)</f>
        <v>0</v>
      </c>
      <c r="BJ177" s="5">
        <f t="shared" ref="BJ177:BJ179" si="1099">IF(AND($AF177&lt;&gt;"",$AG177&lt;&gt;"",$AH177&lt;&gt;"",$AI177&lt;&gt;"",$AJ177&lt;&gt;"",$AK177&lt;&gt;"",$AL177&lt;&gt;"",$AM177&lt;&gt;"",$AN177&lt;&gt;"",$AO177&lt;&gt;"",$AP177&lt;&gt;""),1,0)</f>
        <v>1</v>
      </c>
      <c r="BK177" s="5">
        <f t="shared" ref="BK177:BK179" si="1100">IF(AND($BJ177=1,$O177=$AQ177),1,IF(AND($BJ177=1,$O177&gt;$AQ177,AR177="igen"),1,0))</f>
        <v>1</v>
      </c>
      <c r="BL177" s="4" t="str">
        <f t="shared" ref="BL177:BL179" si="1101">IF($M177&lt;2028,"Nem hosszútávú a feladat.",IF(AND($BI177=1,$AR177="nem"),"Forráshiányos a feladat? Jelölje az AR-oszlopban!",IF(AND($BI177=0,$AR177="igen"),"Forráshiányosnak jelölte a feladat az AR-oszlopban, de a forrás költség adatok alapnján nem az!",IF(AND($BI177=1,$AR177="igen"),"Forráshiányos a feladat!",IF($AQ177&gt;$O177,"Többlet forrást jelölt meg a II. ütemnél! A forrás ne legyen több a költségnél.",IF($AQ177=$O177,"A forrás egyenlő a költséggel (II.ütem).",0))))))</f>
        <v>Nem hosszútávú a feladat.</v>
      </c>
      <c r="BM177" s="5">
        <f t="shared" ref="BM177:BM179" si="1102">IF($M177&lt;2028,1,0)</f>
        <v>1</v>
      </c>
      <c r="BN177" s="5">
        <f t="shared" ref="BN177:BN179" si="1103">IF($M177&gt;2027,1,0)</f>
        <v>0</v>
      </c>
      <c r="BO177" s="5">
        <f t="shared" ref="BO177:BO179" si="1104">IF(AND($BM177=1,$N177=0),1,0)</f>
        <v>0</v>
      </c>
      <c r="BP177" s="5">
        <f t="shared" ref="BP177:BP179" si="1105">IF(AND($BN177=1,$O177=0),1,0)</f>
        <v>0</v>
      </c>
      <c r="BQ177" s="5">
        <f t="shared" ref="BQ177:BQ179" si="1106">IF(AND($BB177="R",$N177=0,$AZ177&gt;29),1,IF(AND($BB177="RH",$N177=0,$AZ177&gt;29),1,0))</f>
        <v>0</v>
      </c>
      <c r="BR177" s="6" t="str">
        <f t="shared" ref="BR177:BR179" si="1107">IF($BN177=0,"Nincs hosszútávú terv!",IF(AND($BB177="H",$O177=0,$AZ177=0),"Nullás a hosszútávú feladat és nincs hozzá indoklás!",IF(AND($BB177="RH",$O177=0,$AZ177=0),"Nullás a hosszútávú feladat és nincs hozzá indoklás!",IF(AND($BB177="R",$O177=0,$AZ177&lt;300),"Nullás a hosszútávú feladat és rövid hozzá az indoklás!",IF(AND($BB177="RH",$O177=0,$AZ177&lt;300),"Nullás a hosszútávú feladat és rövid hozzá az indoklás!",0)))))</f>
        <v>Nincs hosszútávú terv!</v>
      </c>
      <c r="BS177" s="5">
        <f t="shared" ref="BS177:BS179" si="1108">IF(AND($BB177="R",$N177=0,$AZ177&gt;29),1,IF(AND($BB177="RH",$N177=0,$AZ177&gt;29),1,0))</f>
        <v>0</v>
      </c>
      <c r="BT177" s="5">
        <f t="shared" ref="BT177:BT179" si="1109">IF(AND($BB177="H",$O177=0,$AZ177&gt;29),1,IF(AND($BB177="RH",$O177=0,$AZ177&gt;29),1,0))</f>
        <v>0</v>
      </c>
      <c r="BU177" s="5">
        <f t="shared" ref="BU177:BU179" si="1110">IF($B177="",0,1)</f>
        <v>1</v>
      </c>
      <c r="BV177" s="5">
        <f t="shared" ref="BV177:BV179" si="1111">IF($C177="",0,1)</f>
        <v>1</v>
      </c>
      <c r="BW177" s="5">
        <f t="shared" ref="BW177:BW179" si="1112">IF($D177="",0,1)</f>
        <v>1</v>
      </c>
      <c r="BX177" s="5">
        <f t="shared" ref="BX177:BX179" si="1113">IF($E177="",0,1)</f>
        <v>1</v>
      </c>
      <c r="BY177" s="5">
        <f t="shared" ref="BY177:BY179" si="1114">IF($L177="",0,1)</f>
        <v>1</v>
      </c>
      <c r="BZ177" s="5">
        <f t="shared" ref="BZ177:BZ179" si="1115">IF($M177="",0,1)</f>
        <v>1</v>
      </c>
      <c r="CA177" s="5">
        <f t="shared" ref="CA177:CA179" si="1116">IF($N177="",0,1)</f>
        <v>1</v>
      </c>
      <c r="CB177" s="5">
        <f t="shared" ref="CB177:CB179" si="1117">IF($O177="",0,1)</f>
        <v>1</v>
      </c>
      <c r="CC177" s="5">
        <f t="shared" ref="CC177:CC179" si="1118">IF($P177="",0,1)</f>
        <v>1</v>
      </c>
      <c r="CD177" s="5" t="str">
        <f t="shared" ref="CD177:CD179" si="1119">IF(AND($BA177=0,$BU177=0),"Hiányos kitöltés! (B-oszlop üres)",IF(AND($BA177=0,$BV177=0),"Hiányos kitöltés! (C-oszlop üres)",IF(AND($BA177=0,$BW177=0),"Hiányos kitöltés! (D-oszlop üres)",IF(AND($BA177=0,$BX177=0),"Hiányos kitöltés! (E-oszlop üres)",IF(AND($BA177=0,$BY177=0),"Hiányos kitöltés! (L-oszlop üres)",IF(AND($BA177=0,$BZ177=0),"Hiányos kitöltés! (M-oszlop üres)",IF(AND($BA177=0,$CA177=0),"Hiányos kitöltés! (N-oszlop üres)",IF(AND($BA177=0,$CB177=0),"Hiányos kitöltés! (O-oszlop üres)",IF(AND($BA177=0,$CC177=0),"Hiányos kitöltés! (P-oszlop üres)",IF(AND($BA177=0,$BG177=0),"Hiányos kitöltés! (I.ütem forrása hiányos!","?"))))))))))</f>
        <v>?</v>
      </c>
      <c r="CE177" s="4" t="str">
        <f t="shared" ref="CE177:CE179" si="1120">IF($BA177=0,$CD177,IF($BG177=0,"I. ütem forrása nincs kitöltve!",IF($BJ177=0,"II. ütem forrása nincs kitöltve!",IF($BD177=1,"Költségek üteme nem megfelelő (az időtartam és a költség üteme eltér)!",IF(AND(BH177=0,$BA177=1,$BJ177=1,$BD177=1),"Kötelező cellák kitöltve, de az I. ütem forrása hibás!",IF(AND(BJ177=0,$BA177=1,$BJ177=1,$BD177=1),"Kötelező cellák kitöltve, de a II. ütem forrása hibás!",IF(AND($BO177=1,$AZ177&lt;30),"Nullás a rövidtávú feladat és rövid (hiányzik) a hozzá tartozó indoklás!",IF(AND($BP177=1,$AZ177&lt;30),"Nullás a hosszútávú feladat és rövid (hiányzik) a hozzá tartozó indoklás!",IF(AND(BN177=1,C177="2011_RENDKÍVÜLI"),"II. ütemre nem tervezhet Rendkívüli feladatot!",IF(BH177=0,AD177,IF(BK177=0,AS177,IF(AND(BC177=1,$P177&gt;$N177),"EM rendelet 2. melléklet terhére elszámolt költség nem lehet nagyobb az I. ütemre tervezett tényleges költségnél!",IF($AC177&gt;$N177,"Többlet forrást jelölt meg az I. ütemnél! A forrás ne legyen több a költségnél.",IF($AQ177&gt;$O177,"Többlet forrást jelölt meg a II. ütemnél! A forrás ne legyen több a költségnél.","Kitöltés rendben!"))))))))))))))</f>
        <v>Kitöltés rendben!</v>
      </c>
      <c r="CF177" s="5">
        <f t="shared" ref="CF177:CF179" si="1121">IF(A177="Kitöltés rendben!",1,0)</f>
        <v>1</v>
      </c>
      <c r="CG177" s="5">
        <f t="shared" ref="CG177:CG179" si="1122">IF(AND($BB177="R",$CF177=1),1,IF(AND($BB177="RH",$CF177=1),1,0))</f>
        <v>1</v>
      </c>
      <c r="CH177" s="5">
        <f t="shared" ref="CH177:CH179" si="1123">IF(AND($BB177="H",$CF177=1),1,IF(AND($BB177="RH",$CF177=1),1,0))</f>
        <v>0</v>
      </c>
    </row>
    <row r="178" spans="1:86" s="2" customFormat="1" ht="300">
      <c r="A178" s="1" t="str">
        <f t="shared" si="1083"/>
        <v>Kitöltés rendben!</v>
      </c>
      <c r="B178" s="195">
        <v>1</v>
      </c>
      <c r="C178" s="191" t="s">
        <v>101</v>
      </c>
      <c r="D178" s="198" t="s">
        <v>541</v>
      </c>
      <c r="E178" s="199" t="s">
        <v>318</v>
      </c>
      <c r="F178" s="200" t="str">
        <f>VLOOKUP($G178,Összesítő!$B:$F,2,FALSE)</f>
        <v>21-06202-1-001-00-14</v>
      </c>
      <c r="G178" s="201">
        <v>2602</v>
      </c>
      <c r="H178" s="200" t="str">
        <f>AY178&amp;"_"&amp;AW178&amp;"_FIV_"&amp;LEFT(Előlap!$B$6,4)</f>
        <v>1786_176_FIV_2026</v>
      </c>
      <c r="I178" s="200" t="str">
        <f>VLOOKUP($G178,Összesítő!$B:$F,5,FALSE)</f>
        <v>Lakitelek</v>
      </c>
      <c r="J178" s="200" t="str">
        <f>VLOOKUP($G178,Összesítő!$B:$F,4,FALSE)</f>
        <v>Lakitelek Nagyközség Önkormányzata</v>
      </c>
      <c r="K178" s="202">
        <f t="shared" si="1084"/>
        <v>10000</v>
      </c>
      <c r="L178" s="193">
        <v>2027</v>
      </c>
      <c r="M178" s="193">
        <v>2027</v>
      </c>
      <c r="N178" s="203">
        <v>10000</v>
      </c>
      <c r="O178" s="204">
        <v>0</v>
      </c>
      <c r="P178" s="203">
        <v>0</v>
      </c>
      <c r="Q178" s="205"/>
      <c r="R178" s="204">
        <v>10000</v>
      </c>
      <c r="S178" s="204">
        <v>0</v>
      </c>
      <c r="T178" s="204">
        <v>0</v>
      </c>
      <c r="U178" s="204">
        <v>0</v>
      </c>
      <c r="V178" s="204">
        <v>0</v>
      </c>
      <c r="W178" s="204">
        <v>0</v>
      </c>
      <c r="X178" s="204">
        <v>0</v>
      </c>
      <c r="Y178" s="204">
        <v>0</v>
      </c>
      <c r="Z178" s="204">
        <v>0</v>
      </c>
      <c r="AA178" s="204">
        <v>0</v>
      </c>
      <c r="AB178" s="204">
        <v>0</v>
      </c>
      <c r="AC178" s="202">
        <f t="shared" si="1085"/>
        <v>10000</v>
      </c>
      <c r="AD178" s="3" t="str">
        <f t="shared" si="1086"/>
        <v>A forrás egyenlő a költséggel (I.ütem).</v>
      </c>
      <c r="AE178" s="205"/>
      <c r="AF178" s="204">
        <v>0</v>
      </c>
      <c r="AG178" s="204">
        <v>0</v>
      </c>
      <c r="AH178" s="204">
        <v>0</v>
      </c>
      <c r="AI178" s="204">
        <v>0</v>
      </c>
      <c r="AJ178" s="204">
        <v>0</v>
      </c>
      <c r="AK178" s="204">
        <v>0</v>
      </c>
      <c r="AL178" s="204">
        <v>0</v>
      </c>
      <c r="AM178" s="204">
        <v>0</v>
      </c>
      <c r="AN178" s="204">
        <v>0</v>
      </c>
      <c r="AO178" s="204">
        <v>0</v>
      </c>
      <c r="AP178" s="204">
        <v>0</v>
      </c>
      <c r="AQ178" s="202">
        <f t="shared" si="1087"/>
        <v>0</v>
      </c>
      <c r="AR178" s="191"/>
      <c r="AS178" s="3" t="str">
        <f t="shared" si="1088"/>
        <v>Nem hosszútávú a feladat.</v>
      </c>
      <c r="AT178" s="205"/>
      <c r="AU178" s="198" t="s">
        <v>542</v>
      </c>
      <c r="AV178" s="198" t="s">
        <v>135</v>
      </c>
      <c r="AW178" s="197">
        <f>COUNTA($G$3:G178)</f>
        <v>176</v>
      </c>
      <c r="AY178" s="6">
        <f>VLOOKUP($G178,Összesítő!$B:$F,3,FALSE)</f>
        <v>1786</v>
      </c>
      <c r="AZ178" s="6">
        <f t="shared" si="1089"/>
        <v>775</v>
      </c>
      <c r="BA178" s="5">
        <f t="shared" si="1090"/>
        <v>1</v>
      </c>
      <c r="BB178" s="5" t="str">
        <f t="shared" si="1091"/>
        <v>R</v>
      </c>
      <c r="BC178" s="5">
        <f t="shared" si="1092"/>
        <v>1</v>
      </c>
      <c r="BD178" s="5">
        <f t="shared" si="1093"/>
        <v>0</v>
      </c>
      <c r="BE178" s="5">
        <f t="shared" si="1094"/>
        <v>0</v>
      </c>
      <c r="BF178" s="6" t="str">
        <f t="shared" si="1095"/>
        <v>A forrás egyenlő a költséggel (I.ütem).</v>
      </c>
      <c r="BG178" s="5">
        <f t="shared" si="1096"/>
        <v>1</v>
      </c>
      <c r="BH178" s="5">
        <f t="shared" si="1097"/>
        <v>1</v>
      </c>
      <c r="BI178" s="5">
        <f t="shared" si="1098"/>
        <v>0</v>
      </c>
      <c r="BJ178" s="5">
        <f t="shared" si="1099"/>
        <v>1</v>
      </c>
      <c r="BK178" s="5">
        <f t="shared" si="1100"/>
        <v>1</v>
      </c>
      <c r="BL178" s="4" t="str">
        <f t="shared" si="1101"/>
        <v>Nem hosszútávú a feladat.</v>
      </c>
      <c r="BM178" s="5">
        <f t="shared" si="1102"/>
        <v>1</v>
      </c>
      <c r="BN178" s="5">
        <f t="shared" si="1103"/>
        <v>0</v>
      </c>
      <c r="BO178" s="5">
        <f t="shared" si="1104"/>
        <v>0</v>
      </c>
      <c r="BP178" s="5">
        <f t="shared" si="1105"/>
        <v>0</v>
      </c>
      <c r="BQ178" s="5">
        <f t="shared" si="1106"/>
        <v>0</v>
      </c>
      <c r="BR178" s="6" t="str">
        <f t="shared" si="1107"/>
        <v>Nincs hosszútávú terv!</v>
      </c>
      <c r="BS178" s="5">
        <f t="shared" si="1108"/>
        <v>0</v>
      </c>
      <c r="BT178" s="5">
        <f t="shared" si="1109"/>
        <v>0</v>
      </c>
      <c r="BU178" s="5">
        <f t="shared" si="1110"/>
        <v>1</v>
      </c>
      <c r="BV178" s="5">
        <f t="shared" si="1111"/>
        <v>1</v>
      </c>
      <c r="BW178" s="5">
        <f t="shared" si="1112"/>
        <v>1</v>
      </c>
      <c r="BX178" s="5">
        <f t="shared" si="1113"/>
        <v>1</v>
      </c>
      <c r="BY178" s="5">
        <f t="shared" si="1114"/>
        <v>1</v>
      </c>
      <c r="BZ178" s="5">
        <f t="shared" si="1115"/>
        <v>1</v>
      </c>
      <c r="CA178" s="5">
        <f t="shared" si="1116"/>
        <v>1</v>
      </c>
      <c r="CB178" s="5">
        <f t="shared" si="1117"/>
        <v>1</v>
      </c>
      <c r="CC178" s="5">
        <f t="shared" si="1118"/>
        <v>1</v>
      </c>
      <c r="CD178" s="5" t="str">
        <f t="shared" si="1119"/>
        <v>?</v>
      </c>
      <c r="CE178" s="4" t="str">
        <f t="shared" si="1120"/>
        <v>Kitöltés rendben!</v>
      </c>
      <c r="CF178" s="5">
        <f t="shared" si="1121"/>
        <v>1</v>
      </c>
      <c r="CG178" s="5">
        <f t="shared" si="1122"/>
        <v>1</v>
      </c>
      <c r="CH178" s="5">
        <f t="shared" si="1123"/>
        <v>0</v>
      </c>
    </row>
    <row r="179" spans="1:86" s="2" customFormat="1" ht="75">
      <c r="A179" s="1" t="str">
        <f t="shared" si="1083"/>
        <v>Kitöltés rendben!</v>
      </c>
      <c r="B179" s="195">
        <v>1</v>
      </c>
      <c r="C179" s="191" t="s">
        <v>114</v>
      </c>
      <c r="D179" s="198" t="s">
        <v>318</v>
      </c>
      <c r="E179" s="199" t="s">
        <v>318</v>
      </c>
      <c r="F179" s="200" t="str">
        <f>VLOOKUP($G179,Összesítő!$B:$F,2,FALSE)</f>
        <v>21-06202-1-001-00-14</v>
      </c>
      <c r="G179" s="201">
        <v>2602</v>
      </c>
      <c r="H179" s="200" t="str">
        <f>AY179&amp;"_"&amp;AW179&amp;"_FIV_"&amp;LEFT(Előlap!$B$6,4)</f>
        <v>1786_177_FIV_2026</v>
      </c>
      <c r="I179" s="200" t="str">
        <f>VLOOKUP($G179,Összesítő!$B:$F,5,FALSE)</f>
        <v>Lakitelek</v>
      </c>
      <c r="J179" s="200" t="str">
        <f>VLOOKUP($G179,Összesítő!$B:$F,4,FALSE)</f>
        <v>Lakitelek Nagyközség Önkormányzata</v>
      </c>
      <c r="K179" s="202">
        <f t="shared" si="1084"/>
        <v>0</v>
      </c>
      <c r="L179" s="193">
        <v>2028</v>
      </c>
      <c r="M179" s="193">
        <v>2036</v>
      </c>
      <c r="N179" s="203">
        <v>0</v>
      </c>
      <c r="O179" s="204">
        <v>0</v>
      </c>
      <c r="P179" s="203">
        <v>0</v>
      </c>
      <c r="Q179" s="205"/>
      <c r="R179" s="204">
        <v>0</v>
      </c>
      <c r="S179" s="204">
        <v>0</v>
      </c>
      <c r="T179" s="204">
        <v>0</v>
      </c>
      <c r="U179" s="204">
        <v>0</v>
      </c>
      <c r="V179" s="204">
        <v>0</v>
      </c>
      <c r="W179" s="204">
        <v>0</v>
      </c>
      <c r="X179" s="204">
        <v>0</v>
      </c>
      <c r="Y179" s="204">
        <v>0</v>
      </c>
      <c r="Z179" s="204">
        <v>0</v>
      </c>
      <c r="AA179" s="204">
        <v>0</v>
      </c>
      <c r="AB179" s="204">
        <v>0</v>
      </c>
      <c r="AC179" s="202">
        <f t="shared" si="1085"/>
        <v>0</v>
      </c>
      <c r="AD179" s="3" t="str">
        <f t="shared" si="1086"/>
        <v>Nem rövidtávú a feladat.</v>
      </c>
      <c r="AE179" s="205"/>
      <c r="AF179" s="204">
        <v>0</v>
      </c>
      <c r="AG179" s="204">
        <v>0</v>
      </c>
      <c r="AH179" s="204">
        <v>0</v>
      </c>
      <c r="AI179" s="204">
        <v>0</v>
      </c>
      <c r="AJ179" s="204">
        <v>0</v>
      </c>
      <c r="AK179" s="204">
        <v>0</v>
      </c>
      <c r="AL179" s="204">
        <v>0</v>
      </c>
      <c r="AM179" s="204">
        <v>0</v>
      </c>
      <c r="AN179" s="204">
        <v>0</v>
      </c>
      <c r="AO179" s="204">
        <v>0</v>
      </c>
      <c r="AP179" s="204">
        <v>0</v>
      </c>
      <c r="AQ179" s="202">
        <f t="shared" si="1087"/>
        <v>0</v>
      </c>
      <c r="AR179" s="191"/>
      <c r="AS179" s="3" t="str">
        <f t="shared" si="1088"/>
        <v>A forrás egyenlő a költséggel (II.ütem).</v>
      </c>
      <c r="AT179" s="205"/>
      <c r="AU179" s="198" t="s">
        <v>423</v>
      </c>
      <c r="AV179" s="198" t="s">
        <v>135</v>
      </c>
      <c r="AW179" s="197">
        <f>COUNTA($G$3:G179)</f>
        <v>177</v>
      </c>
      <c r="AY179" s="6">
        <f>VLOOKUP($G179,Összesítő!$B:$F,3,FALSE)</f>
        <v>1786</v>
      </c>
      <c r="AZ179" s="6">
        <f t="shared" si="1089"/>
        <v>208</v>
      </c>
      <c r="BA179" s="5">
        <f t="shared" si="1090"/>
        <v>1</v>
      </c>
      <c r="BB179" s="5" t="str">
        <f t="shared" si="1091"/>
        <v>H</v>
      </c>
      <c r="BC179" s="5">
        <f t="shared" si="1092"/>
        <v>0</v>
      </c>
      <c r="BD179" s="5">
        <f t="shared" si="1093"/>
        <v>0</v>
      </c>
      <c r="BE179" s="5">
        <f t="shared" si="1094"/>
        <v>0</v>
      </c>
      <c r="BF179" s="6" t="str">
        <f t="shared" si="1095"/>
        <v>Nem rövidtávú a feladat.</v>
      </c>
      <c r="BG179" s="5">
        <f t="shared" si="1096"/>
        <v>1</v>
      </c>
      <c r="BH179" s="5">
        <f t="shared" si="1097"/>
        <v>1</v>
      </c>
      <c r="BI179" s="5">
        <f t="shared" si="1098"/>
        <v>0</v>
      </c>
      <c r="BJ179" s="5">
        <f t="shared" si="1099"/>
        <v>1</v>
      </c>
      <c r="BK179" s="5">
        <f t="shared" si="1100"/>
        <v>1</v>
      </c>
      <c r="BL179" s="4" t="str">
        <f t="shared" si="1101"/>
        <v>A forrás egyenlő a költséggel (II.ütem).</v>
      </c>
      <c r="BM179" s="5">
        <f t="shared" si="1102"/>
        <v>0</v>
      </c>
      <c r="BN179" s="5">
        <f t="shared" si="1103"/>
        <v>1</v>
      </c>
      <c r="BO179" s="5">
        <f t="shared" si="1104"/>
        <v>0</v>
      </c>
      <c r="BP179" s="5">
        <f t="shared" si="1105"/>
        <v>1</v>
      </c>
      <c r="BQ179" s="5">
        <f t="shared" si="1106"/>
        <v>0</v>
      </c>
      <c r="BR179" s="6">
        <f t="shared" si="1107"/>
        <v>0</v>
      </c>
      <c r="BS179" s="5">
        <f t="shared" si="1108"/>
        <v>0</v>
      </c>
      <c r="BT179" s="5">
        <f t="shared" si="1109"/>
        <v>1</v>
      </c>
      <c r="BU179" s="5">
        <f t="shared" si="1110"/>
        <v>1</v>
      </c>
      <c r="BV179" s="5">
        <f t="shared" si="1111"/>
        <v>1</v>
      </c>
      <c r="BW179" s="5">
        <f t="shared" si="1112"/>
        <v>1</v>
      </c>
      <c r="BX179" s="5">
        <f t="shared" si="1113"/>
        <v>1</v>
      </c>
      <c r="BY179" s="5">
        <f t="shared" si="1114"/>
        <v>1</v>
      </c>
      <c r="BZ179" s="5">
        <f t="shared" si="1115"/>
        <v>1</v>
      </c>
      <c r="CA179" s="5">
        <f t="shared" si="1116"/>
        <v>1</v>
      </c>
      <c r="CB179" s="5">
        <f t="shared" si="1117"/>
        <v>1</v>
      </c>
      <c r="CC179" s="5">
        <f t="shared" si="1118"/>
        <v>1</v>
      </c>
      <c r="CD179" s="5" t="str">
        <f t="shared" si="1119"/>
        <v>?</v>
      </c>
      <c r="CE179" s="4" t="str">
        <f t="shared" si="1120"/>
        <v>Kitöltés rendben!</v>
      </c>
      <c r="CF179" s="5">
        <f t="shared" si="1121"/>
        <v>1</v>
      </c>
      <c r="CG179" s="5">
        <f t="shared" si="1122"/>
        <v>0</v>
      </c>
      <c r="CH179" s="5">
        <f t="shared" si="1123"/>
        <v>1</v>
      </c>
    </row>
    <row r="180" spans="1:86" s="2" customFormat="1" ht="45">
      <c r="A180" s="1" t="str">
        <f>IF($G180="","Nincs VKR kiválasztva!",CE180)</f>
        <v>Kitöltés rendben!</v>
      </c>
      <c r="B180" s="195">
        <v>1</v>
      </c>
      <c r="C180" s="191" t="s">
        <v>117</v>
      </c>
      <c r="D180" s="198" t="s">
        <v>317</v>
      </c>
      <c r="E180" s="199" t="s">
        <v>318</v>
      </c>
      <c r="F180" s="200" t="str">
        <f>VLOOKUP($G180,Összesítő!$B:$F,2,FALSE)</f>
        <v>21-23056-1-001-00-06</v>
      </c>
      <c r="G180" s="201">
        <v>2604</v>
      </c>
      <c r="H180" s="200" t="str">
        <f>AY180&amp;"_"&amp;AW180&amp;"_FIV_"&amp;LEFT(Előlap!$B$6,4)</f>
        <v>1799_178_FIV_2026</v>
      </c>
      <c r="I180" s="200" t="str">
        <f>VLOOKUP($G180,Összesítő!$B:$F,5,FALSE)</f>
        <v>Nyárlőrinc</v>
      </c>
      <c r="J180" s="200" t="str">
        <f>VLOOKUP($G180,Összesítő!$B:$F,4,FALSE)</f>
        <v>Nyárlőrinc Községi Önkormányzat</v>
      </c>
      <c r="K180" s="202">
        <f>N180+O180</f>
        <v>2000</v>
      </c>
      <c r="L180" s="193">
        <v>2027</v>
      </c>
      <c r="M180" s="193">
        <v>2027</v>
      </c>
      <c r="N180" s="203">
        <v>2000</v>
      </c>
      <c r="O180" s="204">
        <v>0</v>
      </c>
      <c r="P180" s="203">
        <v>1000</v>
      </c>
      <c r="Q180" s="205"/>
      <c r="R180" s="204">
        <v>1000</v>
      </c>
      <c r="S180" s="204">
        <v>0</v>
      </c>
      <c r="T180" s="204">
        <v>0</v>
      </c>
      <c r="U180" s="204">
        <v>0</v>
      </c>
      <c r="V180" s="204">
        <v>0</v>
      </c>
      <c r="W180" s="204">
        <v>1000</v>
      </c>
      <c r="X180" s="204">
        <v>0</v>
      </c>
      <c r="Y180" s="204">
        <v>0</v>
      </c>
      <c r="Z180" s="204">
        <v>0</v>
      </c>
      <c r="AA180" s="204">
        <v>0</v>
      </c>
      <c r="AB180" s="204">
        <v>0</v>
      </c>
      <c r="AC180" s="202">
        <f>SUM(R180:AB180)</f>
        <v>2000</v>
      </c>
      <c r="AD180" s="3" t="str">
        <f>IF($G180="","Nincs VKR kiválasztva!",IF(BA180=0,"Hiányos kitöltés!",BF180))</f>
        <v>A forrás egyenlő a költséggel (I.ütem).</v>
      </c>
      <c r="AE180" s="205"/>
      <c r="AF180" s="204">
        <v>0</v>
      </c>
      <c r="AG180" s="204">
        <v>0</v>
      </c>
      <c r="AH180" s="204">
        <v>0</v>
      </c>
      <c r="AI180" s="204">
        <v>0</v>
      </c>
      <c r="AJ180" s="204">
        <v>0</v>
      </c>
      <c r="AK180" s="204">
        <v>0</v>
      </c>
      <c r="AL180" s="204">
        <v>0</v>
      </c>
      <c r="AM180" s="204">
        <v>0</v>
      </c>
      <c r="AN180" s="204">
        <v>0</v>
      </c>
      <c r="AO180" s="204">
        <v>0</v>
      </c>
      <c r="AP180" s="204">
        <v>0</v>
      </c>
      <c r="AQ180" s="202">
        <f>SUM(AF180:AP180)</f>
        <v>0</v>
      </c>
      <c r="AR180" s="191"/>
      <c r="AS180" s="3" t="str">
        <f>IF($G180="","Nincs VKR kiválasztva!",IF($BA180=0,"Hiányos kitöltés!",IF($BN180=0,"Nem hosszútávú a feladat.",$BL180)))</f>
        <v>Nem hosszútávú a feladat.</v>
      </c>
      <c r="AT180" s="205"/>
      <c r="AU180" s="198" t="s">
        <v>326</v>
      </c>
      <c r="AV180" s="198" t="s">
        <v>135</v>
      </c>
      <c r="AW180" s="197">
        <f>COUNTA($G$3:G180)</f>
        <v>178</v>
      </c>
      <c r="AY180" s="6">
        <f>VLOOKUP($G180,Összesítő!$B:$F,3,FALSE)</f>
        <v>1799</v>
      </c>
      <c r="AZ180" s="6">
        <f>LEN($AU180)</f>
        <v>107</v>
      </c>
      <c r="BA180" s="5">
        <f>IF(OR($B180="",$C180="",$D180="",$E180="",$F180="",$L180="",$M180="",$N180="",$O180="",$P180=""),0,1)</f>
        <v>1</v>
      </c>
      <c r="BB180" s="5" t="str">
        <f>IF($F180="",0,IF(AND($L180=2027,$M180=2027),"R",IF(AND($L180=2027,$M180&gt;2027),"RH",IF(AND($L180&gt;2027,$M180&gt;2027),"H","x"))))</f>
        <v>R</v>
      </c>
      <c r="BC180" s="5">
        <f>IF(OR(BB180="R",BB180="RH"),1,0)</f>
        <v>1</v>
      </c>
      <c r="BD180" s="5">
        <f>IF(AND($BB180="R",$O180&gt;0),1,IF(AND($BB180="H",$N180&gt;0),1,0))</f>
        <v>0</v>
      </c>
      <c r="BE180" s="5">
        <f>IF($AC180&lt;$N180,1,IF($AC180=$N180,0))</f>
        <v>0</v>
      </c>
      <c r="BF180" s="6" t="str">
        <f>IF($L180&gt;2027,"Nem rövidtávú a feladat.",IF($BE180=1,"Az I. ütem nem lehet forráshiányos!",IF($AC180&gt;$N180,"Többlet forrást jelölt meg az I. ütemnél! A forrás ne legyen több a költségnél.",IF($AC180=$N180,"A forrás egyenlő a költséggel (I.ütem).",0))))</f>
        <v>A forrás egyenlő a költséggel (I.ütem).</v>
      </c>
      <c r="BG180" s="5">
        <f>IF(AND($R180&lt;&gt;"",$S180&lt;&gt;"",$T180&lt;&gt;"",$U180&lt;&gt;"",$V180&lt;&gt;"",$W180&lt;&gt;"",$X180&lt;&gt;"",$Y180&lt;&gt;"",$Z180&lt;&gt;"",$AA180&lt;&gt;"",$AB180&lt;&gt;""),1,0)</f>
        <v>1</v>
      </c>
      <c r="BH180" s="5">
        <f>IF(AND($BG180=1,$N180=$AC180),1,0)</f>
        <v>1</v>
      </c>
      <c r="BI180" s="5">
        <f>IF($AQ180&lt;$O180,1,0)</f>
        <v>0</v>
      </c>
      <c r="BJ180" s="5">
        <f>IF(AND($AF180&lt;&gt;"",$AG180&lt;&gt;"",$AH180&lt;&gt;"",$AI180&lt;&gt;"",$AJ180&lt;&gt;"",$AK180&lt;&gt;"",$AL180&lt;&gt;"",$AM180&lt;&gt;"",$AN180&lt;&gt;"",$AO180&lt;&gt;"",$AP180&lt;&gt;""),1,0)</f>
        <v>1</v>
      </c>
      <c r="BK180" s="5">
        <f>IF(AND($BJ180=1,$O180=$AQ180),1,IF(AND($BJ180=1,$O180&gt;$AQ180,AR180="igen"),1,0))</f>
        <v>1</v>
      </c>
      <c r="BL180" s="4" t="str">
        <f>IF($M180&lt;2028,"Nem hosszútávú a feladat.",IF(AND($BI180=1,$AR180="nem"),"Forráshiányos a feladat? Jelölje az AR-oszlopban!",IF(AND($BI180=0,$AR180="igen"),"Forráshiányosnak jelölte a feladat az AR-oszlopban, de a forrás költség adatok alapnján nem az!",IF(AND($BI180=1,$AR180="igen"),"Forráshiányos a feladat!",IF($AQ180&gt;$O180,"Többlet forrást jelölt meg a II. ütemnél! A forrás ne legyen több a költségnél.",IF($AQ180=$O180,"A forrás egyenlő a költséggel (II.ütem).",0))))))</f>
        <v>Nem hosszútávú a feladat.</v>
      </c>
      <c r="BM180" s="5">
        <f>IF($M180&lt;2028,1,0)</f>
        <v>1</v>
      </c>
      <c r="BN180" s="5">
        <f>IF($M180&gt;2027,1,0)</f>
        <v>0</v>
      </c>
      <c r="BO180" s="5">
        <f>IF(AND($BM180=1,$N180=0),1,0)</f>
        <v>0</v>
      </c>
      <c r="BP180" s="5">
        <f>IF(AND($BN180=1,$O180=0),1,0)</f>
        <v>0</v>
      </c>
      <c r="BQ180" s="5">
        <f>IF(AND($BB180="R",$N180=0,$AZ180&gt;29),1,IF(AND($BB180="RH",$N180=0,$AZ180&gt;29),1,0))</f>
        <v>0</v>
      </c>
      <c r="BR180" s="6" t="str">
        <f>IF($BN180=0,"Nincs hosszútávú terv!",IF(AND($BB180="H",$O180=0,$AZ180=0),"Nullás a hosszútávú feladat és nincs hozzá indoklás!",IF(AND($BB180="RH",$O180=0,$AZ180=0),"Nullás a hosszútávú feladat és nincs hozzá indoklás!",IF(AND($BB180="R",$O180=0,$AZ180&lt;300),"Nullás a hosszútávú feladat és rövid hozzá az indoklás!",IF(AND($BB180="RH",$O180=0,$AZ180&lt;300),"Nullás a hosszútávú feladat és rövid hozzá az indoklás!",0)))))</f>
        <v>Nincs hosszútávú terv!</v>
      </c>
      <c r="BS180" s="5">
        <f>IF(AND($BB180="R",$N180=0,$AZ180&gt;29),1,IF(AND($BB180="RH",$N180=0,$AZ180&gt;29),1,0))</f>
        <v>0</v>
      </c>
      <c r="BT180" s="5">
        <f>IF(AND($BB180="H",$O180=0,$AZ180&gt;29),1,IF(AND($BB180="RH",$O180=0,$AZ180&gt;29),1,0))</f>
        <v>0</v>
      </c>
      <c r="BU180" s="5">
        <f>IF($B180="",0,1)</f>
        <v>1</v>
      </c>
      <c r="BV180" s="5">
        <f>IF($C180="",0,1)</f>
        <v>1</v>
      </c>
      <c r="BW180" s="5">
        <f>IF($D180="",0,1)</f>
        <v>1</v>
      </c>
      <c r="BX180" s="5">
        <f>IF($E180="",0,1)</f>
        <v>1</v>
      </c>
      <c r="BY180" s="5">
        <f>IF($L180="",0,1)</f>
        <v>1</v>
      </c>
      <c r="BZ180" s="5">
        <f>IF($M180="",0,1)</f>
        <v>1</v>
      </c>
      <c r="CA180" s="5">
        <f>IF($N180="",0,1)</f>
        <v>1</v>
      </c>
      <c r="CB180" s="5">
        <f>IF($O180="",0,1)</f>
        <v>1</v>
      </c>
      <c r="CC180" s="5">
        <f>IF($P180="",0,1)</f>
        <v>1</v>
      </c>
      <c r="CD180" s="5" t="str">
        <f>IF(AND($BA180=0,$BU180=0),"Hiányos kitöltés! (B-oszlop üres)",IF(AND($BA180=0,$BV180=0),"Hiányos kitöltés! (C-oszlop üres)",IF(AND($BA180=0,$BW180=0),"Hiányos kitöltés! (D-oszlop üres)",IF(AND($BA180=0,$BX180=0),"Hiányos kitöltés! (E-oszlop üres)",IF(AND($BA180=0,$BY180=0),"Hiányos kitöltés! (L-oszlop üres)",IF(AND($BA180=0,$BZ180=0),"Hiányos kitöltés! (M-oszlop üres)",IF(AND($BA180=0,$CA180=0),"Hiányos kitöltés! (N-oszlop üres)",IF(AND($BA180=0,$CB180=0),"Hiányos kitöltés! (O-oszlop üres)",IF(AND($BA180=0,$CC180=0),"Hiányos kitöltés! (P-oszlop üres)",IF(AND($BA180=0,$BG180=0),"Hiányos kitöltés! (I.ütem forrása hiányos!","?"))))))))))</f>
        <v>?</v>
      </c>
      <c r="CE180" s="4" t="str">
        <f>IF($BA180=0,$CD180,IF($BG180=0,"I. ütem forrása nincs kitöltve!",IF($BJ180=0,"II. ütem forrása nincs kitöltve!",IF($BD180=1,"Költségek üteme nem megfelelő (az időtartam és a költség üteme eltér)!",IF(AND(BH180=0,$BA180=1,$BJ180=1,$BD180=1),"Kötelező cellák kitöltve, de az I. ütem forrása hibás!",IF(AND(BJ180=0,$BA180=1,$BJ180=1,$BD180=1),"Kötelező cellák kitöltve, de a II. ütem forrása hibás!",IF(AND($BO180=1,$AZ180&lt;30),"Nullás a rövidtávú feladat és rövid (hiányzik) a hozzá tartozó indoklás!",IF(AND($BP180=1,$AZ180&lt;30),"Nullás a hosszútávú feladat és rövid (hiányzik) a hozzá tartozó indoklás!",IF(AND(BN180=1,C180="2011_RENDKÍVÜLI"),"II. ütemre nem tervezhet Rendkívüli feladatot!",IF(BH180=0,AD180,IF(BK180=0,AS180,IF(AND(BC180=1,$P180&gt;$N180),"EM rendelet 2. melléklet terhére elszámolt költség nem lehet nagyobb az I. ütemre tervezett tényleges költségnél!",IF($AC180&gt;$N180,"Többlet forrást jelölt meg az I. ütemnél! A forrás ne legyen több a költségnél.",IF($AQ180&gt;$O180,"Többlet forrást jelölt meg a II. ütemnél! A forrás ne legyen több a költségnél.","Kitöltés rendben!"))))))))))))))</f>
        <v>Kitöltés rendben!</v>
      </c>
      <c r="CF180" s="5">
        <f>IF(A180="Kitöltés rendben!",1,0)</f>
        <v>1</v>
      </c>
      <c r="CG180" s="5">
        <f>IF(AND($BB180="R",$CF180=1),1,IF(AND($BB180="RH",$CF180=1),1,0))</f>
        <v>1</v>
      </c>
      <c r="CH180" s="5">
        <f>IF(AND($BB180="H",$CF180=1),1,IF(AND($BB180="RH",$CF180=1),1,0))</f>
        <v>0</v>
      </c>
    </row>
    <row r="181" spans="1:86" s="2" customFormat="1" ht="90">
      <c r="A181" s="1" t="str">
        <f t="shared" ref="A181:A182" si="1124">IF($G181="","Nincs VKR kiválasztva!",CE181)</f>
        <v>Kitöltés rendben!</v>
      </c>
      <c r="B181" s="195">
        <v>1</v>
      </c>
      <c r="C181" s="191" t="s">
        <v>50</v>
      </c>
      <c r="D181" s="198" t="s">
        <v>368</v>
      </c>
      <c r="E181" s="199" t="s">
        <v>318</v>
      </c>
      <c r="F181" s="200" t="str">
        <f>VLOOKUP($G181,Összesítő!$B:$F,2,FALSE)</f>
        <v>21-23056-1-001-00-06</v>
      </c>
      <c r="G181" s="201">
        <v>2604</v>
      </c>
      <c r="H181" s="200" t="str">
        <f>AY181&amp;"_"&amp;AW181&amp;"_FIV_"&amp;LEFT(Előlap!$B$6,4)</f>
        <v>1799_179_FIV_2026</v>
      </c>
      <c r="I181" s="200" t="str">
        <f>VLOOKUP($G181,Összesítő!$B:$F,5,FALSE)</f>
        <v>Nyárlőrinc</v>
      </c>
      <c r="J181" s="200" t="str">
        <f>VLOOKUP($G181,Összesítő!$B:$F,4,FALSE)</f>
        <v>Nyárlőrinc Községi Önkormányzat</v>
      </c>
      <c r="K181" s="202">
        <f t="shared" ref="K181:K182" si="1125">N181+O181</f>
        <v>2000</v>
      </c>
      <c r="L181" s="193">
        <v>2027</v>
      </c>
      <c r="M181" s="193">
        <v>2027</v>
      </c>
      <c r="N181" s="203">
        <v>2000</v>
      </c>
      <c r="O181" s="204">
        <v>0</v>
      </c>
      <c r="P181" s="203">
        <v>2000</v>
      </c>
      <c r="Q181" s="205"/>
      <c r="R181" s="204">
        <v>0</v>
      </c>
      <c r="S181" s="204">
        <v>0</v>
      </c>
      <c r="T181" s="204">
        <v>0</v>
      </c>
      <c r="U181" s="204">
        <v>0</v>
      </c>
      <c r="V181" s="204">
        <v>0</v>
      </c>
      <c r="W181" s="204">
        <v>2000</v>
      </c>
      <c r="X181" s="204">
        <v>0</v>
      </c>
      <c r="Y181" s="204">
        <v>0</v>
      </c>
      <c r="Z181" s="204">
        <v>0</v>
      </c>
      <c r="AA181" s="204">
        <v>0</v>
      </c>
      <c r="AB181" s="204">
        <v>0</v>
      </c>
      <c r="AC181" s="202">
        <f t="shared" ref="AC181:AC182" si="1126">SUM(R181:AB181)</f>
        <v>2000</v>
      </c>
      <c r="AD181" s="3" t="str">
        <f t="shared" ref="AD181:AD182" si="1127">IF($G181="","Nincs VKR kiválasztva!",IF(BA181=0,"Hiányos kitöltés!",BF181))</f>
        <v>A forrás egyenlő a költséggel (I.ütem).</v>
      </c>
      <c r="AE181" s="205"/>
      <c r="AF181" s="204">
        <v>0</v>
      </c>
      <c r="AG181" s="204">
        <v>0</v>
      </c>
      <c r="AH181" s="204">
        <v>0</v>
      </c>
      <c r="AI181" s="204">
        <v>0</v>
      </c>
      <c r="AJ181" s="204">
        <v>0</v>
      </c>
      <c r="AK181" s="204">
        <v>0</v>
      </c>
      <c r="AL181" s="204">
        <v>0</v>
      </c>
      <c r="AM181" s="204">
        <v>0</v>
      </c>
      <c r="AN181" s="204">
        <v>0</v>
      </c>
      <c r="AO181" s="204">
        <v>0</v>
      </c>
      <c r="AP181" s="204">
        <v>0</v>
      </c>
      <c r="AQ181" s="202">
        <f t="shared" ref="AQ181:AQ182" si="1128">SUM(AF181:AP181)</f>
        <v>0</v>
      </c>
      <c r="AR181" s="191"/>
      <c r="AS181" s="3" t="str">
        <f t="shared" ref="AS181:AS182" si="1129">IF($G181="","Nincs VKR kiválasztva!",IF($BA181=0,"Hiányos kitöltés!",IF($BN181=0,"Nem hosszútávú a feladat.",$BL181)))</f>
        <v>Nem hosszútávú a feladat.</v>
      </c>
      <c r="AT181" s="205"/>
      <c r="AU181" s="198" t="s">
        <v>536</v>
      </c>
      <c r="AV181" s="198" t="s">
        <v>135</v>
      </c>
      <c r="AW181" s="197">
        <f>COUNTA($G$3:G181)</f>
        <v>179</v>
      </c>
      <c r="AY181" s="6">
        <f>VLOOKUP($G181,Összesítő!$B:$F,3,FALSE)</f>
        <v>1799</v>
      </c>
      <c r="AZ181" s="6">
        <f t="shared" ref="AZ181:AZ182" si="1130">LEN($AU181)</f>
        <v>239</v>
      </c>
      <c r="BA181" s="5">
        <f t="shared" ref="BA181:BA182" si="1131">IF(OR($B181="",$C181="",$D181="",$E181="",$F181="",$L181="",$M181="",$N181="",$O181="",$P181=""),0,1)</f>
        <v>1</v>
      </c>
      <c r="BB181" s="5" t="str">
        <f t="shared" ref="BB181:BB182" si="1132">IF($F181="",0,IF(AND($L181=2027,$M181=2027),"R",IF(AND($L181=2027,$M181&gt;2027),"RH",IF(AND($L181&gt;2027,$M181&gt;2027),"H","x"))))</f>
        <v>R</v>
      </c>
      <c r="BC181" s="5">
        <f t="shared" ref="BC181:BC182" si="1133">IF(OR(BB181="R",BB181="RH"),1,0)</f>
        <v>1</v>
      </c>
      <c r="BD181" s="5">
        <f t="shared" ref="BD181:BD182" si="1134">IF(AND($BB181="R",$O181&gt;0),1,IF(AND($BB181="H",$N181&gt;0),1,0))</f>
        <v>0</v>
      </c>
      <c r="BE181" s="5">
        <f t="shared" ref="BE181:BE182" si="1135">IF($AC181&lt;$N181,1,IF($AC181=$N181,0))</f>
        <v>0</v>
      </c>
      <c r="BF181" s="6" t="str">
        <f t="shared" ref="BF181:BF182" si="1136">IF($L181&gt;2027,"Nem rövidtávú a feladat.",IF($BE181=1,"Az I. ütem nem lehet forráshiányos!",IF($AC181&gt;$N181,"Többlet forrást jelölt meg az I. ütemnél! A forrás ne legyen több a költségnél.",IF($AC181=$N181,"A forrás egyenlő a költséggel (I.ütem).",0))))</f>
        <v>A forrás egyenlő a költséggel (I.ütem).</v>
      </c>
      <c r="BG181" s="5">
        <f t="shared" ref="BG181:BG182" si="1137">IF(AND($R181&lt;&gt;"",$S181&lt;&gt;"",$T181&lt;&gt;"",$U181&lt;&gt;"",$V181&lt;&gt;"",$W181&lt;&gt;"",$X181&lt;&gt;"",$Y181&lt;&gt;"",$Z181&lt;&gt;"",$AA181&lt;&gt;"",$AB181&lt;&gt;""),1,0)</f>
        <v>1</v>
      </c>
      <c r="BH181" s="5">
        <f t="shared" ref="BH181:BH182" si="1138">IF(AND($BG181=1,$N181=$AC181),1,0)</f>
        <v>1</v>
      </c>
      <c r="BI181" s="5">
        <f t="shared" ref="BI181:BI182" si="1139">IF($AQ181&lt;$O181,1,0)</f>
        <v>0</v>
      </c>
      <c r="BJ181" s="5">
        <f t="shared" ref="BJ181:BJ182" si="1140">IF(AND($AF181&lt;&gt;"",$AG181&lt;&gt;"",$AH181&lt;&gt;"",$AI181&lt;&gt;"",$AJ181&lt;&gt;"",$AK181&lt;&gt;"",$AL181&lt;&gt;"",$AM181&lt;&gt;"",$AN181&lt;&gt;"",$AO181&lt;&gt;"",$AP181&lt;&gt;""),1,0)</f>
        <v>1</v>
      </c>
      <c r="BK181" s="5">
        <f t="shared" ref="BK181:BK182" si="1141">IF(AND($BJ181=1,$O181=$AQ181),1,IF(AND($BJ181=1,$O181&gt;$AQ181,AR181="igen"),1,0))</f>
        <v>1</v>
      </c>
      <c r="BL181" s="4" t="str">
        <f t="shared" ref="BL181:BL182" si="1142">IF($M181&lt;2028,"Nem hosszútávú a feladat.",IF(AND($BI181=1,$AR181="nem"),"Forráshiányos a feladat? Jelölje az AR-oszlopban!",IF(AND($BI181=0,$AR181="igen"),"Forráshiányosnak jelölte a feladat az AR-oszlopban, de a forrás költség adatok alapnján nem az!",IF(AND($BI181=1,$AR181="igen"),"Forráshiányos a feladat!",IF($AQ181&gt;$O181,"Többlet forrást jelölt meg a II. ütemnél! A forrás ne legyen több a költségnél.",IF($AQ181=$O181,"A forrás egyenlő a költséggel (II.ütem).",0))))))</f>
        <v>Nem hosszútávú a feladat.</v>
      </c>
      <c r="BM181" s="5">
        <f t="shared" ref="BM181:BM182" si="1143">IF($M181&lt;2028,1,0)</f>
        <v>1</v>
      </c>
      <c r="BN181" s="5">
        <f t="shared" ref="BN181:BN182" si="1144">IF($M181&gt;2027,1,0)</f>
        <v>0</v>
      </c>
      <c r="BO181" s="5">
        <f t="shared" ref="BO181:BO182" si="1145">IF(AND($BM181=1,$N181=0),1,0)</f>
        <v>0</v>
      </c>
      <c r="BP181" s="5">
        <f t="shared" ref="BP181:BP182" si="1146">IF(AND($BN181=1,$O181=0),1,0)</f>
        <v>0</v>
      </c>
      <c r="BQ181" s="5">
        <f t="shared" ref="BQ181:BQ182" si="1147">IF(AND($BB181="R",$N181=0,$AZ181&gt;29),1,IF(AND($BB181="RH",$N181=0,$AZ181&gt;29),1,0))</f>
        <v>0</v>
      </c>
      <c r="BR181" s="6" t="str">
        <f t="shared" ref="BR181:BR182" si="1148">IF($BN181=0,"Nincs hosszútávú terv!",IF(AND($BB181="H",$O181=0,$AZ181=0),"Nullás a hosszútávú feladat és nincs hozzá indoklás!",IF(AND($BB181="RH",$O181=0,$AZ181=0),"Nullás a hosszútávú feladat és nincs hozzá indoklás!",IF(AND($BB181="R",$O181=0,$AZ181&lt;300),"Nullás a hosszútávú feladat és rövid hozzá az indoklás!",IF(AND($BB181="RH",$O181=0,$AZ181&lt;300),"Nullás a hosszútávú feladat és rövid hozzá az indoklás!",0)))))</f>
        <v>Nincs hosszútávú terv!</v>
      </c>
      <c r="BS181" s="5">
        <f t="shared" ref="BS181:BS182" si="1149">IF(AND($BB181="R",$N181=0,$AZ181&gt;29),1,IF(AND($BB181="RH",$N181=0,$AZ181&gt;29),1,0))</f>
        <v>0</v>
      </c>
      <c r="BT181" s="5">
        <f t="shared" ref="BT181:BT182" si="1150">IF(AND($BB181="H",$O181=0,$AZ181&gt;29),1,IF(AND($BB181="RH",$O181=0,$AZ181&gt;29),1,0))</f>
        <v>0</v>
      </c>
      <c r="BU181" s="5">
        <f t="shared" ref="BU181:BU182" si="1151">IF($B181="",0,1)</f>
        <v>1</v>
      </c>
      <c r="BV181" s="5">
        <f t="shared" ref="BV181:BV182" si="1152">IF($C181="",0,1)</f>
        <v>1</v>
      </c>
      <c r="BW181" s="5">
        <f t="shared" ref="BW181:BW182" si="1153">IF($D181="",0,1)</f>
        <v>1</v>
      </c>
      <c r="BX181" s="5">
        <f t="shared" ref="BX181:BX182" si="1154">IF($E181="",0,1)</f>
        <v>1</v>
      </c>
      <c r="BY181" s="5">
        <f t="shared" ref="BY181:BY182" si="1155">IF($L181="",0,1)</f>
        <v>1</v>
      </c>
      <c r="BZ181" s="5">
        <f t="shared" ref="BZ181:BZ182" si="1156">IF($M181="",0,1)</f>
        <v>1</v>
      </c>
      <c r="CA181" s="5">
        <f t="shared" ref="CA181:CA182" si="1157">IF($N181="",0,1)</f>
        <v>1</v>
      </c>
      <c r="CB181" s="5">
        <f t="shared" ref="CB181:CB182" si="1158">IF($O181="",0,1)</f>
        <v>1</v>
      </c>
      <c r="CC181" s="5">
        <f t="shared" ref="CC181:CC182" si="1159">IF($P181="",0,1)</f>
        <v>1</v>
      </c>
      <c r="CD181" s="5" t="str">
        <f t="shared" ref="CD181:CD182" si="1160">IF(AND($BA181=0,$BU181=0),"Hiányos kitöltés! (B-oszlop üres)",IF(AND($BA181=0,$BV181=0),"Hiányos kitöltés! (C-oszlop üres)",IF(AND($BA181=0,$BW181=0),"Hiányos kitöltés! (D-oszlop üres)",IF(AND($BA181=0,$BX181=0),"Hiányos kitöltés! (E-oszlop üres)",IF(AND($BA181=0,$BY181=0),"Hiányos kitöltés! (L-oszlop üres)",IF(AND($BA181=0,$BZ181=0),"Hiányos kitöltés! (M-oszlop üres)",IF(AND($BA181=0,$CA181=0),"Hiányos kitöltés! (N-oszlop üres)",IF(AND($BA181=0,$CB181=0),"Hiányos kitöltés! (O-oszlop üres)",IF(AND($BA181=0,$CC181=0),"Hiányos kitöltés! (P-oszlop üres)",IF(AND($BA181=0,$BG181=0),"Hiányos kitöltés! (I.ütem forrása hiányos!","?"))))))))))</f>
        <v>?</v>
      </c>
      <c r="CE181" s="4" t="str">
        <f t="shared" ref="CE181:CE182" si="1161">IF($BA181=0,$CD181,IF($BG181=0,"I. ütem forrása nincs kitöltve!",IF($BJ181=0,"II. ütem forrása nincs kitöltve!",IF($BD181=1,"Költségek üteme nem megfelelő (az időtartam és a költség üteme eltér)!",IF(AND(BH181=0,$BA181=1,$BJ181=1,$BD181=1),"Kötelező cellák kitöltve, de az I. ütem forrása hibás!",IF(AND(BJ181=0,$BA181=1,$BJ181=1,$BD181=1),"Kötelező cellák kitöltve, de a II. ütem forrása hibás!",IF(AND($BO181=1,$AZ181&lt;30),"Nullás a rövidtávú feladat és rövid (hiányzik) a hozzá tartozó indoklás!",IF(AND($BP181=1,$AZ181&lt;30),"Nullás a hosszútávú feladat és rövid (hiányzik) a hozzá tartozó indoklás!",IF(AND(BN181=1,C181="2011_RENDKÍVÜLI"),"II. ütemre nem tervezhet Rendkívüli feladatot!",IF(BH181=0,AD181,IF(BK181=0,AS181,IF(AND(BC181=1,$P181&gt;$N181),"EM rendelet 2. melléklet terhére elszámolt költség nem lehet nagyobb az I. ütemre tervezett tényleges költségnél!",IF($AC181&gt;$N181,"Többlet forrást jelölt meg az I. ütemnél! A forrás ne legyen több a költségnél.",IF($AQ181&gt;$O181,"Többlet forrást jelölt meg a II. ütemnél! A forrás ne legyen több a költségnél.","Kitöltés rendben!"))))))))))))))</f>
        <v>Kitöltés rendben!</v>
      </c>
      <c r="CF181" s="5">
        <f t="shared" ref="CF181:CF182" si="1162">IF(A181="Kitöltés rendben!",1,0)</f>
        <v>1</v>
      </c>
      <c r="CG181" s="5">
        <f t="shared" ref="CG181:CG182" si="1163">IF(AND($BB181="R",$CF181=1),1,IF(AND($BB181="RH",$CF181=1),1,0))</f>
        <v>1</v>
      </c>
      <c r="CH181" s="5">
        <f t="shared" ref="CH181:CH182" si="1164">IF(AND($BB181="H",$CF181=1),1,IF(AND($BB181="RH",$CF181=1),1,0))</f>
        <v>0</v>
      </c>
    </row>
    <row r="182" spans="1:86" s="2" customFormat="1" ht="75">
      <c r="A182" s="1" t="str">
        <f t="shared" si="1124"/>
        <v>Kitöltés rendben!</v>
      </c>
      <c r="B182" s="195">
        <v>1</v>
      </c>
      <c r="C182" s="191" t="s">
        <v>114</v>
      </c>
      <c r="D182" s="198" t="s">
        <v>318</v>
      </c>
      <c r="E182" s="199" t="s">
        <v>318</v>
      </c>
      <c r="F182" s="200" t="str">
        <f>VLOOKUP($G182,Összesítő!$B:$F,2,FALSE)</f>
        <v>21-23056-1-001-00-06</v>
      </c>
      <c r="G182" s="201">
        <v>2604</v>
      </c>
      <c r="H182" s="200" t="str">
        <f>AY182&amp;"_"&amp;AW182&amp;"_FIV_"&amp;LEFT(Előlap!$B$6,4)</f>
        <v>1799_180_FIV_2026</v>
      </c>
      <c r="I182" s="200" t="str">
        <f>VLOOKUP($G182,Összesítő!$B:$F,5,FALSE)</f>
        <v>Nyárlőrinc</v>
      </c>
      <c r="J182" s="200" t="str">
        <f>VLOOKUP($G182,Összesítő!$B:$F,4,FALSE)</f>
        <v>Nyárlőrinc Községi Önkormányzat</v>
      </c>
      <c r="K182" s="202">
        <f t="shared" si="1125"/>
        <v>0</v>
      </c>
      <c r="L182" s="193">
        <v>2028</v>
      </c>
      <c r="M182" s="193">
        <v>2036</v>
      </c>
      <c r="N182" s="203">
        <v>0</v>
      </c>
      <c r="O182" s="204">
        <v>0</v>
      </c>
      <c r="P182" s="203">
        <v>0</v>
      </c>
      <c r="Q182" s="205"/>
      <c r="R182" s="204">
        <v>0</v>
      </c>
      <c r="S182" s="204">
        <v>0</v>
      </c>
      <c r="T182" s="204">
        <v>0</v>
      </c>
      <c r="U182" s="204">
        <v>0</v>
      </c>
      <c r="V182" s="204">
        <v>0</v>
      </c>
      <c r="W182" s="204">
        <v>0</v>
      </c>
      <c r="X182" s="204">
        <v>0</v>
      </c>
      <c r="Y182" s="204">
        <v>0</v>
      </c>
      <c r="Z182" s="204">
        <v>0</v>
      </c>
      <c r="AA182" s="204">
        <v>0</v>
      </c>
      <c r="AB182" s="204">
        <v>0</v>
      </c>
      <c r="AC182" s="202">
        <f t="shared" si="1126"/>
        <v>0</v>
      </c>
      <c r="AD182" s="3" t="str">
        <f t="shared" si="1127"/>
        <v>Nem rövidtávú a feladat.</v>
      </c>
      <c r="AE182" s="205"/>
      <c r="AF182" s="204">
        <v>0</v>
      </c>
      <c r="AG182" s="204">
        <v>0</v>
      </c>
      <c r="AH182" s="204">
        <v>0</v>
      </c>
      <c r="AI182" s="204">
        <v>0</v>
      </c>
      <c r="AJ182" s="204">
        <v>0</v>
      </c>
      <c r="AK182" s="204">
        <v>0</v>
      </c>
      <c r="AL182" s="204">
        <v>0</v>
      </c>
      <c r="AM182" s="204">
        <v>0</v>
      </c>
      <c r="AN182" s="204">
        <v>0</v>
      </c>
      <c r="AO182" s="204">
        <v>0</v>
      </c>
      <c r="AP182" s="204">
        <v>0</v>
      </c>
      <c r="AQ182" s="202">
        <f t="shared" si="1128"/>
        <v>0</v>
      </c>
      <c r="AR182" s="191"/>
      <c r="AS182" s="3" t="str">
        <f t="shared" si="1129"/>
        <v>A forrás egyenlő a költséggel (II.ütem).</v>
      </c>
      <c r="AT182" s="205"/>
      <c r="AU182" s="198" t="s">
        <v>423</v>
      </c>
      <c r="AV182" s="198" t="s">
        <v>135</v>
      </c>
      <c r="AW182" s="197">
        <f>COUNTA($G$3:G182)</f>
        <v>180</v>
      </c>
      <c r="AY182" s="6">
        <f>VLOOKUP($G182,Összesítő!$B:$F,3,FALSE)</f>
        <v>1799</v>
      </c>
      <c r="AZ182" s="6">
        <f t="shared" si="1130"/>
        <v>208</v>
      </c>
      <c r="BA182" s="5">
        <f t="shared" si="1131"/>
        <v>1</v>
      </c>
      <c r="BB182" s="5" t="str">
        <f t="shared" si="1132"/>
        <v>H</v>
      </c>
      <c r="BC182" s="5">
        <f t="shared" si="1133"/>
        <v>0</v>
      </c>
      <c r="BD182" s="5">
        <f t="shared" si="1134"/>
        <v>0</v>
      </c>
      <c r="BE182" s="5">
        <f t="shared" si="1135"/>
        <v>0</v>
      </c>
      <c r="BF182" s="6" t="str">
        <f t="shared" si="1136"/>
        <v>Nem rövidtávú a feladat.</v>
      </c>
      <c r="BG182" s="5">
        <f t="shared" si="1137"/>
        <v>1</v>
      </c>
      <c r="BH182" s="5">
        <f t="shared" si="1138"/>
        <v>1</v>
      </c>
      <c r="BI182" s="5">
        <f t="shared" si="1139"/>
        <v>0</v>
      </c>
      <c r="BJ182" s="5">
        <f t="shared" si="1140"/>
        <v>1</v>
      </c>
      <c r="BK182" s="5">
        <f t="shared" si="1141"/>
        <v>1</v>
      </c>
      <c r="BL182" s="4" t="str">
        <f t="shared" si="1142"/>
        <v>A forrás egyenlő a költséggel (II.ütem).</v>
      </c>
      <c r="BM182" s="5">
        <f t="shared" si="1143"/>
        <v>0</v>
      </c>
      <c r="BN182" s="5">
        <f t="shared" si="1144"/>
        <v>1</v>
      </c>
      <c r="BO182" s="5">
        <f t="shared" si="1145"/>
        <v>0</v>
      </c>
      <c r="BP182" s="5">
        <f t="shared" si="1146"/>
        <v>1</v>
      </c>
      <c r="BQ182" s="5">
        <f t="shared" si="1147"/>
        <v>0</v>
      </c>
      <c r="BR182" s="6">
        <f t="shared" si="1148"/>
        <v>0</v>
      </c>
      <c r="BS182" s="5">
        <f t="shared" si="1149"/>
        <v>0</v>
      </c>
      <c r="BT182" s="5">
        <f t="shared" si="1150"/>
        <v>1</v>
      </c>
      <c r="BU182" s="5">
        <f t="shared" si="1151"/>
        <v>1</v>
      </c>
      <c r="BV182" s="5">
        <f t="shared" si="1152"/>
        <v>1</v>
      </c>
      <c r="BW182" s="5">
        <f t="shared" si="1153"/>
        <v>1</v>
      </c>
      <c r="BX182" s="5">
        <f t="shared" si="1154"/>
        <v>1</v>
      </c>
      <c r="BY182" s="5">
        <f t="shared" si="1155"/>
        <v>1</v>
      </c>
      <c r="BZ182" s="5">
        <f t="shared" si="1156"/>
        <v>1</v>
      </c>
      <c r="CA182" s="5">
        <f t="shared" si="1157"/>
        <v>1</v>
      </c>
      <c r="CB182" s="5">
        <f t="shared" si="1158"/>
        <v>1</v>
      </c>
      <c r="CC182" s="5">
        <f t="shared" si="1159"/>
        <v>1</v>
      </c>
      <c r="CD182" s="5" t="str">
        <f t="shared" si="1160"/>
        <v>?</v>
      </c>
      <c r="CE182" s="4" t="str">
        <f t="shared" si="1161"/>
        <v>Kitöltés rendben!</v>
      </c>
      <c r="CF182" s="5">
        <f t="shared" si="1162"/>
        <v>1</v>
      </c>
      <c r="CG182" s="5">
        <f t="shared" si="1163"/>
        <v>0</v>
      </c>
      <c r="CH182" s="5">
        <f t="shared" si="1164"/>
        <v>1</v>
      </c>
    </row>
    <row r="183" spans="1:86" s="2" customFormat="1" ht="45">
      <c r="A183" s="1" t="str">
        <f>IF($G183="","Nincs VKR kiválasztva!",CE183)</f>
        <v>Kitöltés rendben!</v>
      </c>
      <c r="B183" s="195">
        <v>1</v>
      </c>
      <c r="C183" s="191" t="s">
        <v>117</v>
      </c>
      <c r="D183" s="198" t="s">
        <v>317</v>
      </c>
      <c r="E183" s="199" t="s">
        <v>318</v>
      </c>
      <c r="F183" s="200" t="str">
        <f>VLOOKUP($G183,Összesítő!$B:$F,2,FALSE)</f>
        <v>21-21120-1-001-00-11</v>
      </c>
      <c r="G183" s="201">
        <v>2603</v>
      </c>
      <c r="H183" s="200" t="str">
        <f>AY183&amp;"_"&amp;AW183&amp;"_FIV_"&amp;LEFT(Előlap!$B$6,4)</f>
        <v>1794_181_FIV_2026</v>
      </c>
      <c r="I183" s="200" t="str">
        <f>VLOOKUP($G183,Összesítő!$B:$F,5,FALSE)</f>
        <v>Szentkirály</v>
      </c>
      <c r="J183" s="200" t="str">
        <f>VLOOKUP($G183,Összesítő!$B:$F,4,FALSE)</f>
        <v>Szentkirály Község Önkormányzata</v>
      </c>
      <c r="K183" s="202">
        <f>N183+O183</f>
        <v>1000</v>
      </c>
      <c r="L183" s="193">
        <v>2027</v>
      </c>
      <c r="M183" s="193">
        <v>2027</v>
      </c>
      <c r="N183" s="203">
        <v>1000</v>
      </c>
      <c r="O183" s="204">
        <v>0</v>
      </c>
      <c r="P183" s="203">
        <v>1000</v>
      </c>
      <c r="Q183" s="205"/>
      <c r="R183" s="204">
        <v>0</v>
      </c>
      <c r="S183" s="204">
        <v>0</v>
      </c>
      <c r="T183" s="204">
        <v>0</v>
      </c>
      <c r="U183" s="204">
        <v>0</v>
      </c>
      <c r="V183" s="204">
        <v>0</v>
      </c>
      <c r="W183" s="204">
        <v>1000</v>
      </c>
      <c r="X183" s="204">
        <v>0</v>
      </c>
      <c r="Y183" s="204">
        <v>0</v>
      </c>
      <c r="Z183" s="204">
        <v>0</v>
      </c>
      <c r="AA183" s="204">
        <v>0</v>
      </c>
      <c r="AB183" s="204">
        <v>0</v>
      </c>
      <c r="AC183" s="202">
        <f>SUM(R183:AB183)</f>
        <v>1000</v>
      </c>
      <c r="AD183" s="3" t="str">
        <f>IF($G183="","Nincs VKR kiválasztva!",IF(BA183=0,"Hiányos kitöltés!",BF183))</f>
        <v>A forrás egyenlő a költséggel (I.ütem).</v>
      </c>
      <c r="AE183" s="205"/>
      <c r="AF183" s="204">
        <v>0</v>
      </c>
      <c r="AG183" s="204">
        <v>0</v>
      </c>
      <c r="AH183" s="204">
        <v>0</v>
      </c>
      <c r="AI183" s="204">
        <v>0</v>
      </c>
      <c r="AJ183" s="204">
        <v>0</v>
      </c>
      <c r="AK183" s="204">
        <v>0</v>
      </c>
      <c r="AL183" s="204">
        <v>0</v>
      </c>
      <c r="AM183" s="204">
        <v>0</v>
      </c>
      <c r="AN183" s="204">
        <v>0</v>
      </c>
      <c r="AO183" s="204">
        <v>0</v>
      </c>
      <c r="AP183" s="204">
        <v>0</v>
      </c>
      <c r="AQ183" s="202">
        <f>SUM(AF183:AP183)</f>
        <v>0</v>
      </c>
      <c r="AR183" s="191"/>
      <c r="AS183" s="3" t="str">
        <f>IF($G183="","Nincs VKR kiválasztva!",IF($BA183=0,"Hiányos kitöltés!",IF($BN183=0,"Nem hosszútávú a feladat.",$BL183)))</f>
        <v>Nem hosszútávú a feladat.</v>
      </c>
      <c r="AT183" s="205"/>
      <c r="AU183" s="198" t="s">
        <v>326</v>
      </c>
      <c r="AV183" s="198" t="s">
        <v>135</v>
      </c>
      <c r="AW183" s="197">
        <f>COUNTA($G$3:G183)</f>
        <v>181</v>
      </c>
      <c r="AY183" s="6">
        <f>VLOOKUP($G183,Összesítő!$B:$F,3,FALSE)</f>
        <v>1794</v>
      </c>
      <c r="AZ183" s="6">
        <f>LEN($AU183)</f>
        <v>107</v>
      </c>
      <c r="BA183" s="5">
        <f>IF(OR($B183="",$C183="",$D183="",$E183="",$F183="",$L183="",$M183="",$N183="",$O183="",$P183=""),0,1)</f>
        <v>1</v>
      </c>
      <c r="BB183" s="5" t="str">
        <f>IF($F183="",0,IF(AND($L183=2027,$M183=2027),"R",IF(AND($L183=2027,$M183&gt;2027),"RH",IF(AND($L183&gt;2027,$M183&gt;2027),"H","x"))))</f>
        <v>R</v>
      </c>
      <c r="BC183" s="5">
        <f>IF(OR(BB183="R",BB183="RH"),1,0)</f>
        <v>1</v>
      </c>
      <c r="BD183" s="5">
        <f>IF(AND($BB183="R",$O183&gt;0),1,IF(AND($BB183="H",$N183&gt;0),1,0))</f>
        <v>0</v>
      </c>
      <c r="BE183" s="5">
        <f>IF($AC183&lt;$N183,1,IF($AC183=$N183,0))</f>
        <v>0</v>
      </c>
      <c r="BF183" s="6" t="str">
        <f>IF($L183&gt;2027,"Nem rövidtávú a feladat.",IF($BE183=1,"Az I. ütem nem lehet forráshiányos!",IF($AC183&gt;$N183,"Többlet forrást jelölt meg az I. ütemnél! A forrás ne legyen több a költségnél.",IF($AC183=$N183,"A forrás egyenlő a költséggel (I.ütem).",0))))</f>
        <v>A forrás egyenlő a költséggel (I.ütem).</v>
      </c>
      <c r="BG183" s="5">
        <f>IF(AND($R183&lt;&gt;"",$S183&lt;&gt;"",$T183&lt;&gt;"",$U183&lt;&gt;"",$V183&lt;&gt;"",$W183&lt;&gt;"",$X183&lt;&gt;"",$Y183&lt;&gt;"",$Z183&lt;&gt;"",$AA183&lt;&gt;"",$AB183&lt;&gt;""),1,0)</f>
        <v>1</v>
      </c>
      <c r="BH183" s="5">
        <f>IF(AND($BG183=1,$N183=$AC183),1,0)</f>
        <v>1</v>
      </c>
      <c r="BI183" s="5">
        <f>IF($AQ183&lt;$O183,1,0)</f>
        <v>0</v>
      </c>
      <c r="BJ183" s="5">
        <f>IF(AND($AF183&lt;&gt;"",$AG183&lt;&gt;"",$AH183&lt;&gt;"",$AI183&lt;&gt;"",$AJ183&lt;&gt;"",$AK183&lt;&gt;"",$AL183&lt;&gt;"",$AM183&lt;&gt;"",$AN183&lt;&gt;"",$AO183&lt;&gt;"",$AP183&lt;&gt;""),1,0)</f>
        <v>1</v>
      </c>
      <c r="BK183" s="5">
        <f>IF(AND($BJ183=1,$O183=$AQ183),1,IF(AND($BJ183=1,$O183&gt;$AQ183,AR183="igen"),1,0))</f>
        <v>1</v>
      </c>
      <c r="BL183" s="4" t="str">
        <f>IF($M183&lt;2028,"Nem hosszútávú a feladat.",IF(AND($BI183=1,$AR183="nem"),"Forráshiányos a feladat? Jelölje az AR-oszlopban!",IF(AND($BI183=0,$AR183="igen"),"Forráshiányosnak jelölte a feladat az AR-oszlopban, de a forrás költség adatok alapnján nem az!",IF(AND($BI183=1,$AR183="igen"),"Forráshiányos a feladat!",IF($AQ183&gt;$O183,"Többlet forrást jelölt meg a II. ütemnél! A forrás ne legyen több a költségnél.",IF($AQ183=$O183,"A forrás egyenlő a költséggel (II.ütem).",0))))))</f>
        <v>Nem hosszútávú a feladat.</v>
      </c>
      <c r="BM183" s="5">
        <f>IF($M183&lt;2028,1,0)</f>
        <v>1</v>
      </c>
      <c r="BN183" s="5">
        <f>IF($M183&gt;2027,1,0)</f>
        <v>0</v>
      </c>
      <c r="BO183" s="5">
        <f>IF(AND($BM183=1,$N183=0),1,0)</f>
        <v>0</v>
      </c>
      <c r="BP183" s="5">
        <f>IF(AND($BN183=1,$O183=0),1,0)</f>
        <v>0</v>
      </c>
      <c r="BQ183" s="5">
        <f>IF(AND($BB183="R",$N183=0,$AZ183&gt;29),1,IF(AND($BB183="RH",$N183=0,$AZ183&gt;29),1,0))</f>
        <v>0</v>
      </c>
      <c r="BR183" s="6" t="str">
        <f>IF($BN183=0,"Nincs hosszútávú terv!",IF(AND($BB183="H",$O183=0,$AZ183=0),"Nullás a hosszútávú feladat és nincs hozzá indoklás!",IF(AND($BB183="RH",$O183=0,$AZ183=0),"Nullás a hosszútávú feladat és nincs hozzá indoklás!",IF(AND($BB183="R",$O183=0,$AZ183&lt;300),"Nullás a hosszútávú feladat és rövid hozzá az indoklás!",IF(AND($BB183="RH",$O183=0,$AZ183&lt;300),"Nullás a hosszútávú feladat és rövid hozzá az indoklás!",0)))))</f>
        <v>Nincs hosszútávú terv!</v>
      </c>
      <c r="BS183" s="5">
        <f>IF(AND($BB183="R",$N183=0,$AZ183&gt;29),1,IF(AND($BB183="RH",$N183=0,$AZ183&gt;29),1,0))</f>
        <v>0</v>
      </c>
      <c r="BT183" s="5">
        <f>IF(AND($BB183="H",$O183=0,$AZ183&gt;29),1,IF(AND($BB183="RH",$O183=0,$AZ183&gt;29),1,0))</f>
        <v>0</v>
      </c>
      <c r="BU183" s="5">
        <f>IF($B183="",0,1)</f>
        <v>1</v>
      </c>
      <c r="BV183" s="5">
        <f>IF($C183="",0,1)</f>
        <v>1</v>
      </c>
      <c r="BW183" s="5">
        <f>IF($D183="",0,1)</f>
        <v>1</v>
      </c>
      <c r="BX183" s="5">
        <f>IF($E183="",0,1)</f>
        <v>1</v>
      </c>
      <c r="BY183" s="5">
        <f>IF($L183="",0,1)</f>
        <v>1</v>
      </c>
      <c r="BZ183" s="5">
        <f>IF($M183="",0,1)</f>
        <v>1</v>
      </c>
      <c r="CA183" s="5">
        <f>IF($N183="",0,1)</f>
        <v>1</v>
      </c>
      <c r="CB183" s="5">
        <f>IF($O183="",0,1)</f>
        <v>1</v>
      </c>
      <c r="CC183" s="5">
        <f>IF($P183="",0,1)</f>
        <v>1</v>
      </c>
      <c r="CD183" s="5" t="str">
        <f>IF(AND($BA183=0,$BU183=0),"Hiányos kitöltés! (B-oszlop üres)",IF(AND($BA183=0,$BV183=0),"Hiányos kitöltés! (C-oszlop üres)",IF(AND($BA183=0,$BW183=0),"Hiányos kitöltés! (D-oszlop üres)",IF(AND($BA183=0,$BX183=0),"Hiányos kitöltés! (E-oszlop üres)",IF(AND($BA183=0,$BY183=0),"Hiányos kitöltés! (L-oszlop üres)",IF(AND($BA183=0,$BZ183=0),"Hiányos kitöltés! (M-oszlop üres)",IF(AND($BA183=0,$CA183=0),"Hiányos kitöltés! (N-oszlop üres)",IF(AND($BA183=0,$CB183=0),"Hiányos kitöltés! (O-oszlop üres)",IF(AND($BA183=0,$CC183=0),"Hiányos kitöltés! (P-oszlop üres)",IF(AND($BA183=0,$BG183=0),"Hiányos kitöltés! (I.ütem forrása hiányos!","?"))))))))))</f>
        <v>?</v>
      </c>
      <c r="CE183" s="4" t="str">
        <f>IF($BA183=0,$CD183,IF($BG183=0,"I. ütem forrása nincs kitöltve!",IF($BJ183=0,"II. ütem forrása nincs kitöltve!",IF($BD183=1,"Költségek üteme nem megfelelő (az időtartam és a költség üteme eltér)!",IF(AND(BH183=0,$BA183=1,$BJ183=1,$BD183=1),"Kötelező cellák kitöltve, de az I. ütem forrása hibás!",IF(AND(BJ183=0,$BA183=1,$BJ183=1,$BD183=1),"Kötelező cellák kitöltve, de a II. ütem forrása hibás!",IF(AND($BO183=1,$AZ183&lt;30),"Nullás a rövidtávú feladat és rövid (hiányzik) a hozzá tartozó indoklás!",IF(AND($BP183=1,$AZ183&lt;30),"Nullás a hosszútávú feladat és rövid (hiányzik) a hozzá tartozó indoklás!",IF(AND(BN183=1,C183="2011_RENDKÍVÜLI"),"II. ütemre nem tervezhet Rendkívüli feladatot!",IF(BH183=0,AD183,IF(BK183=0,AS183,IF(AND(BC183=1,$P183&gt;$N183),"EM rendelet 2. melléklet terhére elszámolt költség nem lehet nagyobb az I. ütemre tervezett tényleges költségnél!",IF($AC183&gt;$N183,"Többlet forrást jelölt meg az I. ütemnél! A forrás ne legyen több a költségnél.",IF($AQ183&gt;$O183,"Többlet forrást jelölt meg a II. ütemnél! A forrás ne legyen több a költségnél.","Kitöltés rendben!"))))))))))))))</f>
        <v>Kitöltés rendben!</v>
      </c>
      <c r="CF183" s="5">
        <f>IF(A183="Kitöltés rendben!",1,0)</f>
        <v>1</v>
      </c>
      <c r="CG183" s="5">
        <f>IF(AND($BB183="R",$CF183=1),1,IF(AND($BB183="RH",$CF183=1),1,0))</f>
        <v>1</v>
      </c>
      <c r="CH183" s="5">
        <f>IF(AND($BB183="H",$CF183=1),1,IF(AND($BB183="RH",$CF183=1),1,0))</f>
        <v>0</v>
      </c>
    </row>
    <row r="184" spans="1:86" s="2" customFormat="1" ht="90">
      <c r="A184" s="1" t="str">
        <f t="shared" ref="A184:A185" si="1165">IF($G184="","Nincs VKR kiválasztva!",CE184)</f>
        <v>Kitöltés rendben!</v>
      </c>
      <c r="B184" s="195">
        <v>1</v>
      </c>
      <c r="C184" s="191" t="s">
        <v>50</v>
      </c>
      <c r="D184" s="198" t="s">
        <v>368</v>
      </c>
      <c r="E184" s="199" t="s">
        <v>318</v>
      </c>
      <c r="F184" s="200" t="str">
        <f>VLOOKUP($G184,Összesítő!$B:$F,2,FALSE)</f>
        <v>21-21120-1-001-00-11</v>
      </c>
      <c r="G184" s="201">
        <v>2603</v>
      </c>
      <c r="H184" s="200" t="str">
        <f>AY184&amp;"_"&amp;AW184&amp;"_FIV_"&amp;LEFT(Előlap!$B$6,4)</f>
        <v>1794_182_FIV_2026</v>
      </c>
      <c r="I184" s="200" t="str">
        <f>VLOOKUP($G184,Összesítő!$B:$F,5,FALSE)</f>
        <v>Szentkirály</v>
      </c>
      <c r="J184" s="200" t="str">
        <f>VLOOKUP($G184,Összesítő!$B:$F,4,FALSE)</f>
        <v>Szentkirály Község Önkormányzata</v>
      </c>
      <c r="K184" s="202">
        <f t="shared" ref="K184:K185" si="1166">N184+O184</f>
        <v>2500</v>
      </c>
      <c r="L184" s="193">
        <v>2027</v>
      </c>
      <c r="M184" s="193">
        <v>2027</v>
      </c>
      <c r="N184" s="203">
        <v>2500</v>
      </c>
      <c r="O184" s="204">
        <v>0</v>
      </c>
      <c r="P184" s="203">
        <v>2500</v>
      </c>
      <c r="Q184" s="205"/>
      <c r="R184" s="204">
        <v>0</v>
      </c>
      <c r="S184" s="204">
        <v>0</v>
      </c>
      <c r="T184" s="204">
        <v>0</v>
      </c>
      <c r="U184" s="204">
        <v>0</v>
      </c>
      <c r="V184" s="204">
        <v>0</v>
      </c>
      <c r="W184" s="204">
        <v>2500</v>
      </c>
      <c r="X184" s="204">
        <v>0</v>
      </c>
      <c r="Y184" s="204">
        <v>0</v>
      </c>
      <c r="Z184" s="204">
        <v>0</v>
      </c>
      <c r="AA184" s="204">
        <v>0</v>
      </c>
      <c r="AB184" s="204">
        <v>0</v>
      </c>
      <c r="AC184" s="202">
        <f t="shared" ref="AC184:AC185" si="1167">SUM(R184:AB184)</f>
        <v>2500</v>
      </c>
      <c r="AD184" s="3" t="str">
        <f t="shared" ref="AD184:AD185" si="1168">IF($G184="","Nincs VKR kiválasztva!",IF(BA184=0,"Hiányos kitöltés!",BF184))</f>
        <v>A forrás egyenlő a költséggel (I.ütem).</v>
      </c>
      <c r="AE184" s="205"/>
      <c r="AF184" s="204">
        <v>0</v>
      </c>
      <c r="AG184" s="204">
        <v>0</v>
      </c>
      <c r="AH184" s="204">
        <v>0</v>
      </c>
      <c r="AI184" s="204">
        <v>0</v>
      </c>
      <c r="AJ184" s="204">
        <v>0</v>
      </c>
      <c r="AK184" s="204">
        <v>0</v>
      </c>
      <c r="AL184" s="204">
        <v>0</v>
      </c>
      <c r="AM184" s="204">
        <v>0</v>
      </c>
      <c r="AN184" s="204">
        <v>0</v>
      </c>
      <c r="AO184" s="204">
        <v>0</v>
      </c>
      <c r="AP184" s="204">
        <v>0</v>
      </c>
      <c r="AQ184" s="202">
        <f t="shared" ref="AQ184:AQ185" si="1169">SUM(AF184:AP184)</f>
        <v>0</v>
      </c>
      <c r="AR184" s="191"/>
      <c r="AS184" s="3" t="str">
        <f t="shared" ref="AS184:AS185" si="1170">IF($G184="","Nincs VKR kiválasztva!",IF($BA184=0,"Hiányos kitöltés!",IF($BN184=0,"Nem hosszútávú a feladat.",$BL184)))</f>
        <v>Nem hosszútávú a feladat.</v>
      </c>
      <c r="AT184" s="205"/>
      <c r="AU184" s="198" t="s">
        <v>536</v>
      </c>
      <c r="AV184" s="198" t="s">
        <v>135</v>
      </c>
      <c r="AW184" s="197">
        <f>COUNTA($G$3:G184)</f>
        <v>182</v>
      </c>
      <c r="AY184" s="6">
        <f>VLOOKUP($G184,Összesítő!$B:$F,3,FALSE)</f>
        <v>1794</v>
      </c>
      <c r="AZ184" s="6">
        <f t="shared" ref="AZ184:AZ185" si="1171">LEN($AU184)</f>
        <v>239</v>
      </c>
      <c r="BA184" s="5">
        <f t="shared" ref="BA184:BA185" si="1172">IF(OR($B184="",$C184="",$D184="",$E184="",$F184="",$L184="",$M184="",$N184="",$O184="",$P184=""),0,1)</f>
        <v>1</v>
      </c>
      <c r="BB184" s="5" t="str">
        <f t="shared" ref="BB184:BB185" si="1173">IF($F184="",0,IF(AND($L184=2027,$M184=2027),"R",IF(AND($L184=2027,$M184&gt;2027),"RH",IF(AND($L184&gt;2027,$M184&gt;2027),"H","x"))))</f>
        <v>R</v>
      </c>
      <c r="BC184" s="5">
        <f t="shared" ref="BC184:BC185" si="1174">IF(OR(BB184="R",BB184="RH"),1,0)</f>
        <v>1</v>
      </c>
      <c r="BD184" s="5">
        <f t="shared" ref="BD184:BD185" si="1175">IF(AND($BB184="R",$O184&gt;0),1,IF(AND($BB184="H",$N184&gt;0),1,0))</f>
        <v>0</v>
      </c>
      <c r="BE184" s="5">
        <f t="shared" ref="BE184:BE185" si="1176">IF($AC184&lt;$N184,1,IF($AC184=$N184,0))</f>
        <v>0</v>
      </c>
      <c r="BF184" s="6" t="str">
        <f t="shared" ref="BF184:BF185" si="1177">IF($L184&gt;2027,"Nem rövidtávú a feladat.",IF($BE184=1,"Az I. ütem nem lehet forráshiányos!",IF($AC184&gt;$N184,"Többlet forrást jelölt meg az I. ütemnél! A forrás ne legyen több a költségnél.",IF($AC184=$N184,"A forrás egyenlő a költséggel (I.ütem).",0))))</f>
        <v>A forrás egyenlő a költséggel (I.ütem).</v>
      </c>
      <c r="BG184" s="5">
        <f t="shared" ref="BG184:BG185" si="1178">IF(AND($R184&lt;&gt;"",$S184&lt;&gt;"",$T184&lt;&gt;"",$U184&lt;&gt;"",$V184&lt;&gt;"",$W184&lt;&gt;"",$X184&lt;&gt;"",$Y184&lt;&gt;"",$Z184&lt;&gt;"",$AA184&lt;&gt;"",$AB184&lt;&gt;""),1,0)</f>
        <v>1</v>
      </c>
      <c r="BH184" s="5">
        <f t="shared" ref="BH184:BH185" si="1179">IF(AND($BG184=1,$N184=$AC184),1,0)</f>
        <v>1</v>
      </c>
      <c r="BI184" s="5">
        <f t="shared" ref="BI184:BI185" si="1180">IF($AQ184&lt;$O184,1,0)</f>
        <v>0</v>
      </c>
      <c r="BJ184" s="5">
        <f t="shared" ref="BJ184:BJ185" si="1181">IF(AND($AF184&lt;&gt;"",$AG184&lt;&gt;"",$AH184&lt;&gt;"",$AI184&lt;&gt;"",$AJ184&lt;&gt;"",$AK184&lt;&gt;"",$AL184&lt;&gt;"",$AM184&lt;&gt;"",$AN184&lt;&gt;"",$AO184&lt;&gt;"",$AP184&lt;&gt;""),1,0)</f>
        <v>1</v>
      </c>
      <c r="BK184" s="5">
        <f t="shared" ref="BK184:BK185" si="1182">IF(AND($BJ184=1,$O184=$AQ184),1,IF(AND($BJ184=1,$O184&gt;$AQ184,AR184="igen"),1,0))</f>
        <v>1</v>
      </c>
      <c r="BL184" s="4" t="str">
        <f t="shared" ref="BL184:BL185" si="1183">IF($M184&lt;2028,"Nem hosszútávú a feladat.",IF(AND($BI184=1,$AR184="nem"),"Forráshiányos a feladat? Jelölje az AR-oszlopban!",IF(AND($BI184=0,$AR184="igen"),"Forráshiányosnak jelölte a feladat az AR-oszlopban, de a forrás költség adatok alapnján nem az!",IF(AND($BI184=1,$AR184="igen"),"Forráshiányos a feladat!",IF($AQ184&gt;$O184,"Többlet forrást jelölt meg a II. ütemnél! A forrás ne legyen több a költségnél.",IF($AQ184=$O184,"A forrás egyenlő a költséggel (II.ütem).",0))))))</f>
        <v>Nem hosszútávú a feladat.</v>
      </c>
      <c r="BM184" s="5">
        <f t="shared" ref="BM184:BM185" si="1184">IF($M184&lt;2028,1,0)</f>
        <v>1</v>
      </c>
      <c r="BN184" s="5">
        <f t="shared" ref="BN184:BN185" si="1185">IF($M184&gt;2027,1,0)</f>
        <v>0</v>
      </c>
      <c r="BO184" s="5">
        <f t="shared" ref="BO184:BO185" si="1186">IF(AND($BM184=1,$N184=0),1,0)</f>
        <v>0</v>
      </c>
      <c r="BP184" s="5">
        <f t="shared" ref="BP184:BP185" si="1187">IF(AND($BN184=1,$O184=0),1,0)</f>
        <v>0</v>
      </c>
      <c r="BQ184" s="5">
        <f t="shared" ref="BQ184:BQ185" si="1188">IF(AND($BB184="R",$N184=0,$AZ184&gt;29),1,IF(AND($BB184="RH",$N184=0,$AZ184&gt;29),1,0))</f>
        <v>0</v>
      </c>
      <c r="BR184" s="6" t="str">
        <f t="shared" ref="BR184:BR185" si="1189">IF($BN184=0,"Nincs hosszútávú terv!",IF(AND($BB184="H",$O184=0,$AZ184=0),"Nullás a hosszútávú feladat és nincs hozzá indoklás!",IF(AND($BB184="RH",$O184=0,$AZ184=0),"Nullás a hosszútávú feladat és nincs hozzá indoklás!",IF(AND($BB184="R",$O184=0,$AZ184&lt;300),"Nullás a hosszútávú feladat és rövid hozzá az indoklás!",IF(AND($BB184="RH",$O184=0,$AZ184&lt;300),"Nullás a hosszútávú feladat és rövid hozzá az indoklás!",0)))))</f>
        <v>Nincs hosszútávú terv!</v>
      </c>
      <c r="BS184" s="5">
        <f t="shared" ref="BS184:BS185" si="1190">IF(AND($BB184="R",$N184=0,$AZ184&gt;29),1,IF(AND($BB184="RH",$N184=0,$AZ184&gt;29),1,0))</f>
        <v>0</v>
      </c>
      <c r="BT184" s="5">
        <f t="shared" ref="BT184:BT185" si="1191">IF(AND($BB184="H",$O184=0,$AZ184&gt;29),1,IF(AND($BB184="RH",$O184=0,$AZ184&gt;29),1,0))</f>
        <v>0</v>
      </c>
      <c r="BU184" s="5">
        <f t="shared" ref="BU184:BU185" si="1192">IF($B184="",0,1)</f>
        <v>1</v>
      </c>
      <c r="BV184" s="5">
        <f t="shared" ref="BV184:BV185" si="1193">IF($C184="",0,1)</f>
        <v>1</v>
      </c>
      <c r="BW184" s="5">
        <f t="shared" ref="BW184:BW185" si="1194">IF($D184="",0,1)</f>
        <v>1</v>
      </c>
      <c r="BX184" s="5">
        <f t="shared" ref="BX184:BX185" si="1195">IF($E184="",0,1)</f>
        <v>1</v>
      </c>
      <c r="BY184" s="5">
        <f t="shared" ref="BY184:BY185" si="1196">IF($L184="",0,1)</f>
        <v>1</v>
      </c>
      <c r="BZ184" s="5">
        <f t="shared" ref="BZ184:BZ185" si="1197">IF($M184="",0,1)</f>
        <v>1</v>
      </c>
      <c r="CA184" s="5">
        <f t="shared" ref="CA184:CA185" si="1198">IF($N184="",0,1)</f>
        <v>1</v>
      </c>
      <c r="CB184" s="5">
        <f t="shared" ref="CB184:CB185" si="1199">IF($O184="",0,1)</f>
        <v>1</v>
      </c>
      <c r="CC184" s="5">
        <f t="shared" ref="CC184:CC185" si="1200">IF($P184="",0,1)</f>
        <v>1</v>
      </c>
      <c r="CD184" s="5" t="str">
        <f t="shared" ref="CD184:CD185" si="1201">IF(AND($BA184=0,$BU184=0),"Hiányos kitöltés! (B-oszlop üres)",IF(AND($BA184=0,$BV184=0),"Hiányos kitöltés! (C-oszlop üres)",IF(AND($BA184=0,$BW184=0),"Hiányos kitöltés! (D-oszlop üres)",IF(AND($BA184=0,$BX184=0),"Hiányos kitöltés! (E-oszlop üres)",IF(AND($BA184=0,$BY184=0),"Hiányos kitöltés! (L-oszlop üres)",IF(AND($BA184=0,$BZ184=0),"Hiányos kitöltés! (M-oszlop üres)",IF(AND($BA184=0,$CA184=0),"Hiányos kitöltés! (N-oszlop üres)",IF(AND($BA184=0,$CB184=0),"Hiányos kitöltés! (O-oszlop üres)",IF(AND($BA184=0,$CC184=0),"Hiányos kitöltés! (P-oszlop üres)",IF(AND($BA184=0,$BG184=0),"Hiányos kitöltés! (I.ütem forrása hiányos!","?"))))))))))</f>
        <v>?</v>
      </c>
      <c r="CE184" s="4" t="str">
        <f t="shared" ref="CE184:CE185" si="1202">IF($BA184=0,$CD184,IF($BG184=0,"I. ütem forrása nincs kitöltve!",IF($BJ184=0,"II. ütem forrása nincs kitöltve!",IF($BD184=1,"Költségek üteme nem megfelelő (az időtartam és a költség üteme eltér)!",IF(AND(BH184=0,$BA184=1,$BJ184=1,$BD184=1),"Kötelező cellák kitöltve, de az I. ütem forrása hibás!",IF(AND(BJ184=0,$BA184=1,$BJ184=1,$BD184=1),"Kötelező cellák kitöltve, de a II. ütem forrása hibás!",IF(AND($BO184=1,$AZ184&lt;30),"Nullás a rövidtávú feladat és rövid (hiányzik) a hozzá tartozó indoklás!",IF(AND($BP184=1,$AZ184&lt;30),"Nullás a hosszútávú feladat és rövid (hiányzik) a hozzá tartozó indoklás!",IF(AND(BN184=1,C184="2011_RENDKÍVÜLI"),"II. ütemre nem tervezhet Rendkívüli feladatot!",IF(BH184=0,AD184,IF(BK184=0,AS184,IF(AND(BC184=1,$P184&gt;$N184),"EM rendelet 2. melléklet terhére elszámolt költség nem lehet nagyobb az I. ütemre tervezett tényleges költségnél!",IF($AC184&gt;$N184,"Többlet forrást jelölt meg az I. ütemnél! A forrás ne legyen több a költségnél.",IF($AQ184&gt;$O184,"Többlet forrást jelölt meg a II. ütemnél! A forrás ne legyen több a költségnél.","Kitöltés rendben!"))))))))))))))</f>
        <v>Kitöltés rendben!</v>
      </c>
      <c r="CF184" s="5">
        <f t="shared" ref="CF184:CF185" si="1203">IF(A184="Kitöltés rendben!",1,0)</f>
        <v>1</v>
      </c>
      <c r="CG184" s="5">
        <f t="shared" ref="CG184:CG185" si="1204">IF(AND($BB184="R",$CF184=1),1,IF(AND($BB184="RH",$CF184=1),1,0))</f>
        <v>1</v>
      </c>
      <c r="CH184" s="5">
        <f t="shared" ref="CH184:CH185" si="1205">IF(AND($BB184="H",$CF184=1),1,IF(AND($BB184="RH",$CF184=1),1,0))</f>
        <v>0</v>
      </c>
    </row>
    <row r="185" spans="1:86" s="2" customFormat="1" ht="75">
      <c r="A185" s="1" t="str">
        <f t="shared" si="1165"/>
        <v>Kitöltés rendben!</v>
      </c>
      <c r="B185" s="195">
        <v>1</v>
      </c>
      <c r="C185" s="191" t="s">
        <v>114</v>
      </c>
      <c r="D185" s="198" t="s">
        <v>318</v>
      </c>
      <c r="E185" s="199" t="s">
        <v>318</v>
      </c>
      <c r="F185" s="200" t="str">
        <f>VLOOKUP($G185,Összesítő!$B:$F,2,FALSE)</f>
        <v>21-21120-1-001-00-11</v>
      </c>
      <c r="G185" s="201">
        <v>2603</v>
      </c>
      <c r="H185" s="200" t="str">
        <f>AY185&amp;"_"&amp;AW185&amp;"_FIV_"&amp;LEFT(Előlap!$B$6,4)</f>
        <v>1794_183_FIV_2026</v>
      </c>
      <c r="I185" s="200" t="str">
        <f>VLOOKUP($G185,Összesítő!$B:$F,5,FALSE)</f>
        <v>Szentkirály</v>
      </c>
      <c r="J185" s="200" t="str">
        <f>VLOOKUP($G185,Összesítő!$B:$F,4,FALSE)</f>
        <v>Szentkirály Község Önkormányzata</v>
      </c>
      <c r="K185" s="202">
        <f t="shared" si="1166"/>
        <v>0</v>
      </c>
      <c r="L185" s="193">
        <v>2028</v>
      </c>
      <c r="M185" s="193">
        <v>2036</v>
      </c>
      <c r="N185" s="203">
        <v>0</v>
      </c>
      <c r="O185" s="204">
        <v>0</v>
      </c>
      <c r="P185" s="203">
        <v>0</v>
      </c>
      <c r="Q185" s="205"/>
      <c r="R185" s="204">
        <v>0</v>
      </c>
      <c r="S185" s="204">
        <v>0</v>
      </c>
      <c r="T185" s="204">
        <v>0</v>
      </c>
      <c r="U185" s="204">
        <v>0</v>
      </c>
      <c r="V185" s="204">
        <v>0</v>
      </c>
      <c r="W185" s="204">
        <v>0</v>
      </c>
      <c r="X185" s="204">
        <v>0</v>
      </c>
      <c r="Y185" s="204">
        <v>0</v>
      </c>
      <c r="Z185" s="204">
        <v>0</v>
      </c>
      <c r="AA185" s="204">
        <v>0</v>
      </c>
      <c r="AB185" s="204">
        <v>0</v>
      </c>
      <c r="AC185" s="202">
        <f t="shared" si="1167"/>
        <v>0</v>
      </c>
      <c r="AD185" s="3" t="str">
        <f t="shared" si="1168"/>
        <v>Nem rövidtávú a feladat.</v>
      </c>
      <c r="AE185" s="205"/>
      <c r="AF185" s="204">
        <v>0</v>
      </c>
      <c r="AG185" s="204">
        <v>0</v>
      </c>
      <c r="AH185" s="204">
        <v>0</v>
      </c>
      <c r="AI185" s="204">
        <v>0</v>
      </c>
      <c r="AJ185" s="204">
        <v>0</v>
      </c>
      <c r="AK185" s="204">
        <v>0</v>
      </c>
      <c r="AL185" s="204">
        <v>0</v>
      </c>
      <c r="AM185" s="204">
        <v>0</v>
      </c>
      <c r="AN185" s="204">
        <v>0</v>
      </c>
      <c r="AO185" s="204">
        <v>0</v>
      </c>
      <c r="AP185" s="204">
        <v>0</v>
      </c>
      <c r="AQ185" s="202">
        <f t="shared" si="1169"/>
        <v>0</v>
      </c>
      <c r="AR185" s="191"/>
      <c r="AS185" s="3" t="str">
        <f t="shared" si="1170"/>
        <v>A forrás egyenlő a költséggel (II.ütem).</v>
      </c>
      <c r="AT185" s="205"/>
      <c r="AU185" s="198" t="s">
        <v>423</v>
      </c>
      <c r="AV185" s="198" t="s">
        <v>135</v>
      </c>
      <c r="AW185" s="197">
        <f>COUNTA($G$3:G185)</f>
        <v>183</v>
      </c>
      <c r="AY185" s="6">
        <f>VLOOKUP($G185,Összesítő!$B:$F,3,FALSE)</f>
        <v>1794</v>
      </c>
      <c r="AZ185" s="6">
        <f t="shared" si="1171"/>
        <v>208</v>
      </c>
      <c r="BA185" s="5">
        <f t="shared" si="1172"/>
        <v>1</v>
      </c>
      <c r="BB185" s="5" t="str">
        <f t="shared" si="1173"/>
        <v>H</v>
      </c>
      <c r="BC185" s="5">
        <f t="shared" si="1174"/>
        <v>0</v>
      </c>
      <c r="BD185" s="5">
        <f t="shared" si="1175"/>
        <v>0</v>
      </c>
      <c r="BE185" s="5">
        <f t="shared" si="1176"/>
        <v>0</v>
      </c>
      <c r="BF185" s="6" t="str">
        <f t="shared" si="1177"/>
        <v>Nem rövidtávú a feladat.</v>
      </c>
      <c r="BG185" s="5">
        <f t="shared" si="1178"/>
        <v>1</v>
      </c>
      <c r="BH185" s="5">
        <f t="shared" si="1179"/>
        <v>1</v>
      </c>
      <c r="BI185" s="5">
        <f t="shared" si="1180"/>
        <v>0</v>
      </c>
      <c r="BJ185" s="5">
        <f t="shared" si="1181"/>
        <v>1</v>
      </c>
      <c r="BK185" s="5">
        <f t="shared" si="1182"/>
        <v>1</v>
      </c>
      <c r="BL185" s="4" t="str">
        <f t="shared" si="1183"/>
        <v>A forrás egyenlő a költséggel (II.ütem).</v>
      </c>
      <c r="BM185" s="5">
        <f t="shared" si="1184"/>
        <v>0</v>
      </c>
      <c r="BN185" s="5">
        <f t="shared" si="1185"/>
        <v>1</v>
      </c>
      <c r="BO185" s="5">
        <f t="shared" si="1186"/>
        <v>0</v>
      </c>
      <c r="BP185" s="5">
        <f t="shared" si="1187"/>
        <v>1</v>
      </c>
      <c r="BQ185" s="5">
        <f t="shared" si="1188"/>
        <v>0</v>
      </c>
      <c r="BR185" s="6">
        <f t="shared" si="1189"/>
        <v>0</v>
      </c>
      <c r="BS185" s="5">
        <f t="shared" si="1190"/>
        <v>0</v>
      </c>
      <c r="BT185" s="5">
        <f t="shared" si="1191"/>
        <v>1</v>
      </c>
      <c r="BU185" s="5">
        <f t="shared" si="1192"/>
        <v>1</v>
      </c>
      <c r="BV185" s="5">
        <f t="shared" si="1193"/>
        <v>1</v>
      </c>
      <c r="BW185" s="5">
        <f t="shared" si="1194"/>
        <v>1</v>
      </c>
      <c r="BX185" s="5">
        <f t="shared" si="1195"/>
        <v>1</v>
      </c>
      <c r="BY185" s="5">
        <f t="shared" si="1196"/>
        <v>1</v>
      </c>
      <c r="BZ185" s="5">
        <f t="shared" si="1197"/>
        <v>1</v>
      </c>
      <c r="CA185" s="5">
        <f t="shared" si="1198"/>
        <v>1</v>
      </c>
      <c r="CB185" s="5">
        <f t="shared" si="1199"/>
        <v>1</v>
      </c>
      <c r="CC185" s="5">
        <f t="shared" si="1200"/>
        <v>1</v>
      </c>
      <c r="CD185" s="5" t="str">
        <f t="shared" si="1201"/>
        <v>?</v>
      </c>
      <c r="CE185" s="4" t="str">
        <f t="shared" si="1202"/>
        <v>Kitöltés rendben!</v>
      </c>
      <c r="CF185" s="5">
        <f t="shared" si="1203"/>
        <v>1</v>
      </c>
      <c r="CG185" s="5">
        <f t="shared" si="1204"/>
        <v>0</v>
      </c>
      <c r="CH185" s="5">
        <f t="shared" si="1205"/>
        <v>1</v>
      </c>
    </row>
    <row r="186" spans="1:86" s="2" customFormat="1" ht="45">
      <c r="A186" s="1" t="str">
        <f>IF($G186="","Nincs VKR kiválasztva!",CE186)</f>
        <v>Kitöltés rendben!</v>
      </c>
      <c r="B186" s="195">
        <v>1</v>
      </c>
      <c r="C186" s="191" t="s">
        <v>117</v>
      </c>
      <c r="D186" s="198" t="s">
        <v>317</v>
      </c>
      <c r="E186" s="199" t="s">
        <v>318</v>
      </c>
      <c r="F186" s="200" t="str">
        <f>VLOOKUP($G186,Összesítő!$B:$F,2,FALSE)</f>
        <v>21-24545-1-001-00-00</v>
      </c>
      <c r="G186" s="201">
        <v>2605</v>
      </c>
      <c r="H186" s="200" t="str">
        <f>AY186&amp;"_"&amp;AW186&amp;"_FIV_"&amp;LEFT(Előlap!$B$6,4)</f>
        <v>1800_184_FIV_2026</v>
      </c>
      <c r="I186" s="200" t="str">
        <f>VLOOKUP($G186,Összesítő!$B:$F,5,FALSE)</f>
        <v>Tiszaalpár</v>
      </c>
      <c r="J186" s="200" t="str">
        <f>VLOOKUP($G186,Összesítő!$B:$F,4,FALSE)</f>
        <v>Tiszaalpár Nagyközségi Önkormányzat</v>
      </c>
      <c r="K186" s="202">
        <f>N186+O186</f>
        <v>2000</v>
      </c>
      <c r="L186" s="193">
        <v>2027</v>
      </c>
      <c r="M186" s="193">
        <v>2027</v>
      </c>
      <c r="N186" s="203">
        <v>2000</v>
      </c>
      <c r="O186" s="204">
        <v>0</v>
      </c>
      <c r="P186" s="203">
        <v>1000</v>
      </c>
      <c r="Q186" s="205"/>
      <c r="R186" s="204">
        <v>1000</v>
      </c>
      <c r="S186" s="204">
        <v>0</v>
      </c>
      <c r="T186" s="204">
        <v>0</v>
      </c>
      <c r="U186" s="204">
        <v>0</v>
      </c>
      <c r="V186" s="204">
        <v>0</v>
      </c>
      <c r="W186" s="204">
        <v>1000</v>
      </c>
      <c r="X186" s="204">
        <v>0</v>
      </c>
      <c r="Y186" s="204">
        <v>0</v>
      </c>
      <c r="Z186" s="204">
        <v>0</v>
      </c>
      <c r="AA186" s="204">
        <v>0</v>
      </c>
      <c r="AB186" s="204">
        <v>0</v>
      </c>
      <c r="AC186" s="202">
        <f>SUM(R186:AB186)</f>
        <v>2000</v>
      </c>
      <c r="AD186" s="3" t="str">
        <f>IF($G186="","Nincs VKR kiválasztva!",IF(BA186=0,"Hiányos kitöltés!",BF186))</f>
        <v>A forrás egyenlő a költséggel (I.ütem).</v>
      </c>
      <c r="AE186" s="205"/>
      <c r="AF186" s="204">
        <v>0</v>
      </c>
      <c r="AG186" s="204">
        <v>0</v>
      </c>
      <c r="AH186" s="204">
        <v>0</v>
      </c>
      <c r="AI186" s="204">
        <v>0</v>
      </c>
      <c r="AJ186" s="204">
        <v>0</v>
      </c>
      <c r="AK186" s="204">
        <v>0</v>
      </c>
      <c r="AL186" s="204">
        <v>0</v>
      </c>
      <c r="AM186" s="204">
        <v>0</v>
      </c>
      <c r="AN186" s="204">
        <v>0</v>
      </c>
      <c r="AO186" s="204">
        <v>0</v>
      </c>
      <c r="AP186" s="204">
        <v>0</v>
      </c>
      <c r="AQ186" s="202">
        <f>SUM(AF186:AP186)</f>
        <v>0</v>
      </c>
      <c r="AR186" s="191"/>
      <c r="AS186" s="3" t="str">
        <f>IF($G186="","Nincs VKR kiválasztva!",IF($BA186=0,"Hiányos kitöltés!",IF($BN186=0,"Nem hosszútávú a feladat.",$BL186)))</f>
        <v>Nem hosszútávú a feladat.</v>
      </c>
      <c r="AT186" s="205"/>
      <c r="AU186" s="198" t="s">
        <v>326</v>
      </c>
      <c r="AV186" s="198" t="s">
        <v>135</v>
      </c>
      <c r="AW186" s="197">
        <f>COUNTA($G$3:G186)</f>
        <v>184</v>
      </c>
      <c r="AY186" s="6">
        <f>VLOOKUP($G186,Összesítő!$B:$F,3,FALSE)</f>
        <v>1800</v>
      </c>
      <c r="AZ186" s="6">
        <f>LEN($AU186)</f>
        <v>107</v>
      </c>
      <c r="BA186" s="5">
        <f>IF(OR($B186="",$C186="",$D186="",$E186="",$F186="",$L186="",$M186="",$N186="",$O186="",$P186=""),0,1)</f>
        <v>1</v>
      </c>
      <c r="BB186" s="5" t="str">
        <f>IF($F186="",0,IF(AND($L186=2027,$M186=2027),"R",IF(AND($L186=2027,$M186&gt;2027),"RH",IF(AND($L186&gt;2027,$M186&gt;2027),"H","x"))))</f>
        <v>R</v>
      </c>
      <c r="BC186" s="5">
        <f>IF(OR(BB186="R",BB186="RH"),1,0)</f>
        <v>1</v>
      </c>
      <c r="BD186" s="5">
        <f>IF(AND($BB186="R",$O186&gt;0),1,IF(AND($BB186="H",$N186&gt;0),1,0))</f>
        <v>0</v>
      </c>
      <c r="BE186" s="5">
        <f>IF($AC186&lt;$N186,1,IF($AC186=$N186,0))</f>
        <v>0</v>
      </c>
      <c r="BF186" s="6" t="str">
        <f>IF($L186&gt;2027,"Nem rövidtávú a feladat.",IF($BE186=1,"Az I. ütem nem lehet forráshiányos!",IF($AC186&gt;$N186,"Többlet forrást jelölt meg az I. ütemnél! A forrás ne legyen több a költségnél.",IF($AC186=$N186,"A forrás egyenlő a költséggel (I.ütem).",0))))</f>
        <v>A forrás egyenlő a költséggel (I.ütem).</v>
      </c>
      <c r="BG186" s="5">
        <f>IF(AND($R186&lt;&gt;"",$S186&lt;&gt;"",$T186&lt;&gt;"",$U186&lt;&gt;"",$V186&lt;&gt;"",$W186&lt;&gt;"",$X186&lt;&gt;"",$Y186&lt;&gt;"",$Z186&lt;&gt;"",$AA186&lt;&gt;"",$AB186&lt;&gt;""),1,0)</f>
        <v>1</v>
      </c>
      <c r="BH186" s="5">
        <f>IF(AND($BG186=1,$N186=$AC186),1,0)</f>
        <v>1</v>
      </c>
      <c r="BI186" s="5">
        <f>IF($AQ186&lt;$O186,1,0)</f>
        <v>0</v>
      </c>
      <c r="BJ186" s="5">
        <f>IF(AND($AF186&lt;&gt;"",$AG186&lt;&gt;"",$AH186&lt;&gt;"",$AI186&lt;&gt;"",$AJ186&lt;&gt;"",$AK186&lt;&gt;"",$AL186&lt;&gt;"",$AM186&lt;&gt;"",$AN186&lt;&gt;"",$AO186&lt;&gt;"",$AP186&lt;&gt;""),1,0)</f>
        <v>1</v>
      </c>
      <c r="BK186" s="5">
        <f>IF(AND($BJ186=1,$O186=$AQ186),1,IF(AND($BJ186=1,$O186&gt;$AQ186,AR186="igen"),1,0))</f>
        <v>1</v>
      </c>
      <c r="BL186" s="4" t="str">
        <f>IF($M186&lt;2028,"Nem hosszútávú a feladat.",IF(AND($BI186=1,$AR186="nem"),"Forráshiányos a feladat? Jelölje az AR-oszlopban!",IF(AND($BI186=0,$AR186="igen"),"Forráshiányosnak jelölte a feladat az AR-oszlopban, de a forrás költség adatok alapnján nem az!",IF(AND($BI186=1,$AR186="igen"),"Forráshiányos a feladat!",IF($AQ186&gt;$O186,"Többlet forrást jelölt meg a II. ütemnél! A forrás ne legyen több a költségnél.",IF($AQ186=$O186,"A forrás egyenlő a költséggel (II.ütem).",0))))))</f>
        <v>Nem hosszútávú a feladat.</v>
      </c>
      <c r="BM186" s="5">
        <f>IF($M186&lt;2028,1,0)</f>
        <v>1</v>
      </c>
      <c r="BN186" s="5">
        <f>IF($M186&gt;2027,1,0)</f>
        <v>0</v>
      </c>
      <c r="BO186" s="5">
        <f>IF(AND($BM186=1,$N186=0),1,0)</f>
        <v>0</v>
      </c>
      <c r="BP186" s="5">
        <f>IF(AND($BN186=1,$O186=0),1,0)</f>
        <v>0</v>
      </c>
      <c r="BQ186" s="5">
        <f>IF(AND($BB186="R",$N186=0,$AZ186&gt;29),1,IF(AND($BB186="RH",$N186=0,$AZ186&gt;29),1,0))</f>
        <v>0</v>
      </c>
      <c r="BR186" s="6" t="str">
        <f>IF($BN186=0,"Nincs hosszútávú terv!",IF(AND($BB186="H",$O186=0,$AZ186=0),"Nullás a hosszútávú feladat és nincs hozzá indoklás!",IF(AND($BB186="RH",$O186=0,$AZ186=0),"Nullás a hosszútávú feladat és nincs hozzá indoklás!",IF(AND($BB186="R",$O186=0,$AZ186&lt;300),"Nullás a hosszútávú feladat és rövid hozzá az indoklás!",IF(AND($BB186="RH",$O186=0,$AZ186&lt;300),"Nullás a hosszútávú feladat és rövid hozzá az indoklás!",0)))))</f>
        <v>Nincs hosszútávú terv!</v>
      </c>
      <c r="BS186" s="5">
        <f>IF(AND($BB186="R",$N186=0,$AZ186&gt;29),1,IF(AND($BB186="RH",$N186=0,$AZ186&gt;29),1,0))</f>
        <v>0</v>
      </c>
      <c r="BT186" s="5">
        <f>IF(AND($BB186="H",$O186=0,$AZ186&gt;29),1,IF(AND($BB186="RH",$O186=0,$AZ186&gt;29),1,0))</f>
        <v>0</v>
      </c>
      <c r="BU186" s="5">
        <f>IF($B186="",0,1)</f>
        <v>1</v>
      </c>
      <c r="BV186" s="5">
        <f>IF($C186="",0,1)</f>
        <v>1</v>
      </c>
      <c r="BW186" s="5">
        <f>IF($D186="",0,1)</f>
        <v>1</v>
      </c>
      <c r="BX186" s="5">
        <f>IF($E186="",0,1)</f>
        <v>1</v>
      </c>
      <c r="BY186" s="5">
        <f>IF($L186="",0,1)</f>
        <v>1</v>
      </c>
      <c r="BZ186" s="5">
        <f>IF($M186="",0,1)</f>
        <v>1</v>
      </c>
      <c r="CA186" s="5">
        <f>IF($N186="",0,1)</f>
        <v>1</v>
      </c>
      <c r="CB186" s="5">
        <f>IF($O186="",0,1)</f>
        <v>1</v>
      </c>
      <c r="CC186" s="5">
        <f>IF($P186="",0,1)</f>
        <v>1</v>
      </c>
      <c r="CD186" s="5" t="str">
        <f>IF(AND($BA186=0,$BU186=0),"Hiányos kitöltés! (B-oszlop üres)",IF(AND($BA186=0,$BV186=0),"Hiányos kitöltés! (C-oszlop üres)",IF(AND($BA186=0,$BW186=0),"Hiányos kitöltés! (D-oszlop üres)",IF(AND($BA186=0,$BX186=0),"Hiányos kitöltés! (E-oszlop üres)",IF(AND($BA186=0,$BY186=0),"Hiányos kitöltés! (L-oszlop üres)",IF(AND($BA186=0,$BZ186=0),"Hiányos kitöltés! (M-oszlop üres)",IF(AND($BA186=0,$CA186=0),"Hiányos kitöltés! (N-oszlop üres)",IF(AND($BA186=0,$CB186=0),"Hiányos kitöltés! (O-oszlop üres)",IF(AND($BA186=0,$CC186=0),"Hiányos kitöltés! (P-oszlop üres)",IF(AND($BA186=0,$BG186=0),"Hiányos kitöltés! (I.ütem forrása hiányos!","?"))))))))))</f>
        <v>?</v>
      </c>
      <c r="CE186" s="4" t="str">
        <f>IF($BA186=0,$CD186,IF($BG186=0,"I. ütem forrása nincs kitöltve!",IF($BJ186=0,"II. ütem forrása nincs kitöltve!",IF($BD186=1,"Költségek üteme nem megfelelő (az időtartam és a költség üteme eltér)!",IF(AND(BH186=0,$BA186=1,$BJ186=1,$BD186=1),"Kötelező cellák kitöltve, de az I. ütem forrása hibás!",IF(AND(BJ186=0,$BA186=1,$BJ186=1,$BD186=1),"Kötelező cellák kitöltve, de a II. ütem forrása hibás!",IF(AND($BO186=1,$AZ186&lt;30),"Nullás a rövidtávú feladat és rövid (hiányzik) a hozzá tartozó indoklás!",IF(AND($BP186=1,$AZ186&lt;30),"Nullás a hosszútávú feladat és rövid (hiányzik) a hozzá tartozó indoklás!",IF(AND(BN186=1,C186="2011_RENDKÍVÜLI"),"II. ütemre nem tervezhet Rendkívüli feladatot!",IF(BH186=0,AD186,IF(BK186=0,AS186,IF(AND(BC186=1,$P186&gt;$N186),"EM rendelet 2. melléklet terhére elszámolt költség nem lehet nagyobb az I. ütemre tervezett tényleges költségnél!",IF($AC186&gt;$N186,"Többlet forrást jelölt meg az I. ütemnél! A forrás ne legyen több a költségnél.",IF($AQ186&gt;$O186,"Többlet forrást jelölt meg a II. ütemnél! A forrás ne legyen több a költségnél.","Kitöltés rendben!"))))))))))))))</f>
        <v>Kitöltés rendben!</v>
      </c>
      <c r="CF186" s="5">
        <f>IF(A186="Kitöltés rendben!",1,0)</f>
        <v>1</v>
      </c>
      <c r="CG186" s="5">
        <f>IF(AND($BB186="R",$CF186=1),1,IF(AND($BB186="RH",$CF186=1),1,0))</f>
        <v>1</v>
      </c>
      <c r="CH186" s="5">
        <f>IF(AND($BB186="H",$CF186=1),1,IF(AND($BB186="RH",$CF186=1),1,0))</f>
        <v>0</v>
      </c>
    </row>
    <row r="187" spans="1:86" s="2" customFormat="1" ht="90">
      <c r="A187" s="1" t="str">
        <f t="shared" ref="A187:A189" si="1206">IF($G187="","Nincs VKR kiválasztva!",CE187)</f>
        <v>Kitöltés rendben!</v>
      </c>
      <c r="B187" s="195">
        <v>1</v>
      </c>
      <c r="C187" s="191" t="s">
        <v>50</v>
      </c>
      <c r="D187" s="198" t="s">
        <v>368</v>
      </c>
      <c r="E187" s="199" t="s">
        <v>318</v>
      </c>
      <c r="F187" s="200" t="str">
        <f>VLOOKUP($G187,Összesítő!$B:$F,2,FALSE)</f>
        <v>21-24545-1-001-00-00</v>
      </c>
      <c r="G187" s="201">
        <v>2605</v>
      </c>
      <c r="H187" s="200" t="str">
        <f>AY187&amp;"_"&amp;AW187&amp;"_FIV_"&amp;LEFT(Előlap!$B$6,4)</f>
        <v>1800_185_FIV_2026</v>
      </c>
      <c r="I187" s="200" t="str">
        <f>VLOOKUP($G187,Összesítő!$B:$F,5,FALSE)</f>
        <v>Tiszaalpár</v>
      </c>
      <c r="J187" s="200" t="str">
        <f>VLOOKUP($G187,Összesítő!$B:$F,4,FALSE)</f>
        <v>Tiszaalpár Nagyközségi Önkormányzat</v>
      </c>
      <c r="K187" s="202">
        <f t="shared" ref="K187:K189" si="1207">N187+O187</f>
        <v>2000</v>
      </c>
      <c r="L187" s="193">
        <v>2027</v>
      </c>
      <c r="M187" s="193">
        <v>2027</v>
      </c>
      <c r="N187" s="203">
        <v>2000</v>
      </c>
      <c r="O187" s="204">
        <v>0</v>
      </c>
      <c r="P187" s="203">
        <v>2000</v>
      </c>
      <c r="Q187" s="205"/>
      <c r="R187" s="204">
        <v>0</v>
      </c>
      <c r="S187" s="204">
        <v>0</v>
      </c>
      <c r="T187" s="204">
        <v>0</v>
      </c>
      <c r="U187" s="204">
        <v>0</v>
      </c>
      <c r="V187" s="204">
        <v>0</v>
      </c>
      <c r="W187" s="204">
        <v>2000</v>
      </c>
      <c r="X187" s="204">
        <v>0</v>
      </c>
      <c r="Y187" s="204">
        <v>0</v>
      </c>
      <c r="Z187" s="204">
        <v>0</v>
      </c>
      <c r="AA187" s="204">
        <v>0</v>
      </c>
      <c r="AB187" s="204">
        <v>0</v>
      </c>
      <c r="AC187" s="202">
        <f t="shared" ref="AC187:AC189" si="1208">SUM(R187:AB187)</f>
        <v>2000</v>
      </c>
      <c r="AD187" s="3" t="str">
        <f t="shared" ref="AD187:AD189" si="1209">IF($G187="","Nincs VKR kiválasztva!",IF(BA187=0,"Hiányos kitöltés!",BF187))</f>
        <v>A forrás egyenlő a költséggel (I.ütem).</v>
      </c>
      <c r="AE187" s="205"/>
      <c r="AF187" s="204">
        <v>0</v>
      </c>
      <c r="AG187" s="204">
        <v>0</v>
      </c>
      <c r="AH187" s="204">
        <v>0</v>
      </c>
      <c r="AI187" s="204">
        <v>0</v>
      </c>
      <c r="AJ187" s="204">
        <v>0</v>
      </c>
      <c r="AK187" s="204">
        <v>0</v>
      </c>
      <c r="AL187" s="204">
        <v>0</v>
      </c>
      <c r="AM187" s="204">
        <v>0</v>
      </c>
      <c r="AN187" s="204">
        <v>0</v>
      </c>
      <c r="AO187" s="204">
        <v>0</v>
      </c>
      <c r="AP187" s="204">
        <v>0</v>
      </c>
      <c r="AQ187" s="202">
        <f t="shared" ref="AQ187:AQ189" si="1210">SUM(AF187:AP187)</f>
        <v>0</v>
      </c>
      <c r="AR187" s="191"/>
      <c r="AS187" s="3" t="str">
        <f t="shared" ref="AS187:AS189" si="1211">IF($G187="","Nincs VKR kiválasztva!",IF($BA187=0,"Hiányos kitöltés!",IF($BN187=0,"Nem hosszútávú a feladat.",$BL187)))</f>
        <v>Nem hosszútávú a feladat.</v>
      </c>
      <c r="AT187" s="205"/>
      <c r="AU187" s="198" t="s">
        <v>536</v>
      </c>
      <c r="AV187" s="198" t="s">
        <v>135</v>
      </c>
      <c r="AW187" s="197">
        <f>COUNTA($G$3:G187)</f>
        <v>185</v>
      </c>
      <c r="AY187" s="6">
        <f>VLOOKUP($G187,Összesítő!$B:$F,3,FALSE)</f>
        <v>1800</v>
      </c>
      <c r="AZ187" s="6">
        <f t="shared" ref="AZ187:AZ189" si="1212">LEN($AU187)</f>
        <v>239</v>
      </c>
      <c r="BA187" s="5">
        <f t="shared" ref="BA187:BA189" si="1213">IF(OR($B187="",$C187="",$D187="",$E187="",$F187="",$L187="",$M187="",$N187="",$O187="",$P187=""),0,1)</f>
        <v>1</v>
      </c>
      <c r="BB187" s="5" t="str">
        <f t="shared" ref="BB187:BB189" si="1214">IF($F187="",0,IF(AND($L187=2027,$M187=2027),"R",IF(AND($L187=2027,$M187&gt;2027),"RH",IF(AND($L187&gt;2027,$M187&gt;2027),"H","x"))))</f>
        <v>R</v>
      </c>
      <c r="BC187" s="5">
        <f t="shared" ref="BC187:BC189" si="1215">IF(OR(BB187="R",BB187="RH"),1,0)</f>
        <v>1</v>
      </c>
      <c r="BD187" s="5">
        <f t="shared" ref="BD187:BD189" si="1216">IF(AND($BB187="R",$O187&gt;0),1,IF(AND($BB187="H",$N187&gt;0),1,0))</f>
        <v>0</v>
      </c>
      <c r="BE187" s="5">
        <f t="shared" ref="BE187:BE189" si="1217">IF($AC187&lt;$N187,1,IF($AC187=$N187,0))</f>
        <v>0</v>
      </c>
      <c r="BF187" s="6" t="str">
        <f t="shared" ref="BF187:BF189" si="1218">IF($L187&gt;2027,"Nem rövidtávú a feladat.",IF($BE187=1,"Az I. ütem nem lehet forráshiányos!",IF($AC187&gt;$N187,"Többlet forrást jelölt meg az I. ütemnél! A forrás ne legyen több a költségnél.",IF($AC187=$N187,"A forrás egyenlő a költséggel (I.ütem).",0))))</f>
        <v>A forrás egyenlő a költséggel (I.ütem).</v>
      </c>
      <c r="BG187" s="5">
        <f t="shared" ref="BG187:BG189" si="1219">IF(AND($R187&lt;&gt;"",$S187&lt;&gt;"",$T187&lt;&gt;"",$U187&lt;&gt;"",$V187&lt;&gt;"",$W187&lt;&gt;"",$X187&lt;&gt;"",$Y187&lt;&gt;"",$Z187&lt;&gt;"",$AA187&lt;&gt;"",$AB187&lt;&gt;""),1,0)</f>
        <v>1</v>
      </c>
      <c r="BH187" s="5">
        <f t="shared" ref="BH187:BH189" si="1220">IF(AND($BG187=1,$N187=$AC187),1,0)</f>
        <v>1</v>
      </c>
      <c r="BI187" s="5">
        <f t="shared" ref="BI187:BI189" si="1221">IF($AQ187&lt;$O187,1,0)</f>
        <v>0</v>
      </c>
      <c r="BJ187" s="5">
        <f t="shared" ref="BJ187:BJ189" si="1222">IF(AND($AF187&lt;&gt;"",$AG187&lt;&gt;"",$AH187&lt;&gt;"",$AI187&lt;&gt;"",$AJ187&lt;&gt;"",$AK187&lt;&gt;"",$AL187&lt;&gt;"",$AM187&lt;&gt;"",$AN187&lt;&gt;"",$AO187&lt;&gt;"",$AP187&lt;&gt;""),1,0)</f>
        <v>1</v>
      </c>
      <c r="BK187" s="5">
        <f t="shared" ref="BK187:BK189" si="1223">IF(AND($BJ187=1,$O187=$AQ187),1,IF(AND($BJ187=1,$O187&gt;$AQ187,AR187="igen"),1,0))</f>
        <v>1</v>
      </c>
      <c r="BL187" s="4" t="str">
        <f t="shared" ref="BL187:BL189" si="1224">IF($M187&lt;2028,"Nem hosszútávú a feladat.",IF(AND($BI187=1,$AR187="nem"),"Forráshiányos a feladat? Jelölje az AR-oszlopban!",IF(AND($BI187=0,$AR187="igen"),"Forráshiányosnak jelölte a feladat az AR-oszlopban, de a forrás költség adatok alapnján nem az!",IF(AND($BI187=1,$AR187="igen"),"Forráshiányos a feladat!",IF($AQ187&gt;$O187,"Többlet forrást jelölt meg a II. ütemnél! A forrás ne legyen több a költségnél.",IF($AQ187=$O187,"A forrás egyenlő a költséggel (II.ütem).",0))))))</f>
        <v>Nem hosszútávú a feladat.</v>
      </c>
      <c r="BM187" s="5">
        <f t="shared" ref="BM187:BM189" si="1225">IF($M187&lt;2028,1,0)</f>
        <v>1</v>
      </c>
      <c r="BN187" s="5">
        <f t="shared" ref="BN187:BN189" si="1226">IF($M187&gt;2027,1,0)</f>
        <v>0</v>
      </c>
      <c r="BO187" s="5">
        <f t="shared" ref="BO187:BO189" si="1227">IF(AND($BM187=1,$N187=0),1,0)</f>
        <v>0</v>
      </c>
      <c r="BP187" s="5">
        <f t="shared" ref="BP187:BP189" si="1228">IF(AND($BN187=1,$O187=0),1,0)</f>
        <v>0</v>
      </c>
      <c r="BQ187" s="5">
        <f t="shared" ref="BQ187:BQ189" si="1229">IF(AND($BB187="R",$N187=0,$AZ187&gt;29),1,IF(AND($BB187="RH",$N187=0,$AZ187&gt;29),1,0))</f>
        <v>0</v>
      </c>
      <c r="BR187" s="6" t="str">
        <f t="shared" ref="BR187:BR189" si="1230">IF($BN187=0,"Nincs hosszútávú terv!",IF(AND($BB187="H",$O187=0,$AZ187=0),"Nullás a hosszútávú feladat és nincs hozzá indoklás!",IF(AND($BB187="RH",$O187=0,$AZ187=0),"Nullás a hosszútávú feladat és nincs hozzá indoklás!",IF(AND($BB187="R",$O187=0,$AZ187&lt;300),"Nullás a hosszútávú feladat és rövid hozzá az indoklás!",IF(AND($BB187="RH",$O187=0,$AZ187&lt;300),"Nullás a hosszútávú feladat és rövid hozzá az indoklás!",0)))))</f>
        <v>Nincs hosszútávú terv!</v>
      </c>
      <c r="BS187" s="5">
        <f t="shared" ref="BS187:BS189" si="1231">IF(AND($BB187="R",$N187=0,$AZ187&gt;29),1,IF(AND($BB187="RH",$N187=0,$AZ187&gt;29),1,0))</f>
        <v>0</v>
      </c>
      <c r="BT187" s="5">
        <f t="shared" ref="BT187:BT189" si="1232">IF(AND($BB187="H",$O187=0,$AZ187&gt;29),1,IF(AND($BB187="RH",$O187=0,$AZ187&gt;29),1,0))</f>
        <v>0</v>
      </c>
      <c r="BU187" s="5">
        <f t="shared" ref="BU187:BU189" si="1233">IF($B187="",0,1)</f>
        <v>1</v>
      </c>
      <c r="BV187" s="5">
        <f t="shared" ref="BV187:BV189" si="1234">IF($C187="",0,1)</f>
        <v>1</v>
      </c>
      <c r="BW187" s="5">
        <f t="shared" ref="BW187:BW189" si="1235">IF($D187="",0,1)</f>
        <v>1</v>
      </c>
      <c r="BX187" s="5">
        <f t="shared" ref="BX187:BX189" si="1236">IF($E187="",0,1)</f>
        <v>1</v>
      </c>
      <c r="BY187" s="5">
        <f t="shared" ref="BY187:BY189" si="1237">IF($L187="",0,1)</f>
        <v>1</v>
      </c>
      <c r="BZ187" s="5">
        <f t="shared" ref="BZ187:BZ189" si="1238">IF($M187="",0,1)</f>
        <v>1</v>
      </c>
      <c r="CA187" s="5">
        <f t="shared" ref="CA187:CA189" si="1239">IF($N187="",0,1)</f>
        <v>1</v>
      </c>
      <c r="CB187" s="5">
        <f t="shared" ref="CB187:CB189" si="1240">IF($O187="",0,1)</f>
        <v>1</v>
      </c>
      <c r="CC187" s="5">
        <f t="shared" ref="CC187:CC189" si="1241">IF($P187="",0,1)</f>
        <v>1</v>
      </c>
      <c r="CD187" s="5" t="str">
        <f t="shared" ref="CD187:CD189" si="1242">IF(AND($BA187=0,$BU187=0),"Hiányos kitöltés! (B-oszlop üres)",IF(AND($BA187=0,$BV187=0),"Hiányos kitöltés! (C-oszlop üres)",IF(AND($BA187=0,$BW187=0),"Hiányos kitöltés! (D-oszlop üres)",IF(AND($BA187=0,$BX187=0),"Hiányos kitöltés! (E-oszlop üres)",IF(AND($BA187=0,$BY187=0),"Hiányos kitöltés! (L-oszlop üres)",IF(AND($BA187=0,$BZ187=0),"Hiányos kitöltés! (M-oszlop üres)",IF(AND($BA187=0,$CA187=0),"Hiányos kitöltés! (N-oszlop üres)",IF(AND($BA187=0,$CB187=0),"Hiányos kitöltés! (O-oszlop üres)",IF(AND($BA187=0,$CC187=0),"Hiányos kitöltés! (P-oszlop üres)",IF(AND($BA187=0,$BG187=0),"Hiányos kitöltés! (I.ütem forrása hiányos!","?"))))))))))</f>
        <v>?</v>
      </c>
      <c r="CE187" s="4" t="str">
        <f t="shared" ref="CE187:CE189" si="1243">IF($BA187=0,$CD187,IF($BG187=0,"I. ütem forrása nincs kitöltve!",IF($BJ187=0,"II. ütem forrása nincs kitöltve!",IF($BD187=1,"Költségek üteme nem megfelelő (az időtartam és a költség üteme eltér)!",IF(AND(BH187=0,$BA187=1,$BJ187=1,$BD187=1),"Kötelező cellák kitöltve, de az I. ütem forrása hibás!",IF(AND(BJ187=0,$BA187=1,$BJ187=1,$BD187=1),"Kötelező cellák kitöltve, de a II. ütem forrása hibás!",IF(AND($BO187=1,$AZ187&lt;30),"Nullás a rövidtávú feladat és rövid (hiányzik) a hozzá tartozó indoklás!",IF(AND($BP187=1,$AZ187&lt;30),"Nullás a hosszútávú feladat és rövid (hiányzik) a hozzá tartozó indoklás!",IF(AND(BN187=1,C187="2011_RENDKÍVÜLI"),"II. ütemre nem tervezhet Rendkívüli feladatot!",IF(BH187=0,AD187,IF(BK187=0,AS187,IF(AND(BC187=1,$P187&gt;$N187),"EM rendelet 2. melléklet terhére elszámolt költség nem lehet nagyobb az I. ütemre tervezett tényleges költségnél!",IF($AC187&gt;$N187,"Többlet forrást jelölt meg az I. ütemnél! A forrás ne legyen több a költségnél.",IF($AQ187&gt;$O187,"Többlet forrást jelölt meg a II. ütemnél! A forrás ne legyen több a költségnél.","Kitöltés rendben!"))))))))))))))</f>
        <v>Kitöltés rendben!</v>
      </c>
      <c r="CF187" s="5">
        <f t="shared" ref="CF187:CF189" si="1244">IF(A187="Kitöltés rendben!",1,0)</f>
        <v>1</v>
      </c>
      <c r="CG187" s="5">
        <f t="shared" ref="CG187:CG189" si="1245">IF(AND($BB187="R",$CF187=1),1,IF(AND($BB187="RH",$CF187=1),1,0))</f>
        <v>1</v>
      </c>
      <c r="CH187" s="5">
        <f t="shared" ref="CH187:CH189" si="1246">IF(AND($BB187="H",$CF187=1),1,IF(AND($BB187="RH",$CF187=1),1,0))</f>
        <v>0</v>
      </c>
    </row>
    <row r="188" spans="1:86" s="2" customFormat="1" ht="90">
      <c r="A188" s="1" t="str">
        <f t="shared" si="1206"/>
        <v>Kitöltés rendben!</v>
      </c>
      <c r="B188" s="195">
        <v>1</v>
      </c>
      <c r="C188" s="191" t="s">
        <v>88</v>
      </c>
      <c r="D188" s="198" t="s">
        <v>543</v>
      </c>
      <c r="E188" s="199" t="s">
        <v>318</v>
      </c>
      <c r="F188" s="200" t="str">
        <f>VLOOKUP($G188,Összesítő!$B:$F,2,FALSE)</f>
        <v>21-24545-1-001-00-00</v>
      </c>
      <c r="G188" s="201">
        <v>2605</v>
      </c>
      <c r="H188" s="200" t="str">
        <f>AY188&amp;"_"&amp;AW188&amp;"_FIV_"&amp;LEFT(Előlap!$B$6,4)</f>
        <v>1800_186_FIV_2026</v>
      </c>
      <c r="I188" s="200" t="str">
        <f>VLOOKUP($G188,Összesítő!$B:$F,5,FALSE)</f>
        <v>Tiszaalpár</v>
      </c>
      <c r="J188" s="200" t="str">
        <f>VLOOKUP($G188,Összesítő!$B:$F,4,FALSE)</f>
        <v>Tiszaalpár Nagyközségi Önkormányzat</v>
      </c>
      <c r="K188" s="202">
        <f t="shared" si="1207"/>
        <v>2000</v>
      </c>
      <c r="L188" s="193">
        <v>2027</v>
      </c>
      <c r="M188" s="193">
        <v>2027</v>
      </c>
      <c r="N188" s="203">
        <v>2000</v>
      </c>
      <c r="O188" s="204">
        <v>0</v>
      </c>
      <c r="P188" s="203">
        <v>2000</v>
      </c>
      <c r="Q188" s="205"/>
      <c r="R188" s="204">
        <v>0</v>
      </c>
      <c r="S188" s="204">
        <v>0</v>
      </c>
      <c r="T188" s="204">
        <v>0</v>
      </c>
      <c r="U188" s="204">
        <v>0</v>
      </c>
      <c r="V188" s="204">
        <v>0</v>
      </c>
      <c r="W188" s="204">
        <v>2000</v>
      </c>
      <c r="X188" s="204">
        <v>0</v>
      </c>
      <c r="Y188" s="204">
        <v>0</v>
      </c>
      <c r="Z188" s="204">
        <v>0</v>
      </c>
      <c r="AA188" s="204">
        <v>0</v>
      </c>
      <c r="AB188" s="204">
        <v>0</v>
      </c>
      <c r="AC188" s="202">
        <f t="shared" si="1208"/>
        <v>2000</v>
      </c>
      <c r="AD188" s="3" t="str">
        <f t="shared" si="1209"/>
        <v>A forrás egyenlő a költséggel (I.ütem).</v>
      </c>
      <c r="AE188" s="205"/>
      <c r="AF188" s="204">
        <v>0</v>
      </c>
      <c r="AG188" s="204">
        <v>0</v>
      </c>
      <c r="AH188" s="204">
        <v>0</v>
      </c>
      <c r="AI188" s="204">
        <v>0</v>
      </c>
      <c r="AJ188" s="204">
        <v>0</v>
      </c>
      <c r="AK188" s="204">
        <v>0</v>
      </c>
      <c r="AL188" s="204">
        <v>0</v>
      </c>
      <c r="AM188" s="204">
        <v>0</v>
      </c>
      <c r="AN188" s="204">
        <v>0</v>
      </c>
      <c r="AO188" s="204">
        <v>0</v>
      </c>
      <c r="AP188" s="204">
        <v>0</v>
      </c>
      <c r="AQ188" s="202">
        <f t="shared" si="1210"/>
        <v>0</v>
      </c>
      <c r="AR188" s="191"/>
      <c r="AS188" s="3" t="str">
        <f t="shared" si="1211"/>
        <v>Nem hosszútávú a feladat.</v>
      </c>
      <c r="AT188" s="205"/>
      <c r="AU188" s="198" t="s">
        <v>544</v>
      </c>
      <c r="AV188" s="198" t="s">
        <v>135</v>
      </c>
      <c r="AW188" s="197">
        <f>COUNTA($G$3:G188)</f>
        <v>186</v>
      </c>
      <c r="AY188" s="6">
        <f>VLOOKUP($G188,Összesítő!$B:$F,3,FALSE)</f>
        <v>1800</v>
      </c>
      <c r="AZ188" s="6">
        <f t="shared" si="1212"/>
        <v>231</v>
      </c>
      <c r="BA188" s="5">
        <f t="shared" si="1213"/>
        <v>1</v>
      </c>
      <c r="BB188" s="5" t="str">
        <f t="shared" si="1214"/>
        <v>R</v>
      </c>
      <c r="BC188" s="5">
        <f t="shared" si="1215"/>
        <v>1</v>
      </c>
      <c r="BD188" s="5">
        <f t="shared" si="1216"/>
        <v>0</v>
      </c>
      <c r="BE188" s="5">
        <f t="shared" si="1217"/>
        <v>0</v>
      </c>
      <c r="BF188" s="6" t="str">
        <f t="shared" si="1218"/>
        <v>A forrás egyenlő a költséggel (I.ütem).</v>
      </c>
      <c r="BG188" s="5">
        <f t="shared" si="1219"/>
        <v>1</v>
      </c>
      <c r="BH188" s="5">
        <f t="shared" si="1220"/>
        <v>1</v>
      </c>
      <c r="BI188" s="5">
        <f t="shared" si="1221"/>
        <v>0</v>
      </c>
      <c r="BJ188" s="5">
        <f t="shared" si="1222"/>
        <v>1</v>
      </c>
      <c r="BK188" s="5">
        <f t="shared" si="1223"/>
        <v>1</v>
      </c>
      <c r="BL188" s="4" t="str">
        <f t="shared" si="1224"/>
        <v>Nem hosszútávú a feladat.</v>
      </c>
      <c r="BM188" s="5">
        <f t="shared" si="1225"/>
        <v>1</v>
      </c>
      <c r="BN188" s="5">
        <f t="shared" si="1226"/>
        <v>0</v>
      </c>
      <c r="BO188" s="5">
        <f t="shared" si="1227"/>
        <v>0</v>
      </c>
      <c r="BP188" s="5">
        <f t="shared" si="1228"/>
        <v>0</v>
      </c>
      <c r="BQ188" s="5">
        <f t="shared" si="1229"/>
        <v>0</v>
      </c>
      <c r="BR188" s="6" t="str">
        <f t="shared" si="1230"/>
        <v>Nincs hosszútávú terv!</v>
      </c>
      <c r="BS188" s="5">
        <f t="shared" si="1231"/>
        <v>0</v>
      </c>
      <c r="BT188" s="5">
        <f t="shared" si="1232"/>
        <v>0</v>
      </c>
      <c r="BU188" s="5">
        <f t="shared" si="1233"/>
        <v>1</v>
      </c>
      <c r="BV188" s="5">
        <f t="shared" si="1234"/>
        <v>1</v>
      </c>
      <c r="BW188" s="5">
        <f t="shared" si="1235"/>
        <v>1</v>
      </c>
      <c r="BX188" s="5">
        <f t="shared" si="1236"/>
        <v>1</v>
      </c>
      <c r="BY188" s="5">
        <f t="shared" si="1237"/>
        <v>1</v>
      </c>
      <c r="BZ188" s="5">
        <f t="shared" si="1238"/>
        <v>1</v>
      </c>
      <c r="CA188" s="5">
        <f t="shared" si="1239"/>
        <v>1</v>
      </c>
      <c r="CB188" s="5">
        <f t="shared" si="1240"/>
        <v>1</v>
      </c>
      <c r="CC188" s="5">
        <f t="shared" si="1241"/>
        <v>1</v>
      </c>
      <c r="CD188" s="5" t="str">
        <f t="shared" si="1242"/>
        <v>?</v>
      </c>
      <c r="CE188" s="4" t="str">
        <f t="shared" si="1243"/>
        <v>Kitöltés rendben!</v>
      </c>
      <c r="CF188" s="5">
        <f t="shared" si="1244"/>
        <v>1</v>
      </c>
      <c r="CG188" s="5">
        <f t="shared" si="1245"/>
        <v>1</v>
      </c>
      <c r="CH188" s="5">
        <f t="shared" si="1246"/>
        <v>0</v>
      </c>
    </row>
    <row r="189" spans="1:86" s="2" customFormat="1" ht="75">
      <c r="A189" s="1" t="str">
        <f t="shared" si="1206"/>
        <v>Kitöltés rendben!</v>
      </c>
      <c r="B189" s="195">
        <v>1</v>
      </c>
      <c r="C189" s="191" t="s">
        <v>114</v>
      </c>
      <c r="D189" s="198" t="s">
        <v>318</v>
      </c>
      <c r="E189" s="199" t="s">
        <v>318</v>
      </c>
      <c r="F189" s="200" t="str">
        <f>VLOOKUP($G189,Összesítő!$B:$F,2,FALSE)</f>
        <v>21-24545-1-001-00-00</v>
      </c>
      <c r="G189" s="201">
        <v>2605</v>
      </c>
      <c r="H189" s="200" t="str">
        <f>AY189&amp;"_"&amp;AW189&amp;"_FIV_"&amp;LEFT(Előlap!$B$6,4)</f>
        <v>1800_187_FIV_2026</v>
      </c>
      <c r="I189" s="200" t="str">
        <f>VLOOKUP($G189,Összesítő!$B:$F,5,FALSE)</f>
        <v>Tiszaalpár</v>
      </c>
      <c r="J189" s="200" t="str">
        <f>VLOOKUP($G189,Összesítő!$B:$F,4,FALSE)</f>
        <v>Tiszaalpár Nagyközségi Önkormányzat</v>
      </c>
      <c r="K189" s="202">
        <f t="shared" si="1207"/>
        <v>0</v>
      </c>
      <c r="L189" s="193">
        <v>2028</v>
      </c>
      <c r="M189" s="193">
        <v>2036</v>
      </c>
      <c r="N189" s="203">
        <v>0</v>
      </c>
      <c r="O189" s="204">
        <v>0</v>
      </c>
      <c r="P189" s="203">
        <v>0</v>
      </c>
      <c r="Q189" s="205"/>
      <c r="R189" s="204">
        <v>0</v>
      </c>
      <c r="S189" s="204">
        <v>0</v>
      </c>
      <c r="T189" s="204">
        <v>0</v>
      </c>
      <c r="U189" s="204">
        <v>0</v>
      </c>
      <c r="V189" s="204">
        <v>0</v>
      </c>
      <c r="W189" s="204">
        <v>0</v>
      </c>
      <c r="X189" s="204">
        <v>0</v>
      </c>
      <c r="Y189" s="204">
        <v>0</v>
      </c>
      <c r="Z189" s="204">
        <v>0</v>
      </c>
      <c r="AA189" s="204">
        <v>0</v>
      </c>
      <c r="AB189" s="204">
        <v>0</v>
      </c>
      <c r="AC189" s="202">
        <f t="shared" si="1208"/>
        <v>0</v>
      </c>
      <c r="AD189" s="3" t="str">
        <f t="shared" si="1209"/>
        <v>Nem rövidtávú a feladat.</v>
      </c>
      <c r="AE189" s="205"/>
      <c r="AF189" s="204">
        <v>0</v>
      </c>
      <c r="AG189" s="204">
        <v>0</v>
      </c>
      <c r="AH189" s="204">
        <v>0</v>
      </c>
      <c r="AI189" s="204">
        <v>0</v>
      </c>
      <c r="AJ189" s="204">
        <v>0</v>
      </c>
      <c r="AK189" s="204">
        <v>0</v>
      </c>
      <c r="AL189" s="204">
        <v>0</v>
      </c>
      <c r="AM189" s="204">
        <v>0</v>
      </c>
      <c r="AN189" s="204">
        <v>0</v>
      </c>
      <c r="AO189" s="204">
        <v>0</v>
      </c>
      <c r="AP189" s="204">
        <v>0</v>
      </c>
      <c r="AQ189" s="202">
        <f t="shared" si="1210"/>
        <v>0</v>
      </c>
      <c r="AR189" s="191"/>
      <c r="AS189" s="3" t="str">
        <f t="shared" si="1211"/>
        <v>A forrás egyenlő a költséggel (II.ütem).</v>
      </c>
      <c r="AT189" s="205"/>
      <c r="AU189" s="198" t="s">
        <v>423</v>
      </c>
      <c r="AV189" s="198" t="s">
        <v>135</v>
      </c>
      <c r="AW189" s="197">
        <f>COUNTA($G$3:G189)</f>
        <v>187</v>
      </c>
      <c r="AY189" s="6">
        <f>VLOOKUP($G189,Összesítő!$B:$F,3,FALSE)</f>
        <v>1800</v>
      </c>
      <c r="AZ189" s="6">
        <f t="shared" si="1212"/>
        <v>208</v>
      </c>
      <c r="BA189" s="5">
        <f t="shared" si="1213"/>
        <v>1</v>
      </c>
      <c r="BB189" s="5" t="str">
        <f t="shared" si="1214"/>
        <v>H</v>
      </c>
      <c r="BC189" s="5">
        <f t="shared" si="1215"/>
        <v>0</v>
      </c>
      <c r="BD189" s="5">
        <f t="shared" si="1216"/>
        <v>0</v>
      </c>
      <c r="BE189" s="5">
        <f t="shared" si="1217"/>
        <v>0</v>
      </c>
      <c r="BF189" s="6" t="str">
        <f t="shared" si="1218"/>
        <v>Nem rövidtávú a feladat.</v>
      </c>
      <c r="BG189" s="5">
        <f t="shared" si="1219"/>
        <v>1</v>
      </c>
      <c r="BH189" s="5">
        <f t="shared" si="1220"/>
        <v>1</v>
      </c>
      <c r="BI189" s="5">
        <f t="shared" si="1221"/>
        <v>0</v>
      </c>
      <c r="BJ189" s="5">
        <f t="shared" si="1222"/>
        <v>1</v>
      </c>
      <c r="BK189" s="5">
        <f t="shared" si="1223"/>
        <v>1</v>
      </c>
      <c r="BL189" s="4" t="str">
        <f t="shared" si="1224"/>
        <v>A forrás egyenlő a költséggel (II.ütem).</v>
      </c>
      <c r="BM189" s="5">
        <f t="shared" si="1225"/>
        <v>0</v>
      </c>
      <c r="BN189" s="5">
        <f t="shared" si="1226"/>
        <v>1</v>
      </c>
      <c r="BO189" s="5">
        <f t="shared" si="1227"/>
        <v>0</v>
      </c>
      <c r="BP189" s="5">
        <f t="shared" si="1228"/>
        <v>1</v>
      </c>
      <c r="BQ189" s="5">
        <f t="shared" si="1229"/>
        <v>0</v>
      </c>
      <c r="BR189" s="6">
        <f t="shared" si="1230"/>
        <v>0</v>
      </c>
      <c r="BS189" s="5">
        <f t="shared" si="1231"/>
        <v>0</v>
      </c>
      <c r="BT189" s="5">
        <f t="shared" si="1232"/>
        <v>1</v>
      </c>
      <c r="BU189" s="5">
        <f t="shared" si="1233"/>
        <v>1</v>
      </c>
      <c r="BV189" s="5">
        <f t="shared" si="1234"/>
        <v>1</v>
      </c>
      <c r="BW189" s="5">
        <f t="shared" si="1235"/>
        <v>1</v>
      </c>
      <c r="BX189" s="5">
        <f t="shared" si="1236"/>
        <v>1</v>
      </c>
      <c r="BY189" s="5">
        <f t="shared" si="1237"/>
        <v>1</v>
      </c>
      <c r="BZ189" s="5">
        <f t="shared" si="1238"/>
        <v>1</v>
      </c>
      <c r="CA189" s="5">
        <f t="shared" si="1239"/>
        <v>1</v>
      </c>
      <c r="CB189" s="5">
        <f t="shared" si="1240"/>
        <v>1</v>
      </c>
      <c r="CC189" s="5">
        <f t="shared" si="1241"/>
        <v>1</v>
      </c>
      <c r="CD189" s="5" t="str">
        <f t="shared" si="1242"/>
        <v>?</v>
      </c>
      <c r="CE189" s="4" t="str">
        <f t="shared" si="1243"/>
        <v>Kitöltés rendben!</v>
      </c>
      <c r="CF189" s="5">
        <f t="shared" si="1244"/>
        <v>1</v>
      </c>
      <c r="CG189" s="5">
        <f t="shared" si="1245"/>
        <v>0</v>
      </c>
      <c r="CH189" s="5">
        <f t="shared" si="1246"/>
        <v>1</v>
      </c>
    </row>
    <row r="190" spans="1:86" s="2" customFormat="1" ht="45">
      <c r="A190" s="1" t="str">
        <f>IF($G190="","Nincs VKR kiválasztva!",CE190)</f>
        <v>Kitöltés rendben!</v>
      </c>
      <c r="B190" s="195">
        <v>1</v>
      </c>
      <c r="C190" s="191" t="s">
        <v>117</v>
      </c>
      <c r="D190" s="198" t="s">
        <v>317</v>
      </c>
      <c r="E190" s="199" t="s">
        <v>318</v>
      </c>
      <c r="F190" s="200" t="str">
        <f>VLOOKUP($G190,Összesítő!$B:$F,2,FALSE)</f>
        <v>21-30623-1-001-00-14</v>
      </c>
      <c r="G190" s="201">
        <v>2601</v>
      </c>
      <c r="H190" s="200" t="str">
        <f>AY190&amp;"_"&amp;AW190&amp;"_FIV_"&amp;LEFT(Előlap!$B$6,4)</f>
        <v>1805_188_FIV_2026</v>
      </c>
      <c r="I190" s="200" t="str">
        <f>VLOOKUP($G190,Összesítő!$B:$F,5,FALSE)</f>
        <v>Tiszakécske</v>
      </c>
      <c r="J190" s="200" t="str">
        <f>VLOOKUP($G190,Összesítő!$B:$F,4,FALSE)</f>
        <v>Tiszakécske Város Önkormányzata</v>
      </c>
      <c r="K190" s="202">
        <f>N190+O190</f>
        <v>6000</v>
      </c>
      <c r="L190" s="193">
        <v>2027</v>
      </c>
      <c r="M190" s="193">
        <v>2027</v>
      </c>
      <c r="N190" s="203">
        <v>6000</v>
      </c>
      <c r="O190" s="204">
        <v>0</v>
      </c>
      <c r="P190" s="203">
        <v>5000</v>
      </c>
      <c r="Q190" s="205"/>
      <c r="R190" s="204">
        <v>1000</v>
      </c>
      <c r="S190" s="204">
        <v>0</v>
      </c>
      <c r="T190" s="204">
        <v>0</v>
      </c>
      <c r="U190" s="204">
        <v>0</v>
      </c>
      <c r="V190" s="204">
        <v>0</v>
      </c>
      <c r="W190" s="204">
        <v>5000</v>
      </c>
      <c r="X190" s="204">
        <v>0</v>
      </c>
      <c r="Y190" s="204">
        <v>0</v>
      </c>
      <c r="Z190" s="204">
        <v>0</v>
      </c>
      <c r="AA190" s="204">
        <v>0</v>
      </c>
      <c r="AB190" s="204">
        <v>0</v>
      </c>
      <c r="AC190" s="202">
        <f>SUM(R190:AB190)</f>
        <v>6000</v>
      </c>
      <c r="AD190" s="3" t="str">
        <f>IF($G190="","Nincs VKR kiválasztva!",IF(BA190=0,"Hiányos kitöltés!",BF190))</f>
        <v>A forrás egyenlő a költséggel (I.ütem).</v>
      </c>
      <c r="AE190" s="205"/>
      <c r="AF190" s="204">
        <v>0</v>
      </c>
      <c r="AG190" s="204">
        <v>0</v>
      </c>
      <c r="AH190" s="204">
        <v>0</v>
      </c>
      <c r="AI190" s="204">
        <v>0</v>
      </c>
      <c r="AJ190" s="204">
        <v>0</v>
      </c>
      <c r="AK190" s="204">
        <v>0</v>
      </c>
      <c r="AL190" s="204">
        <v>0</v>
      </c>
      <c r="AM190" s="204">
        <v>0</v>
      </c>
      <c r="AN190" s="204">
        <v>0</v>
      </c>
      <c r="AO190" s="204">
        <v>0</v>
      </c>
      <c r="AP190" s="204">
        <v>0</v>
      </c>
      <c r="AQ190" s="202">
        <f>SUM(AF190:AP190)</f>
        <v>0</v>
      </c>
      <c r="AR190" s="191"/>
      <c r="AS190" s="3" t="str">
        <f>IF($G190="","Nincs VKR kiválasztva!",IF($BA190=0,"Hiányos kitöltés!",IF($BN190=0,"Nem hosszútávú a feladat.",$BL190)))</f>
        <v>Nem hosszútávú a feladat.</v>
      </c>
      <c r="AT190" s="205"/>
      <c r="AU190" s="198" t="s">
        <v>326</v>
      </c>
      <c r="AV190" s="198" t="s">
        <v>135</v>
      </c>
      <c r="AW190" s="197">
        <f>COUNTA($G$3:G190)</f>
        <v>188</v>
      </c>
      <c r="AY190" s="6">
        <f>VLOOKUP($G190,Összesítő!$B:$F,3,FALSE)</f>
        <v>1805</v>
      </c>
      <c r="AZ190" s="6">
        <f>LEN($AU190)</f>
        <v>107</v>
      </c>
      <c r="BA190" s="5">
        <f>IF(OR($B190="",$C190="",$D190="",$E190="",$F190="",$L190="",$M190="",$N190="",$O190="",$P190=""),0,1)</f>
        <v>1</v>
      </c>
      <c r="BB190" s="5" t="str">
        <f>IF($F190="",0,IF(AND($L190=2027,$M190=2027),"R",IF(AND($L190=2027,$M190&gt;2027),"RH",IF(AND($L190&gt;2027,$M190&gt;2027),"H","x"))))</f>
        <v>R</v>
      </c>
      <c r="BC190" s="5">
        <f>IF(OR(BB190="R",BB190="RH"),1,0)</f>
        <v>1</v>
      </c>
      <c r="BD190" s="5">
        <f>IF(AND($BB190="R",$O190&gt;0),1,IF(AND($BB190="H",$N190&gt;0),1,0))</f>
        <v>0</v>
      </c>
      <c r="BE190" s="5">
        <f>IF($AC190&lt;$N190,1,IF($AC190=$N190,0))</f>
        <v>0</v>
      </c>
      <c r="BF190" s="6" t="str">
        <f>IF($L190&gt;2027,"Nem rövidtávú a feladat.",IF($BE190=1,"Az I. ütem nem lehet forráshiányos!",IF($AC190&gt;$N190,"Többlet forrást jelölt meg az I. ütemnél! A forrás ne legyen több a költségnél.",IF($AC190=$N190,"A forrás egyenlő a költséggel (I.ütem).",0))))</f>
        <v>A forrás egyenlő a költséggel (I.ütem).</v>
      </c>
      <c r="BG190" s="5">
        <f>IF(AND($R190&lt;&gt;"",$S190&lt;&gt;"",$T190&lt;&gt;"",$U190&lt;&gt;"",$V190&lt;&gt;"",$W190&lt;&gt;"",$X190&lt;&gt;"",$Y190&lt;&gt;"",$Z190&lt;&gt;"",$AA190&lt;&gt;"",$AB190&lt;&gt;""),1,0)</f>
        <v>1</v>
      </c>
      <c r="BH190" s="5">
        <f>IF(AND($BG190=1,$N190=$AC190),1,0)</f>
        <v>1</v>
      </c>
      <c r="BI190" s="5">
        <f>IF($AQ190&lt;$O190,1,0)</f>
        <v>0</v>
      </c>
      <c r="BJ190" s="5">
        <f>IF(AND($AF190&lt;&gt;"",$AG190&lt;&gt;"",$AH190&lt;&gt;"",$AI190&lt;&gt;"",$AJ190&lt;&gt;"",$AK190&lt;&gt;"",$AL190&lt;&gt;"",$AM190&lt;&gt;"",$AN190&lt;&gt;"",$AO190&lt;&gt;"",$AP190&lt;&gt;""),1,0)</f>
        <v>1</v>
      </c>
      <c r="BK190" s="5">
        <f>IF(AND($BJ190=1,$O190=$AQ190),1,IF(AND($BJ190=1,$O190&gt;$AQ190,AR190="igen"),1,0))</f>
        <v>1</v>
      </c>
      <c r="BL190" s="4" t="str">
        <f>IF($M190&lt;2028,"Nem hosszútávú a feladat.",IF(AND($BI190=1,$AR190="nem"),"Forráshiányos a feladat? Jelölje az AR-oszlopban!",IF(AND($BI190=0,$AR190="igen"),"Forráshiányosnak jelölte a feladat az AR-oszlopban, de a forrás költség adatok alapnján nem az!",IF(AND($BI190=1,$AR190="igen"),"Forráshiányos a feladat!",IF($AQ190&gt;$O190,"Többlet forrást jelölt meg a II. ütemnél! A forrás ne legyen több a költségnél.",IF($AQ190=$O190,"A forrás egyenlő a költséggel (II.ütem).",0))))))</f>
        <v>Nem hosszútávú a feladat.</v>
      </c>
      <c r="BM190" s="5">
        <f>IF($M190&lt;2028,1,0)</f>
        <v>1</v>
      </c>
      <c r="BN190" s="5">
        <f>IF($M190&gt;2027,1,0)</f>
        <v>0</v>
      </c>
      <c r="BO190" s="5">
        <f>IF(AND($BM190=1,$N190=0),1,0)</f>
        <v>0</v>
      </c>
      <c r="BP190" s="5">
        <f>IF(AND($BN190=1,$O190=0),1,0)</f>
        <v>0</v>
      </c>
      <c r="BQ190" s="5">
        <f>IF(AND($BB190="R",$N190=0,$AZ190&gt;29),1,IF(AND($BB190="RH",$N190=0,$AZ190&gt;29),1,0))</f>
        <v>0</v>
      </c>
      <c r="BR190" s="6" t="str">
        <f>IF($BN190=0,"Nincs hosszútávú terv!",IF(AND($BB190="H",$O190=0,$AZ190=0),"Nullás a hosszútávú feladat és nincs hozzá indoklás!",IF(AND($BB190="RH",$O190=0,$AZ190=0),"Nullás a hosszútávú feladat és nincs hozzá indoklás!",IF(AND($BB190="R",$O190=0,$AZ190&lt;300),"Nullás a hosszútávú feladat és rövid hozzá az indoklás!",IF(AND($BB190="RH",$O190=0,$AZ190&lt;300),"Nullás a hosszútávú feladat és rövid hozzá az indoklás!",0)))))</f>
        <v>Nincs hosszútávú terv!</v>
      </c>
      <c r="BS190" s="5">
        <f>IF(AND($BB190="R",$N190=0,$AZ190&gt;29),1,IF(AND($BB190="RH",$N190=0,$AZ190&gt;29),1,0))</f>
        <v>0</v>
      </c>
      <c r="BT190" s="5">
        <f>IF(AND($BB190="H",$O190=0,$AZ190&gt;29),1,IF(AND($BB190="RH",$O190=0,$AZ190&gt;29),1,0))</f>
        <v>0</v>
      </c>
      <c r="BU190" s="5">
        <f>IF($B190="",0,1)</f>
        <v>1</v>
      </c>
      <c r="BV190" s="5">
        <f>IF($C190="",0,1)</f>
        <v>1</v>
      </c>
      <c r="BW190" s="5">
        <f>IF($D190="",0,1)</f>
        <v>1</v>
      </c>
      <c r="BX190" s="5">
        <f>IF($E190="",0,1)</f>
        <v>1</v>
      </c>
      <c r="BY190" s="5">
        <f>IF($L190="",0,1)</f>
        <v>1</v>
      </c>
      <c r="BZ190" s="5">
        <f>IF($M190="",0,1)</f>
        <v>1</v>
      </c>
      <c r="CA190" s="5">
        <f>IF($N190="",0,1)</f>
        <v>1</v>
      </c>
      <c r="CB190" s="5">
        <f>IF($O190="",0,1)</f>
        <v>1</v>
      </c>
      <c r="CC190" s="5">
        <f>IF($P190="",0,1)</f>
        <v>1</v>
      </c>
      <c r="CD190" s="5" t="str">
        <f>IF(AND($BA190=0,$BU190=0),"Hiányos kitöltés! (B-oszlop üres)",IF(AND($BA190=0,$BV190=0),"Hiányos kitöltés! (C-oszlop üres)",IF(AND($BA190=0,$BW190=0),"Hiányos kitöltés! (D-oszlop üres)",IF(AND($BA190=0,$BX190=0),"Hiányos kitöltés! (E-oszlop üres)",IF(AND($BA190=0,$BY190=0),"Hiányos kitöltés! (L-oszlop üres)",IF(AND($BA190=0,$BZ190=0),"Hiányos kitöltés! (M-oszlop üres)",IF(AND($BA190=0,$CA190=0),"Hiányos kitöltés! (N-oszlop üres)",IF(AND($BA190=0,$CB190=0),"Hiányos kitöltés! (O-oszlop üres)",IF(AND($BA190=0,$CC190=0),"Hiányos kitöltés! (P-oszlop üres)",IF(AND($BA190=0,$BG190=0),"Hiányos kitöltés! (I.ütem forrása hiányos!","?"))))))))))</f>
        <v>?</v>
      </c>
      <c r="CE190" s="4" t="str">
        <f>IF($BA190=0,$CD190,IF($BG190=0,"I. ütem forrása nincs kitöltve!",IF($BJ190=0,"II. ütem forrása nincs kitöltve!",IF($BD190=1,"Költségek üteme nem megfelelő (az időtartam és a költség üteme eltér)!",IF(AND(BH190=0,$BA190=1,$BJ190=1,$BD190=1),"Kötelező cellák kitöltve, de az I. ütem forrása hibás!",IF(AND(BJ190=0,$BA190=1,$BJ190=1,$BD190=1),"Kötelező cellák kitöltve, de a II. ütem forrása hibás!",IF(AND($BO190=1,$AZ190&lt;30),"Nullás a rövidtávú feladat és rövid (hiányzik) a hozzá tartozó indoklás!",IF(AND($BP190=1,$AZ190&lt;30),"Nullás a hosszútávú feladat és rövid (hiányzik) a hozzá tartozó indoklás!",IF(AND(BN190=1,C190="2011_RENDKÍVÜLI"),"II. ütemre nem tervezhet Rendkívüli feladatot!",IF(BH190=0,AD190,IF(BK190=0,AS190,IF(AND(BC190=1,$P190&gt;$N190),"EM rendelet 2. melléklet terhére elszámolt költség nem lehet nagyobb az I. ütemre tervezett tényleges költségnél!",IF($AC190&gt;$N190,"Többlet forrást jelölt meg az I. ütemnél! A forrás ne legyen több a költségnél.",IF($AQ190&gt;$O190,"Többlet forrást jelölt meg a II. ütemnél! A forrás ne legyen több a költségnél.","Kitöltés rendben!"))))))))))))))</f>
        <v>Kitöltés rendben!</v>
      </c>
      <c r="CF190" s="5">
        <f>IF(A190="Kitöltés rendben!",1,0)</f>
        <v>1</v>
      </c>
      <c r="CG190" s="5">
        <f>IF(AND($BB190="R",$CF190=1),1,IF(AND($BB190="RH",$CF190=1),1,0))</f>
        <v>1</v>
      </c>
      <c r="CH190" s="5">
        <f>IF(AND($BB190="H",$CF190=1),1,IF(AND($BB190="RH",$CF190=1),1,0))</f>
        <v>0</v>
      </c>
    </row>
    <row r="191" spans="1:86" s="2" customFormat="1" ht="225">
      <c r="A191" s="1" t="str">
        <f t="shared" ref="A191:A202" si="1247">IF($G191="","Nincs VKR kiválasztva!",CE191)</f>
        <v>Kitöltés rendben!</v>
      </c>
      <c r="B191" s="195">
        <v>1</v>
      </c>
      <c r="C191" s="191" t="s">
        <v>88</v>
      </c>
      <c r="D191" s="198" t="s">
        <v>545</v>
      </c>
      <c r="E191" s="199" t="s">
        <v>318</v>
      </c>
      <c r="F191" s="200" t="str">
        <f>VLOOKUP($G191,Összesítő!$B:$F,2,FALSE)</f>
        <v>21-30623-1-001-00-14</v>
      </c>
      <c r="G191" s="201">
        <v>2601</v>
      </c>
      <c r="H191" s="200" t="str">
        <f>AY191&amp;"_"&amp;AW191&amp;"_FIV_"&amp;LEFT(Előlap!$B$6,4)</f>
        <v>1805_189_FIV_2026</v>
      </c>
      <c r="I191" s="200" t="str">
        <f>VLOOKUP($G191,Összesítő!$B:$F,5,FALSE)</f>
        <v>Tiszakécske</v>
      </c>
      <c r="J191" s="200" t="str">
        <f>VLOOKUP($G191,Összesítő!$B:$F,4,FALSE)</f>
        <v>Tiszakécske Város Önkormányzata</v>
      </c>
      <c r="K191" s="202">
        <f t="shared" ref="K191:K202" si="1248">N191+O191</f>
        <v>30000</v>
      </c>
      <c r="L191" s="193">
        <v>2027</v>
      </c>
      <c r="M191" s="193">
        <v>2027</v>
      </c>
      <c r="N191" s="203">
        <v>30000</v>
      </c>
      <c r="O191" s="204">
        <v>0</v>
      </c>
      <c r="P191" s="203">
        <v>30000</v>
      </c>
      <c r="Q191" s="205"/>
      <c r="R191" s="204">
        <v>0</v>
      </c>
      <c r="S191" s="204">
        <v>0</v>
      </c>
      <c r="T191" s="204">
        <v>0</v>
      </c>
      <c r="U191" s="204">
        <v>0</v>
      </c>
      <c r="V191" s="204">
        <v>0</v>
      </c>
      <c r="W191" s="203">
        <v>30000</v>
      </c>
      <c r="X191" s="204">
        <v>0</v>
      </c>
      <c r="Y191" s="204">
        <v>0</v>
      </c>
      <c r="Z191" s="204">
        <v>0</v>
      </c>
      <c r="AA191" s="204">
        <v>0</v>
      </c>
      <c r="AB191" s="204">
        <v>0</v>
      </c>
      <c r="AC191" s="202">
        <f t="shared" ref="AC191:AC202" si="1249">SUM(R191:AB191)</f>
        <v>30000</v>
      </c>
      <c r="AD191" s="3" t="str">
        <f t="shared" ref="AD191:AD202" si="1250">IF($G191="","Nincs VKR kiválasztva!",IF(BA191=0,"Hiányos kitöltés!",BF191))</f>
        <v>A forrás egyenlő a költséggel (I.ütem).</v>
      </c>
      <c r="AE191" s="205"/>
      <c r="AF191" s="204">
        <v>0</v>
      </c>
      <c r="AG191" s="204">
        <v>0</v>
      </c>
      <c r="AH191" s="204">
        <v>0</v>
      </c>
      <c r="AI191" s="204">
        <v>0</v>
      </c>
      <c r="AJ191" s="204">
        <v>0</v>
      </c>
      <c r="AK191" s="204">
        <v>0</v>
      </c>
      <c r="AL191" s="204">
        <v>0</v>
      </c>
      <c r="AM191" s="204">
        <v>0</v>
      </c>
      <c r="AN191" s="204">
        <v>0</v>
      </c>
      <c r="AO191" s="204">
        <v>0</v>
      </c>
      <c r="AP191" s="204">
        <v>0</v>
      </c>
      <c r="AQ191" s="202">
        <f t="shared" ref="AQ191:AQ202" si="1251">SUM(AF191:AP191)</f>
        <v>0</v>
      </c>
      <c r="AR191" s="191"/>
      <c r="AS191" s="3" t="str">
        <f t="shared" ref="AS191:AS202" si="1252">IF($G191="","Nincs VKR kiválasztva!",IF($BA191=0,"Hiányos kitöltés!",IF($BN191=0,"Nem hosszútávú a feladat.",$BL191)))</f>
        <v>Nem hosszútávú a feladat.</v>
      </c>
      <c r="AT191" s="205"/>
      <c r="AU191" s="198" t="s">
        <v>554</v>
      </c>
      <c r="AV191" s="198" t="s">
        <v>135</v>
      </c>
      <c r="AW191" s="197">
        <f>COUNTA($G$3:G191)</f>
        <v>189</v>
      </c>
      <c r="AY191" s="6">
        <f>VLOOKUP($G191,Összesítő!$B:$F,3,FALSE)</f>
        <v>1805</v>
      </c>
      <c r="AZ191" s="6">
        <f t="shared" ref="AZ191:AZ202" si="1253">LEN($AU191)</f>
        <v>602</v>
      </c>
      <c r="BA191" s="5">
        <f t="shared" ref="BA191:BA202" si="1254">IF(OR($B191="",$C191="",$D191="",$E191="",$F191="",$L191="",$M191="",$N191="",$O191="",$P191=""),0,1)</f>
        <v>1</v>
      </c>
      <c r="BB191" s="5" t="str">
        <f t="shared" ref="BB191:BB202" si="1255">IF($F191="",0,IF(AND($L191=2027,$M191=2027),"R",IF(AND($L191=2027,$M191&gt;2027),"RH",IF(AND($L191&gt;2027,$M191&gt;2027),"H","x"))))</f>
        <v>R</v>
      </c>
      <c r="BC191" s="5">
        <f t="shared" ref="BC191:BC202" si="1256">IF(OR(BB191="R",BB191="RH"),1,0)</f>
        <v>1</v>
      </c>
      <c r="BD191" s="5">
        <f t="shared" ref="BD191:BD202" si="1257">IF(AND($BB191="R",$O191&gt;0),1,IF(AND($BB191="H",$N191&gt;0),1,0))</f>
        <v>0</v>
      </c>
      <c r="BE191" s="5">
        <f t="shared" ref="BE191:BE202" si="1258">IF($AC191&lt;$N191,1,IF($AC191=$N191,0))</f>
        <v>0</v>
      </c>
      <c r="BF191" s="6" t="str">
        <f t="shared" ref="BF191:BF202" si="1259">IF($L191&gt;2027,"Nem rövidtávú a feladat.",IF($BE191=1,"Az I. ütem nem lehet forráshiányos!",IF($AC191&gt;$N191,"Többlet forrást jelölt meg az I. ütemnél! A forrás ne legyen több a költségnél.",IF($AC191=$N191,"A forrás egyenlő a költséggel (I.ütem).",0))))</f>
        <v>A forrás egyenlő a költséggel (I.ütem).</v>
      </c>
      <c r="BG191" s="5">
        <f t="shared" ref="BG191:BG202" si="1260">IF(AND($R191&lt;&gt;"",$S191&lt;&gt;"",$T191&lt;&gt;"",$U191&lt;&gt;"",$V191&lt;&gt;"",$W191&lt;&gt;"",$X191&lt;&gt;"",$Y191&lt;&gt;"",$Z191&lt;&gt;"",$AA191&lt;&gt;"",$AB191&lt;&gt;""),1,0)</f>
        <v>1</v>
      </c>
      <c r="BH191" s="5">
        <f t="shared" ref="BH191:BH202" si="1261">IF(AND($BG191=1,$N191=$AC191),1,0)</f>
        <v>1</v>
      </c>
      <c r="BI191" s="5">
        <f t="shared" ref="BI191:BI202" si="1262">IF($AQ191&lt;$O191,1,0)</f>
        <v>0</v>
      </c>
      <c r="BJ191" s="5">
        <f t="shared" ref="BJ191:BJ202" si="1263">IF(AND($AF191&lt;&gt;"",$AG191&lt;&gt;"",$AH191&lt;&gt;"",$AI191&lt;&gt;"",$AJ191&lt;&gt;"",$AK191&lt;&gt;"",$AL191&lt;&gt;"",$AM191&lt;&gt;"",$AN191&lt;&gt;"",$AO191&lt;&gt;"",$AP191&lt;&gt;""),1,0)</f>
        <v>1</v>
      </c>
      <c r="BK191" s="5">
        <f t="shared" ref="BK191:BK202" si="1264">IF(AND($BJ191=1,$O191=$AQ191),1,IF(AND($BJ191=1,$O191&gt;$AQ191,AR191="igen"),1,0))</f>
        <v>1</v>
      </c>
      <c r="BL191" s="4" t="str">
        <f t="shared" ref="BL191:BL202" si="1265">IF($M191&lt;2028,"Nem hosszútávú a feladat.",IF(AND($BI191=1,$AR191="nem"),"Forráshiányos a feladat? Jelölje az AR-oszlopban!",IF(AND($BI191=0,$AR191="igen"),"Forráshiányosnak jelölte a feladat az AR-oszlopban, de a forrás költség adatok alapnján nem az!",IF(AND($BI191=1,$AR191="igen"),"Forráshiányos a feladat!",IF($AQ191&gt;$O191,"Többlet forrást jelölt meg a II. ütemnél! A forrás ne legyen több a költségnél.",IF($AQ191=$O191,"A forrás egyenlő a költséggel (II.ütem).",0))))))</f>
        <v>Nem hosszútávú a feladat.</v>
      </c>
      <c r="BM191" s="5">
        <f t="shared" ref="BM191:BM202" si="1266">IF($M191&lt;2028,1,0)</f>
        <v>1</v>
      </c>
      <c r="BN191" s="5">
        <f t="shared" ref="BN191:BN202" si="1267">IF($M191&gt;2027,1,0)</f>
        <v>0</v>
      </c>
      <c r="BO191" s="5">
        <f t="shared" ref="BO191:BO202" si="1268">IF(AND($BM191=1,$N191=0),1,0)</f>
        <v>0</v>
      </c>
      <c r="BP191" s="5">
        <f t="shared" ref="BP191:BP202" si="1269">IF(AND($BN191=1,$O191=0),1,0)</f>
        <v>0</v>
      </c>
      <c r="BQ191" s="5">
        <f t="shared" ref="BQ191:BQ202" si="1270">IF(AND($BB191="R",$N191=0,$AZ191&gt;29),1,IF(AND($BB191="RH",$N191=0,$AZ191&gt;29),1,0))</f>
        <v>0</v>
      </c>
      <c r="BR191" s="6" t="str">
        <f t="shared" ref="BR191:BR202" si="1271">IF($BN191=0,"Nincs hosszútávú terv!",IF(AND($BB191="H",$O191=0,$AZ191=0),"Nullás a hosszútávú feladat és nincs hozzá indoklás!",IF(AND($BB191="RH",$O191=0,$AZ191=0),"Nullás a hosszútávú feladat és nincs hozzá indoklás!",IF(AND($BB191="R",$O191=0,$AZ191&lt;300),"Nullás a hosszútávú feladat és rövid hozzá az indoklás!",IF(AND($BB191="RH",$O191=0,$AZ191&lt;300),"Nullás a hosszútávú feladat és rövid hozzá az indoklás!",0)))))</f>
        <v>Nincs hosszútávú terv!</v>
      </c>
      <c r="BS191" s="5">
        <f t="shared" ref="BS191:BS202" si="1272">IF(AND($BB191="R",$N191=0,$AZ191&gt;29),1,IF(AND($BB191="RH",$N191=0,$AZ191&gt;29),1,0))</f>
        <v>0</v>
      </c>
      <c r="BT191" s="5">
        <f t="shared" ref="BT191:BT202" si="1273">IF(AND($BB191="H",$O191=0,$AZ191&gt;29),1,IF(AND($BB191="RH",$O191=0,$AZ191&gt;29),1,0))</f>
        <v>0</v>
      </c>
      <c r="BU191" s="5">
        <f t="shared" ref="BU191:BU202" si="1274">IF($B191="",0,1)</f>
        <v>1</v>
      </c>
      <c r="BV191" s="5">
        <f t="shared" ref="BV191:BV202" si="1275">IF($C191="",0,1)</f>
        <v>1</v>
      </c>
      <c r="BW191" s="5">
        <f t="shared" ref="BW191:BW202" si="1276">IF($D191="",0,1)</f>
        <v>1</v>
      </c>
      <c r="BX191" s="5">
        <f t="shared" ref="BX191:BX202" si="1277">IF($E191="",0,1)</f>
        <v>1</v>
      </c>
      <c r="BY191" s="5">
        <f t="shared" ref="BY191:BY202" si="1278">IF($L191="",0,1)</f>
        <v>1</v>
      </c>
      <c r="BZ191" s="5">
        <f t="shared" ref="BZ191:BZ202" si="1279">IF($M191="",0,1)</f>
        <v>1</v>
      </c>
      <c r="CA191" s="5">
        <f t="shared" ref="CA191:CA202" si="1280">IF($N191="",0,1)</f>
        <v>1</v>
      </c>
      <c r="CB191" s="5">
        <f t="shared" ref="CB191:CB202" si="1281">IF($O191="",0,1)</f>
        <v>1</v>
      </c>
      <c r="CC191" s="5">
        <f t="shared" ref="CC191:CC202" si="1282">IF($P191="",0,1)</f>
        <v>1</v>
      </c>
      <c r="CD191" s="5" t="str">
        <f t="shared" ref="CD191:CD202" si="1283">IF(AND($BA191=0,$BU191=0),"Hiányos kitöltés! (B-oszlop üres)",IF(AND($BA191=0,$BV191=0),"Hiányos kitöltés! (C-oszlop üres)",IF(AND($BA191=0,$BW191=0),"Hiányos kitöltés! (D-oszlop üres)",IF(AND($BA191=0,$BX191=0),"Hiányos kitöltés! (E-oszlop üres)",IF(AND($BA191=0,$BY191=0),"Hiányos kitöltés! (L-oszlop üres)",IF(AND($BA191=0,$BZ191=0),"Hiányos kitöltés! (M-oszlop üres)",IF(AND($BA191=0,$CA191=0),"Hiányos kitöltés! (N-oszlop üres)",IF(AND($BA191=0,$CB191=0),"Hiányos kitöltés! (O-oszlop üres)",IF(AND($BA191=0,$CC191=0),"Hiányos kitöltés! (P-oszlop üres)",IF(AND($BA191=0,$BG191=0),"Hiányos kitöltés! (I.ütem forrása hiányos!","?"))))))))))</f>
        <v>?</v>
      </c>
      <c r="CE191" s="4" t="str">
        <f t="shared" ref="CE191:CE202" si="1284">IF($BA191=0,$CD191,IF($BG191=0,"I. ütem forrása nincs kitöltve!",IF($BJ191=0,"II. ütem forrása nincs kitöltve!",IF($BD191=1,"Költségek üteme nem megfelelő (az időtartam és a költség üteme eltér)!",IF(AND(BH191=0,$BA191=1,$BJ191=1,$BD191=1),"Kötelező cellák kitöltve, de az I. ütem forrása hibás!",IF(AND(BJ191=0,$BA191=1,$BJ191=1,$BD191=1),"Kötelező cellák kitöltve, de a II. ütem forrása hibás!",IF(AND($BO191=1,$AZ191&lt;30),"Nullás a rövidtávú feladat és rövid (hiányzik) a hozzá tartozó indoklás!",IF(AND($BP191=1,$AZ191&lt;30),"Nullás a hosszútávú feladat és rövid (hiányzik) a hozzá tartozó indoklás!",IF(AND(BN191=1,C191="2011_RENDKÍVÜLI"),"II. ütemre nem tervezhet Rendkívüli feladatot!",IF(BH191=0,AD191,IF(BK191=0,AS191,IF(AND(BC191=1,$P191&gt;$N191),"EM rendelet 2. melléklet terhére elszámolt költség nem lehet nagyobb az I. ütemre tervezett tényleges költségnél!",IF($AC191&gt;$N191,"Többlet forrást jelölt meg az I. ütemnél! A forrás ne legyen több a költségnél.",IF($AQ191&gt;$O191,"Többlet forrást jelölt meg a II. ütemnél! A forrás ne legyen több a költségnél.","Kitöltés rendben!"))))))))))))))</f>
        <v>Kitöltés rendben!</v>
      </c>
      <c r="CF191" s="5">
        <f t="shared" ref="CF191:CF202" si="1285">IF(A191="Kitöltés rendben!",1,0)</f>
        <v>1</v>
      </c>
      <c r="CG191" s="5">
        <f t="shared" ref="CG191:CG202" si="1286">IF(AND($BB191="R",$CF191=1),1,IF(AND($BB191="RH",$CF191=1),1,0))</f>
        <v>1</v>
      </c>
      <c r="CH191" s="5">
        <f t="shared" ref="CH191:CH202" si="1287">IF(AND($BB191="H",$CF191=1),1,IF(AND($BB191="RH",$CF191=1),1,0))</f>
        <v>0</v>
      </c>
    </row>
    <row r="192" spans="1:86" s="2" customFormat="1" ht="45">
      <c r="A192" s="1" t="str">
        <f t="shared" ref="A192" si="1288">IF($G192="","Nincs VKR kiválasztva!",CE192)</f>
        <v>Kitöltés rendben!</v>
      </c>
      <c r="B192" s="195">
        <v>1</v>
      </c>
      <c r="C192" s="191" t="s">
        <v>31</v>
      </c>
      <c r="D192" s="198" t="s">
        <v>575</v>
      </c>
      <c r="E192" s="199" t="s">
        <v>318</v>
      </c>
      <c r="F192" s="200" t="str">
        <f>VLOOKUP($G192,Összesítő!$B:$F,2,FALSE)</f>
        <v>21-30623-1-001-00-14</v>
      </c>
      <c r="G192" s="201">
        <v>2601</v>
      </c>
      <c r="H192" s="200" t="str">
        <f>AY192&amp;"_"&amp;AW192&amp;"_FIV_"&amp;LEFT(Előlap!$B$6,4)</f>
        <v>1805_190_FIV_2026</v>
      </c>
      <c r="I192" s="200" t="str">
        <f>VLOOKUP($G192,Összesítő!$B:$F,5,FALSE)</f>
        <v>Tiszakécske</v>
      </c>
      <c r="J192" s="200" t="str">
        <f>VLOOKUP($G192,Összesítő!$B:$F,4,FALSE)</f>
        <v>Tiszakécske Város Önkormányzata</v>
      </c>
      <c r="K192" s="202">
        <f t="shared" ref="K192" si="1289">N192+O192</f>
        <v>8415</v>
      </c>
      <c r="L192" s="193">
        <v>2027</v>
      </c>
      <c r="M192" s="193">
        <v>2027</v>
      </c>
      <c r="N192" s="203">
        <v>8415</v>
      </c>
      <c r="O192" s="204">
        <v>0</v>
      </c>
      <c r="P192" s="203">
        <v>8415</v>
      </c>
      <c r="Q192" s="205"/>
      <c r="R192" s="204">
        <v>0</v>
      </c>
      <c r="S192" s="204">
        <v>0</v>
      </c>
      <c r="T192" s="204">
        <v>0</v>
      </c>
      <c r="U192" s="204">
        <v>0</v>
      </c>
      <c r="V192" s="204">
        <v>8415</v>
      </c>
      <c r="W192" s="203">
        <v>0</v>
      </c>
      <c r="X192" s="204">
        <v>0</v>
      </c>
      <c r="Y192" s="204">
        <v>0</v>
      </c>
      <c r="Z192" s="204">
        <v>0</v>
      </c>
      <c r="AA192" s="204">
        <v>0</v>
      </c>
      <c r="AB192" s="204">
        <v>0</v>
      </c>
      <c r="AC192" s="202">
        <f t="shared" ref="AC192" si="1290">SUM(R192:AB192)</f>
        <v>8415</v>
      </c>
      <c r="AD192" s="3" t="str">
        <f t="shared" ref="AD192" si="1291">IF($G192="","Nincs VKR kiválasztva!",IF(BA192=0,"Hiányos kitöltés!",BF192))</f>
        <v>A forrás egyenlő a költséggel (I.ütem).</v>
      </c>
      <c r="AE192" s="205"/>
      <c r="AF192" s="204">
        <v>0</v>
      </c>
      <c r="AG192" s="204">
        <v>0</v>
      </c>
      <c r="AH192" s="204">
        <v>0</v>
      </c>
      <c r="AI192" s="204">
        <v>0</v>
      </c>
      <c r="AJ192" s="204">
        <v>0</v>
      </c>
      <c r="AK192" s="204">
        <v>0</v>
      </c>
      <c r="AL192" s="204">
        <v>0</v>
      </c>
      <c r="AM192" s="204">
        <v>0</v>
      </c>
      <c r="AN192" s="204">
        <v>0</v>
      </c>
      <c r="AO192" s="204">
        <v>0</v>
      </c>
      <c r="AP192" s="204">
        <v>0</v>
      </c>
      <c r="AQ192" s="202">
        <f t="shared" ref="AQ192" si="1292">SUM(AF192:AP192)</f>
        <v>0</v>
      </c>
      <c r="AR192" s="191"/>
      <c r="AS192" s="3" t="str">
        <f t="shared" si="1252"/>
        <v>Nem hosszútávú a feladat.</v>
      </c>
      <c r="AT192" s="205"/>
      <c r="AU192" s="198" t="s">
        <v>576</v>
      </c>
      <c r="AV192" s="198" t="s">
        <v>135</v>
      </c>
      <c r="AW192" s="197">
        <f>COUNTA($G$3:G192)</f>
        <v>190</v>
      </c>
      <c r="AY192" s="6">
        <f>VLOOKUP($G192,Összesítő!$B:$F,3,FALSE)</f>
        <v>1805</v>
      </c>
      <c r="AZ192" s="6">
        <f t="shared" si="1253"/>
        <v>102</v>
      </c>
      <c r="BA192" s="5">
        <f t="shared" si="1254"/>
        <v>1</v>
      </c>
      <c r="BB192" s="5" t="str">
        <f t="shared" si="1255"/>
        <v>R</v>
      </c>
      <c r="BC192" s="5">
        <f t="shared" ref="BC192" si="1293">IF(OR(BB192="R",BB192="RH"),1,0)</f>
        <v>1</v>
      </c>
      <c r="BD192" s="5">
        <f t="shared" si="1257"/>
        <v>0</v>
      </c>
      <c r="BE192" s="5">
        <f t="shared" si="1258"/>
        <v>0</v>
      </c>
      <c r="BF192" s="6" t="str">
        <f t="shared" si="1259"/>
        <v>A forrás egyenlő a költséggel (I.ütem).</v>
      </c>
      <c r="BG192" s="5">
        <f t="shared" si="1260"/>
        <v>1</v>
      </c>
      <c r="BH192" s="5">
        <f t="shared" si="1261"/>
        <v>1</v>
      </c>
      <c r="BI192" s="5">
        <f t="shared" si="1262"/>
        <v>0</v>
      </c>
      <c r="BJ192" s="5">
        <f t="shared" si="1263"/>
        <v>1</v>
      </c>
      <c r="BK192" s="5">
        <f t="shared" ref="BK192" si="1294">IF(AND($BJ192=1,$O192=$AQ192),1,IF(AND($BJ192=1,$O192&gt;$AQ192,AR192="igen"),1,0))</f>
        <v>1</v>
      </c>
      <c r="BL192" s="4" t="str">
        <f t="shared" si="1265"/>
        <v>Nem hosszútávú a feladat.</v>
      </c>
      <c r="BM192" s="5">
        <f t="shared" si="1266"/>
        <v>1</v>
      </c>
      <c r="BN192" s="5">
        <f t="shared" si="1267"/>
        <v>0</v>
      </c>
      <c r="BO192" s="5">
        <f t="shared" si="1268"/>
        <v>0</v>
      </c>
      <c r="BP192" s="5">
        <f t="shared" si="1269"/>
        <v>0</v>
      </c>
      <c r="BQ192" s="5">
        <f t="shared" si="1270"/>
        <v>0</v>
      </c>
      <c r="BR192" s="6" t="str">
        <f t="shared" si="1271"/>
        <v>Nincs hosszútávú terv!</v>
      </c>
      <c r="BS192" s="5">
        <f t="shared" si="1272"/>
        <v>0</v>
      </c>
      <c r="BT192" s="5">
        <f t="shared" si="1273"/>
        <v>0</v>
      </c>
      <c r="BU192" s="5">
        <f t="shared" si="1274"/>
        <v>1</v>
      </c>
      <c r="BV192" s="5">
        <f t="shared" si="1275"/>
        <v>1</v>
      </c>
      <c r="BW192" s="5">
        <f t="shared" si="1276"/>
        <v>1</v>
      </c>
      <c r="BX192" s="5">
        <f t="shared" si="1277"/>
        <v>1</v>
      </c>
      <c r="BY192" s="5">
        <f t="shared" si="1278"/>
        <v>1</v>
      </c>
      <c r="BZ192" s="5">
        <f t="shared" si="1279"/>
        <v>1</v>
      </c>
      <c r="CA192" s="5">
        <f t="shared" si="1280"/>
        <v>1</v>
      </c>
      <c r="CB192" s="5">
        <f t="shared" si="1281"/>
        <v>1</v>
      </c>
      <c r="CC192" s="5">
        <f t="shared" si="1282"/>
        <v>1</v>
      </c>
      <c r="CD192" s="5" t="str">
        <f t="shared" si="1283"/>
        <v>?</v>
      </c>
      <c r="CE192" s="4" t="str">
        <f t="shared" ref="CE192" si="1295">IF($BA192=0,$CD192,IF($BG192=0,"I. ütem forrása nincs kitöltve!",IF($BJ192=0,"II. ütem forrása nincs kitöltve!",IF($BD192=1,"Költségek üteme nem megfelelő (az időtartam és a költség üteme eltér)!",IF(AND(BH192=0,$BA192=1,$BJ192=1,$BD192=1),"Kötelező cellák kitöltve, de az I. ütem forrása hibás!",IF(AND(BJ192=0,$BA192=1,$BJ192=1,$BD192=1),"Kötelező cellák kitöltve, de a II. ütem forrása hibás!",IF(AND($BO192=1,$AZ192&lt;30),"Nullás a rövidtávú feladat és rövid (hiányzik) a hozzá tartozó indoklás!",IF(AND($BP192=1,$AZ192&lt;30),"Nullás a hosszútávú feladat és rövid (hiányzik) a hozzá tartozó indoklás!",IF(AND(BN192=1,C192="2011_RENDKÍVÜLI"),"II. ütemre nem tervezhet Rendkívüli feladatot!",IF(BH192=0,AD192,IF(BK192=0,AS192,IF(AND(BC192=1,$P192&gt;$N192),"EM rendelet 2. melléklet terhére elszámolt költség nem lehet nagyobb az I. ütemre tervezett tényleges költségnél!",IF($AC192&gt;$N192,"Többlet forrást jelölt meg az I. ütemnél! A forrás ne legyen több a költségnél.",IF($AQ192&gt;$O192,"Többlet forrást jelölt meg a II. ütemnél! A forrás ne legyen több a költségnél.","Kitöltés rendben!"))))))))))))))</f>
        <v>Kitöltés rendben!</v>
      </c>
      <c r="CF192" s="5">
        <f t="shared" ref="CF192" si="1296">IF(A192="Kitöltés rendben!",1,0)</f>
        <v>1</v>
      </c>
      <c r="CG192" s="5">
        <f t="shared" si="1286"/>
        <v>1</v>
      </c>
      <c r="CH192" s="5">
        <f t="shared" si="1287"/>
        <v>0</v>
      </c>
    </row>
    <row r="193" spans="1:86" s="2" customFormat="1" ht="90">
      <c r="A193" s="1" t="str">
        <f t="shared" si="1247"/>
        <v>Kitöltés rendben!</v>
      </c>
      <c r="B193" s="195">
        <v>1</v>
      </c>
      <c r="C193" s="191" t="s">
        <v>50</v>
      </c>
      <c r="D193" s="198" t="s">
        <v>368</v>
      </c>
      <c r="E193" s="199" t="s">
        <v>318</v>
      </c>
      <c r="F193" s="200" t="str">
        <f>VLOOKUP($G193,Összesítő!$B:$F,2,FALSE)</f>
        <v>21-30623-1-001-00-14</v>
      </c>
      <c r="G193" s="201">
        <v>2601</v>
      </c>
      <c r="H193" s="200" t="str">
        <f>AY193&amp;"_"&amp;AW193&amp;"_FIV_"&amp;LEFT(Előlap!$B$6,4)</f>
        <v>1805_191_FIV_2026</v>
      </c>
      <c r="I193" s="200" t="str">
        <f>VLOOKUP($G193,Összesítő!$B:$F,5,FALSE)</f>
        <v>Tiszakécske</v>
      </c>
      <c r="J193" s="200" t="str">
        <f>VLOOKUP($G193,Összesítő!$B:$F,4,FALSE)</f>
        <v>Tiszakécske Város Önkormányzata</v>
      </c>
      <c r="K193" s="202">
        <f t="shared" si="1248"/>
        <v>5500</v>
      </c>
      <c r="L193" s="193">
        <v>2027</v>
      </c>
      <c r="M193" s="193">
        <v>2027</v>
      </c>
      <c r="N193" s="203">
        <v>5500</v>
      </c>
      <c r="O193" s="204">
        <v>0</v>
      </c>
      <c r="P193" s="203">
        <v>5500</v>
      </c>
      <c r="Q193" s="205"/>
      <c r="R193" s="204">
        <v>0</v>
      </c>
      <c r="S193" s="204">
        <v>0</v>
      </c>
      <c r="T193" s="204">
        <v>0</v>
      </c>
      <c r="U193" s="204">
        <v>0</v>
      </c>
      <c r="V193" s="204">
        <v>0</v>
      </c>
      <c r="W193" s="203">
        <v>5500</v>
      </c>
      <c r="X193" s="204">
        <v>0</v>
      </c>
      <c r="Y193" s="204">
        <v>0</v>
      </c>
      <c r="Z193" s="204">
        <v>0</v>
      </c>
      <c r="AA193" s="204">
        <v>0</v>
      </c>
      <c r="AB193" s="204">
        <v>0</v>
      </c>
      <c r="AC193" s="202">
        <f t="shared" si="1249"/>
        <v>5500</v>
      </c>
      <c r="AD193" s="3" t="str">
        <f t="shared" si="1250"/>
        <v>A forrás egyenlő a költséggel (I.ütem).</v>
      </c>
      <c r="AE193" s="205"/>
      <c r="AF193" s="204">
        <v>0</v>
      </c>
      <c r="AG193" s="204">
        <v>0</v>
      </c>
      <c r="AH193" s="204">
        <v>0</v>
      </c>
      <c r="AI193" s="204">
        <v>0</v>
      </c>
      <c r="AJ193" s="204">
        <v>0</v>
      </c>
      <c r="AK193" s="204">
        <v>0</v>
      </c>
      <c r="AL193" s="204">
        <v>0</v>
      </c>
      <c r="AM193" s="204">
        <v>0</v>
      </c>
      <c r="AN193" s="204">
        <v>0</v>
      </c>
      <c r="AO193" s="204">
        <v>0</v>
      </c>
      <c r="AP193" s="204">
        <v>0</v>
      </c>
      <c r="AQ193" s="202">
        <f t="shared" si="1251"/>
        <v>0</v>
      </c>
      <c r="AR193" s="191"/>
      <c r="AS193" s="3" t="str">
        <f t="shared" si="1252"/>
        <v>Nem hosszútávú a feladat.</v>
      </c>
      <c r="AT193" s="205"/>
      <c r="AU193" s="198" t="s">
        <v>536</v>
      </c>
      <c r="AV193" s="198" t="s">
        <v>135</v>
      </c>
      <c r="AW193" s="197">
        <f>COUNTA($G$3:G193)</f>
        <v>191</v>
      </c>
      <c r="AY193" s="6">
        <f>VLOOKUP($G193,Összesítő!$B:$F,3,FALSE)</f>
        <v>1805</v>
      </c>
      <c r="AZ193" s="6">
        <f t="shared" si="1253"/>
        <v>239</v>
      </c>
      <c r="BA193" s="5">
        <f t="shared" si="1254"/>
        <v>1</v>
      </c>
      <c r="BB193" s="5" t="str">
        <f t="shared" si="1255"/>
        <v>R</v>
      </c>
      <c r="BC193" s="5">
        <f t="shared" si="1256"/>
        <v>1</v>
      </c>
      <c r="BD193" s="5">
        <f t="shared" si="1257"/>
        <v>0</v>
      </c>
      <c r="BE193" s="5">
        <f t="shared" si="1258"/>
        <v>0</v>
      </c>
      <c r="BF193" s="6" t="str">
        <f t="shared" si="1259"/>
        <v>A forrás egyenlő a költséggel (I.ütem).</v>
      </c>
      <c r="BG193" s="5">
        <f t="shared" si="1260"/>
        <v>1</v>
      </c>
      <c r="BH193" s="5">
        <f t="shared" si="1261"/>
        <v>1</v>
      </c>
      <c r="BI193" s="5">
        <f t="shared" si="1262"/>
        <v>0</v>
      </c>
      <c r="BJ193" s="5">
        <f t="shared" si="1263"/>
        <v>1</v>
      </c>
      <c r="BK193" s="5">
        <f t="shared" si="1264"/>
        <v>1</v>
      </c>
      <c r="BL193" s="4" t="str">
        <f t="shared" si="1265"/>
        <v>Nem hosszútávú a feladat.</v>
      </c>
      <c r="BM193" s="5">
        <f t="shared" si="1266"/>
        <v>1</v>
      </c>
      <c r="BN193" s="5">
        <f t="shared" si="1267"/>
        <v>0</v>
      </c>
      <c r="BO193" s="5">
        <f t="shared" si="1268"/>
        <v>0</v>
      </c>
      <c r="BP193" s="5">
        <f t="shared" si="1269"/>
        <v>0</v>
      </c>
      <c r="BQ193" s="5">
        <f t="shared" si="1270"/>
        <v>0</v>
      </c>
      <c r="BR193" s="6" t="str">
        <f t="shared" si="1271"/>
        <v>Nincs hosszútávú terv!</v>
      </c>
      <c r="BS193" s="5">
        <f t="shared" si="1272"/>
        <v>0</v>
      </c>
      <c r="BT193" s="5">
        <f t="shared" si="1273"/>
        <v>0</v>
      </c>
      <c r="BU193" s="5">
        <f t="shared" si="1274"/>
        <v>1</v>
      </c>
      <c r="BV193" s="5">
        <f t="shared" si="1275"/>
        <v>1</v>
      </c>
      <c r="BW193" s="5">
        <f t="shared" si="1276"/>
        <v>1</v>
      </c>
      <c r="BX193" s="5">
        <f t="shared" si="1277"/>
        <v>1</v>
      </c>
      <c r="BY193" s="5">
        <f t="shared" si="1278"/>
        <v>1</v>
      </c>
      <c r="BZ193" s="5">
        <f t="shared" si="1279"/>
        <v>1</v>
      </c>
      <c r="CA193" s="5">
        <f t="shared" si="1280"/>
        <v>1</v>
      </c>
      <c r="CB193" s="5">
        <f t="shared" si="1281"/>
        <v>1</v>
      </c>
      <c r="CC193" s="5">
        <f t="shared" si="1282"/>
        <v>1</v>
      </c>
      <c r="CD193" s="5" t="str">
        <f t="shared" si="1283"/>
        <v>?</v>
      </c>
      <c r="CE193" s="4" t="str">
        <f t="shared" si="1284"/>
        <v>Kitöltés rendben!</v>
      </c>
      <c r="CF193" s="5">
        <f t="shared" si="1285"/>
        <v>1</v>
      </c>
      <c r="CG193" s="5">
        <f t="shared" si="1286"/>
        <v>1</v>
      </c>
      <c r="CH193" s="5">
        <f t="shared" si="1287"/>
        <v>0</v>
      </c>
    </row>
    <row r="194" spans="1:86" s="2" customFormat="1" ht="300">
      <c r="A194" s="1" t="str">
        <f t="shared" si="1247"/>
        <v>Kitöltés rendben!</v>
      </c>
      <c r="B194" s="195">
        <v>1</v>
      </c>
      <c r="C194" s="191" t="s">
        <v>101</v>
      </c>
      <c r="D194" s="198" t="s">
        <v>541</v>
      </c>
      <c r="E194" s="199" t="s">
        <v>318</v>
      </c>
      <c r="F194" s="200" t="str">
        <f>VLOOKUP($G194,Összesítő!$B:$F,2,FALSE)</f>
        <v>21-30623-1-001-00-14</v>
      </c>
      <c r="G194" s="201">
        <v>2601</v>
      </c>
      <c r="H194" s="200" t="str">
        <f>AY194&amp;"_"&amp;AW194&amp;"_FIV_"&amp;LEFT(Előlap!$B$6,4)</f>
        <v>1805_192_FIV_2026</v>
      </c>
      <c r="I194" s="200" t="str">
        <f>VLOOKUP($G194,Összesítő!$B:$F,5,FALSE)</f>
        <v>Tiszakécske</v>
      </c>
      <c r="J194" s="200" t="str">
        <f>VLOOKUP($G194,Összesítő!$B:$F,4,FALSE)</f>
        <v>Tiszakécske Város Önkormányzata</v>
      </c>
      <c r="K194" s="202">
        <f t="shared" si="1248"/>
        <v>12000</v>
      </c>
      <c r="L194" s="193">
        <v>2027</v>
      </c>
      <c r="M194" s="193">
        <v>2027</v>
      </c>
      <c r="N194" s="203">
        <v>12000</v>
      </c>
      <c r="O194" s="204">
        <v>0</v>
      </c>
      <c r="P194" s="203">
        <v>0</v>
      </c>
      <c r="Q194" s="205"/>
      <c r="R194" s="204">
        <v>12000</v>
      </c>
      <c r="S194" s="204">
        <v>0</v>
      </c>
      <c r="T194" s="204">
        <v>0</v>
      </c>
      <c r="U194" s="204">
        <v>0</v>
      </c>
      <c r="V194" s="204">
        <v>0</v>
      </c>
      <c r="W194" s="203">
        <v>0</v>
      </c>
      <c r="X194" s="204">
        <v>0</v>
      </c>
      <c r="Y194" s="204">
        <v>0</v>
      </c>
      <c r="Z194" s="204">
        <v>0</v>
      </c>
      <c r="AA194" s="204">
        <v>0</v>
      </c>
      <c r="AB194" s="204">
        <v>0</v>
      </c>
      <c r="AC194" s="202">
        <f t="shared" si="1249"/>
        <v>12000</v>
      </c>
      <c r="AD194" s="3" t="str">
        <f t="shared" si="1250"/>
        <v>A forrás egyenlő a költséggel (I.ütem).</v>
      </c>
      <c r="AE194" s="205"/>
      <c r="AF194" s="204">
        <v>0</v>
      </c>
      <c r="AG194" s="204">
        <v>0</v>
      </c>
      <c r="AH194" s="204">
        <v>0</v>
      </c>
      <c r="AI194" s="204">
        <v>0</v>
      </c>
      <c r="AJ194" s="204">
        <v>0</v>
      </c>
      <c r="AK194" s="204">
        <v>0</v>
      </c>
      <c r="AL194" s="204">
        <v>0</v>
      </c>
      <c r="AM194" s="204">
        <v>0</v>
      </c>
      <c r="AN194" s="204">
        <v>0</v>
      </c>
      <c r="AO194" s="204">
        <v>0</v>
      </c>
      <c r="AP194" s="204">
        <v>0</v>
      </c>
      <c r="AQ194" s="202">
        <f t="shared" si="1251"/>
        <v>0</v>
      </c>
      <c r="AR194" s="191"/>
      <c r="AS194" s="3" t="str">
        <f t="shared" si="1252"/>
        <v>Nem hosszútávú a feladat.</v>
      </c>
      <c r="AT194" s="205"/>
      <c r="AU194" s="198" t="s">
        <v>542</v>
      </c>
      <c r="AV194" s="198" t="s">
        <v>135</v>
      </c>
      <c r="AW194" s="197">
        <f>COUNTA($G$3:G194)</f>
        <v>192</v>
      </c>
      <c r="AY194" s="6">
        <f>VLOOKUP($G194,Összesítő!$B:$F,3,FALSE)</f>
        <v>1805</v>
      </c>
      <c r="AZ194" s="6">
        <f t="shared" si="1253"/>
        <v>775</v>
      </c>
      <c r="BA194" s="5">
        <f t="shared" si="1254"/>
        <v>1</v>
      </c>
      <c r="BB194" s="5" t="str">
        <f t="shared" si="1255"/>
        <v>R</v>
      </c>
      <c r="BC194" s="5">
        <f t="shared" si="1256"/>
        <v>1</v>
      </c>
      <c r="BD194" s="5">
        <f t="shared" si="1257"/>
        <v>0</v>
      </c>
      <c r="BE194" s="5">
        <f t="shared" si="1258"/>
        <v>0</v>
      </c>
      <c r="BF194" s="6" t="str">
        <f t="shared" si="1259"/>
        <v>A forrás egyenlő a költséggel (I.ütem).</v>
      </c>
      <c r="BG194" s="5">
        <f t="shared" si="1260"/>
        <v>1</v>
      </c>
      <c r="BH194" s="5">
        <f t="shared" si="1261"/>
        <v>1</v>
      </c>
      <c r="BI194" s="5">
        <f t="shared" si="1262"/>
        <v>0</v>
      </c>
      <c r="BJ194" s="5">
        <f t="shared" si="1263"/>
        <v>1</v>
      </c>
      <c r="BK194" s="5">
        <f t="shared" si="1264"/>
        <v>1</v>
      </c>
      <c r="BL194" s="4" t="str">
        <f t="shared" si="1265"/>
        <v>Nem hosszútávú a feladat.</v>
      </c>
      <c r="BM194" s="5">
        <f t="shared" si="1266"/>
        <v>1</v>
      </c>
      <c r="BN194" s="5">
        <f t="shared" si="1267"/>
        <v>0</v>
      </c>
      <c r="BO194" s="5">
        <f t="shared" si="1268"/>
        <v>0</v>
      </c>
      <c r="BP194" s="5">
        <f t="shared" si="1269"/>
        <v>0</v>
      </c>
      <c r="BQ194" s="5">
        <f t="shared" si="1270"/>
        <v>0</v>
      </c>
      <c r="BR194" s="6" t="str">
        <f t="shared" si="1271"/>
        <v>Nincs hosszútávú terv!</v>
      </c>
      <c r="BS194" s="5">
        <f t="shared" si="1272"/>
        <v>0</v>
      </c>
      <c r="BT194" s="5">
        <f t="shared" si="1273"/>
        <v>0</v>
      </c>
      <c r="BU194" s="5">
        <f t="shared" si="1274"/>
        <v>1</v>
      </c>
      <c r="BV194" s="5">
        <f t="shared" si="1275"/>
        <v>1</v>
      </c>
      <c r="BW194" s="5">
        <f t="shared" si="1276"/>
        <v>1</v>
      </c>
      <c r="BX194" s="5">
        <f t="shared" si="1277"/>
        <v>1</v>
      </c>
      <c r="BY194" s="5">
        <f t="shared" si="1278"/>
        <v>1</v>
      </c>
      <c r="BZ194" s="5">
        <f t="shared" si="1279"/>
        <v>1</v>
      </c>
      <c r="CA194" s="5">
        <f t="shared" si="1280"/>
        <v>1</v>
      </c>
      <c r="CB194" s="5">
        <f t="shared" si="1281"/>
        <v>1</v>
      </c>
      <c r="CC194" s="5">
        <f t="shared" si="1282"/>
        <v>1</v>
      </c>
      <c r="CD194" s="5" t="str">
        <f t="shared" si="1283"/>
        <v>?</v>
      </c>
      <c r="CE194" s="4" t="str">
        <f t="shared" si="1284"/>
        <v>Kitöltés rendben!</v>
      </c>
      <c r="CF194" s="5">
        <f t="shared" si="1285"/>
        <v>1</v>
      </c>
      <c r="CG194" s="5">
        <f t="shared" si="1286"/>
        <v>1</v>
      </c>
      <c r="CH194" s="5">
        <f t="shared" si="1287"/>
        <v>0</v>
      </c>
    </row>
    <row r="195" spans="1:86" s="2" customFormat="1" ht="60">
      <c r="A195" s="1" t="str">
        <f t="shared" si="1247"/>
        <v>Kitöltés rendben!</v>
      </c>
      <c r="B195" s="195">
        <v>1</v>
      </c>
      <c r="C195" s="191" t="s">
        <v>97</v>
      </c>
      <c r="D195" s="198" t="s">
        <v>546</v>
      </c>
      <c r="E195" s="199" t="s">
        <v>318</v>
      </c>
      <c r="F195" s="200" t="str">
        <f>VLOOKUP($G195,Összesítő!$B:$F,2,FALSE)</f>
        <v>21-30623-1-001-00-14</v>
      </c>
      <c r="G195" s="201">
        <v>2601</v>
      </c>
      <c r="H195" s="200" t="str">
        <f>AY195&amp;"_"&amp;AW195&amp;"_FIV_"&amp;LEFT(Előlap!$B$6,4)</f>
        <v>1805_193_FIV_2026</v>
      </c>
      <c r="I195" s="200" t="str">
        <f>VLOOKUP($G195,Összesítő!$B:$F,5,FALSE)</f>
        <v>Tiszakécske</v>
      </c>
      <c r="J195" s="200" t="str">
        <f>VLOOKUP($G195,Összesítő!$B:$F,4,FALSE)</f>
        <v>Tiszakécske Város Önkormányzata</v>
      </c>
      <c r="K195" s="202">
        <f t="shared" si="1248"/>
        <v>2000</v>
      </c>
      <c r="L195" s="193">
        <v>2027</v>
      </c>
      <c r="M195" s="193">
        <v>2027</v>
      </c>
      <c r="N195" s="203">
        <v>2000</v>
      </c>
      <c r="O195" s="204">
        <v>0</v>
      </c>
      <c r="P195" s="203">
        <v>2000</v>
      </c>
      <c r="Q195" s="205"/>
      <c r="R195" s="204">
        <v>0</v>
      </c>
      <c r="S195" s="204">
        <v>0</v>
      </c>
      <c r="T195" s="204">
        <v>0</v>
      </c>
      <c r="U195" s="204">
        <v>0</v>
      </c>
      <c r="V195" s="204">
        <v>0</v>
      </c>
      <c r="W195" s="203">
        <v>2000</v>
      </c>
      <c r="X195" s="204">
        <v>0</v>
      </c>
      <c r="Y195" s="204">
        <v>0</v>
      </c>
      <c r="Z195" s="204">
        <v>0</v>
      </c>
      <c r="AA195" s="204">
        <v>0</v>
      </c>
      <c r="AB195" s="204">
        <v>0</v>
      </c>
      <c r="AC195" s="202">
        <f t="shared" si="1249"/>
        <v>2000</v>
      </c>
      <c r="AD195" s="3" t="str">
        <f t="shared" si="1250"/>
        <v>A forrás egyenlő a költséggel (I.ütem).</v>
      </c>
      <c r="AE195" s="205"/>
      <c r="AF195" s="204">
        <v>0</v>
      </c>
      <c r="AG195" s="204">
        <v>0</v>
      </c>
      <c r="AH195" s="204">
        <v>0</v>
      </c>
      <c r="AI195" s="204">
        <v>0</v>
      </c>
      <c r="AJ195" s="204">
        <v>0</v>
      </c>
      <c r="AK195" s="204">
        <v>0</v>
      </c>
      <c r="AL195" s="204">
        <v>0</v>
      </c>
      <c r="AM195" s="204">
        <v>0</v>
      </c>
      <c r="AN195" s="204">
        <v>0</v>
      </c>
      <c r="AO195" s="204">
        <v>0</v>
      </c>
      <c r="AP195" s="204">
        <v>0</v>
      </c>
      <c r="AQ195" s="202">
        <f t="shared" si="1251"/>
        <v>0</v>
      </c>
      <c r="AR195" s="191"/>
      <c r="AS195" s="3" t="str">
        <f t="shared" si="1252"/>
        <v>Nem hosszútávú a feladat.</v>
      </c>
      <c r="AT195" s="205"/>
      <c r="AU195" s="198" t="s">
        <v>555</v>
      </c>
      <c r="AV195" s="198" t="s">
        <v>135</v>
      </c>
      <c r="AW195" s="197">
        <f>COUNTA($G$3:G195)</f>
        <v>193</v>
      </c>
      <c r="AY195" s="6">
        <f>VLOOKUP($G195,Összesítő!$B:$F,3,FALSE)</f>
        <v>1805</v>
      </c>
      <c r="AZ195" s="6">
        <f t="shared" si="1253"/>
        <v>150</v>
      </c>
      <c r="BA195" s="5">
        <f t="shared" si="1254"/>
        <v>1</v>
      </c>
      <c r="BB195" s="5" t="str">
        <f t="shared" si="1255"/>
        <v>R</v>
      </c>
      <c r="BC195" s="5">
        <f t="shared" si="1256"/>
        <v>1</v>
      </c>
      <c r="BD195" s="5">
        <f t="shared" si="1257"/>
        <v>0</v>
      </c>
      <c r="BE195" s="5">
        <f t="shared" si="1258"/>
        <v>0</v>
      </c>
      <c r="BF195" s="6" t="str">
        <f t="shared" si="1259"/>
        <v>A forrás egyenlő a költséggel (I.ütem).</v>
      </c>
      <c r="BG195" s="5">
        <f t="shared" si="1260"/>
        <v>1</v>
      </c>
      <c r="BH195" s="5">
        <f t="shared" si="1261"/>
        <v>1</v>
      </c>
      <c r="BI195" s="5">
        <f t="shared" si="1262"/>
        <v>0</v>
      </c>
      <c r="BJ195" s="5">
        <f t="shared" si="1263"/>
        <v>1</v>
      </c>
      <c r="BK195" s="5">
        <f t="shared" si="1264"/>
        <v>1</v>
      </c>
      <c r="BL195" s="4" t="str">
        <f t="shared" si="1265"/>
        <v>Nem hosszútávú a feladat.</v>
      </c>
      <c r="BM195" s="5">
        <f t="shared" si="1266"/>
        <v>1</v>
      </c>
      <c r="BN195" s="5">
        <f t="shared" si="1267"/>
        <v>0</v>
      </c>
      <c r="BO195" s="5">
        <f t="shared" si="1268"/>
        <v>0</v>
      </c>
      <c r="BP195" s="5">
        <f t="shared" si="1269"/>
        <v>0</v>
      </c>
      <c r="BQ195" s="5">
        <f t="shared" si="1270"/>
        <v>0</v>
      </c>
      <c r="BR195" s="6" t="str">
        <f t="shared" si="1271"/>
        <v>Nincs hosszútávú terv!</v>
      </c>
      <c r="BS195" s="5">
        <f t="shared" si="1272"/>
        <v>0</v>
      </c>
      <c r="BT195" s="5">
        <f t="shared" si="1273"/>
        <v>0</v>
      </c>
      <c r="BU195" s="5">
        <f t="shared" si="1274"/>
        <v>1</v>
      </c>
      <c r="BV195" s="5">
        <f t="shared" si="1275"/>
        <v>1</v>
      </c>
      <c r="BW195" s="5">
        <f t="shared" si="1276"/>
        <v>1</v>
      </c>
      <c r="BX195" s="5">
        <f t="shared" si="1277"/>
        <v>1</v>
      </c>
      <c r="BY195" s="5">
        <f t="shared" si="1278"/>
        <v>1</v>
      </c>
      <c r="BZ195" s="5">
        <f t="shared" si="1279"/>
        <v>1</v>
      </c>
      <c r="CA195" s="5">
        <f t="shared" si="1280"/>
        <v>1</v>
      </c>
      <c r="CB195" s="5">
        <f t="shared" si="1281"/>
        <v>1</v>
      </c>
      <c r="CC195" s="5">
        <f t="shared" si="1282"/>
        <v>1</v>
      </c>
      <c r="CD195" s="5" t="str">
        <f t="shared" si="1283"/>
        <v>?</v>
      </c>
      <c r="CE195" s="4" t="str">
        <f t="shared" si="1284"/>
        <v>Kitöltés rendben!</v>
      </c>
      <c r="CF195" s="5">
        <f t="shared" si="1285"/>
        <v>1</v>
      </c>
      <c r="CG195" s="5">
        <f t="shared" si="1286"/>
        <v>1</v>
      </c>
      <c r="CH195" s="5">
        <f t="shared" si="1287"/>
        <v>0</v>
      </c>
    </row>
    <row r="196" spans="1:86" s="2" customFormat="1" ht="150">
      <c r="A196" s="1" t="str">
        <f t="shared" si="1247"/>
        <v>Kitöltés rendben!</v>
      </c>
      <c r="B196" s="195">
        <v>1</v>
      </c>
      <c r="C196" s="191" t="s">
        <v>24</v>
      </c>
      <c r="D196" s="198" t="s">
        <v>547</v>
      </c>
      <c r="E196" s="199" t="s">
        <v>318</v>
      </c>
      <c r="F196" s="200" t="str">
        <f>VLOOKUP($G196,Összesítő!$B:$F,2,FALSE)</f>
        <v>21-30623-1-001-00-14</v>
      </c>
      <c r="G196" s="201">
        <v>2601</v>
      </c>
      <c r="H196" s="200" t="str">
        <f>AY196&amp;"_"&amp;AW196&amp;"_FIV_"&amp;LEFT(Előlap!$B$6,4)</f>
        <v>1805_194_FIV_2026</v>
      </c>
      <c r="I196" s="200" t="str">
        <f>VLOOKUP($G196,Összesítő!$B:$F,5,FALSE)</f>
        <v>Tiszakécske</v>
      </c>
      <c r="J196" s="200" t="str">
        <f>VLOOKUP($G196,Összesítő!$B:$F,4,FALSE)</f>
        <v>Tiszakécske Város Önkormányzata</v>
      </c>
      <c r="K196" s="202">
        <f t="shared" si="1248"/>
        <v>8000</v>
      </c>
      <c r="L196" s="193">
        <v>2027</v>
      </c>
      <c r="M196" s="193">
        <v>2027</v>
      </c>
      <c r="N196" s="203">
        <v>8000</v>
      </c>
      <c r="O196" s="204">
        <v>0</v>
      </c>
      <c r="P196" s="203">
        <v>8000</v>
      </c>
      <c r="Q196" s="205"/>
      <c r="R196" s="204">
        <v>0</v>
      </c>
      <c r="S196" s="204">
        <v>0</v>
      </c>
      <c r="T196" s="204">
        <v>0</v>
      </c>
      <c r="U196" s="204">
        <v>0</v>
      </c>
      <c r="V196" s="204">
        <v>0</v>
      </c>
      <c r="W196" s="203">
        <v>8000</v>
      </c>
      <c r="X196" s="204">
        <v>0</v>
      </c>
      <c r="Y196" s="204">
        <v>0</v>
      </c>
      <c r="Z196" s="204">
        <v>0</v>
      </c>
      <c r="AA196" s="204">
        <v>0</v>
      </c>
      <c r="AB196" s="204">
        <v>0</v>
      </c>
      <c r="AC196" s="202">
        <f t="shared" si="1249"/>
        <v>8000</v>
      </c>
      <c r="AD196" s="3" t="str">
        <f t="shared" si="1250"/>
        <v>A forrás egyenlő a költséggel (I.ütem).</v>
      </c>
      <c r="AE196" s="205"/>
      <c r="AF196" s="204">
        <v>0</v>
      </c>
      <c r="AG196" s="204">
        <v>0</v>
      </c>
      <c r="AH196" s="204">
        <v>0</v>
      </c>
      <c r="AI196" s="204">
        <v>0</v>
      </c>
      <c r="AJ196" s="204">
        <v>0</v>
      </c>
      <c r="AK196" s="204">
        <v>0</v>
      </c>
      <c r="AL196" s="204">
        <v>0</v>
      </c>
      <c r="AM196" s="204">
        <v>0</v>
      </c>
      <c r="AN196" s="204">
        <v>0</v>
      </c>
      <c r="AO196" s="204">
        <v>0</v>
      </c>
      <c r="AP196" s="204">
        <v>0</v>
      </c>
      <c r="AQ196" s="202">
        <f t="shared" si="1251"/>
        <v>0</v>
      </c>
      <c r="AR196" s="191"/>
      <c r="AS196" s="3" t="str">
        <f t="shared" si="1252"/>
        <v>Nem hosszútávú a feladat.</v>
      </c>
      <c r="AT196" s="205"/>
      <c r="AU196" s="198" t="s">
        <v>556</v>
      </c>
      <c r="AV196" s="198" t="s">
        <v>135</v>
      </c>
      <c r="AW196" s="197">
        <f>COUNTA($G$3:G196)</f>
        <v>194</v>
      </c>
      <c r="AY196" s="6">
        <f>VLOOKUP($G196,Összesítő!$B:$F,3,FALSE)</f>
        <v>1805</v>
      </c>
      <c r="AZ196" s="6">
        <f t="shared" si="1253"/>
        <v>418</v>
      </c>
      <c r="BA196" s="5">
        <f t="shared" si="1254"/>
        <v>1</v>
      </c>
      <c r="BB196" s="5" t="str">
        <f t="shared" si="1255"/>
        <v>R</v>
      </c>
      <c r="BC196" s="5">
        <f t="shared" si="1256"/>
        <v>1</v>
      </c>
      <c r="BD196" s="5">
        <f t="shared" si="1257"/>
        <v>0</v>
      </c>
      <c r="BE196" s="5">
        <f t="shared" si="1258"/>
        <v>0</v>
      </c>
      <c r="BF196" s="6" t="str">
        <f t="shared" si="1259"/>
        <v>A forrás egyenlő a költséggel (I.ütem).</v>
      </c>
      <c r="BG196" s="5">
        <f t="shared" si="1260"/>
        <v>1</v>
      </c>
      <c r="BH196" s="5">
        <f t="shared" si="1261"/>
        <v>1</v>
      </c>
      <c r="BI196" s="5">
        <f t="shared" si="1262"/>
        <v>0</v>
      </c>
      <c r="BJ196" s="5">
        <f t="shared" si="1263"/>
        <v>1</v>
      </c>
      <c r="BK196" s="5">
        <f t="shared" si="1264"/>
        <v>1</v>
      </c>
      <c r="BL196" s="4" t="str">
        <f t="shared" si="1265"/>
        <v>Nem hosszútávú a feladat.</v>
      </c>
      <c r="BM196" s="5">
        <f t="shared" si="1266"/>
        <v>1</v>
      </c>
      <c r="BN196" s="5">
        <f t="shared" si="1267"/>
        <v>0</v>
      </c>
      <c r="BO196" s="5">
        <f t="shared" si="1268"/>
        <v>0</v>
      </c>
      <c r="BP196" s="5">
        <f t="shared" si="1269"/>
        <v>0</v>
      </c>
      <c r="BQ196" s="5">
        <f t="shared" si="1270"/>
        <v>0</v>
      </c>
      <c r="BR196" s="6" t="str">
        <f t="shared" si="1271"/>
        <v>Nincs hosszútávú terv!</v>
      </c>
      <c r="BS196" s="5">
        <f t="shared" si="1272"/>
        <v>0</v>
      </c>
      <c r="BT196" s="5">
        <f t="shared" si="1273"/>
        <v>0</v>
      </c>
      <c r="BU196" s="5">
        <f t="shared" si="1274"/>
        <v>1</v>
      </c>
      <c r="BV196" s="5">
        <f t="shared" si="1275"/>
        <v>1</v>
      </c>
      <c r="BW196" s="5">
        <f t="shared" si="1276"/>
        <v>1</v>
      </c>
      <c r="BX196" s="5">
        <f t="shared" si="1277"/>
        <v>1</v>
      </c>
      <c r="BY196" s="5">
        <f t="shared" si="1278"/>
        <v>1</v>
      </c>
      <c r="BZ196" s="5">
        <f t="shared" si="1279"/>
        <v>1</v>
      </c>
      <c r="CA196" s="5">
        <f t="shared" si="1280"/>
        <v>1</v>
      </c>
      <c r="CB196" s="5">
        <f t="shared" si="1281"/>
        <v>1</v>
      </c>
      <c r="CC196" s="5">
        <f t="shared" si="1282"/>
        <v>1</v>
      </c>
      <c r="CD196" s="5" t="str">
        <f t="shared" si="1283"/>
        <v>?</v>
      </c>
      <c r="CE196" s="4" t="str">
        <f t="shared" si="1284"/>
        <v>Kitöltés rendben!</v>
      </c>
      <c r="CF196" s="5">
        <f t="shared" si="1285"/>
        <v>1</v>
      </c>
      <c r="CG196" s="5">
        <f t="shared" si="1286"/>
        <v>1</v>
      </c>
      <c r="CH196" s="5">
        <f t="shared" si="1287"/>
        <v>0</v>
      </c>
    </row>
    <row r="197" spans="1:86" s="2" customFormat="1" ht="255">
      <c r="A197" s="1" t="str">
        <f t="shared" si="1247"/>
        <v>Kitöltés rendben!</v>
      </c>
      <c r="B197" s="195">
        <v>1</v>
      </c>
      <c r="C197" s="191" t="s">
        <v>70</v>
      </c>
      <c r="D197" s="198" t="s">
        <v>548</v>
      </c>
      <c r="E197" s="199" t="s">
        <v>318</v>
      </c>
      <c r="F197" s="200" t="str">
        <f>VLOOKUP($G197,Összesítő!$B:$F,2,FALSE)</f>
        <v>21-30623-1-001-00-14</v>
      </c>
      <c r="G197" s="201">
        <v>2601</v>
      </c>
      <c r="H197" s="200" t="str">
        <f>AY197&amp;"_"&amp;AW197&amp;"_FIV_"&amp;LEFT(Előlap!$B$6,4)</f>
        <v>1805_195_FIV_2026</v>
      </c>
      <c r="I197" s="200" t="str">
        <f>VLOOKUP($G197,Összesítő!$B:$F,5,FALSE)</f>
        <v>Tiszakécske</v>
      </c>
      <c r="J197" s="200" t="str">
        <f>VLOOKUP($G197,Összesítő!$B:$F,4,FALSE)</f>
        <v>Tiszakécske Város Önkormányzata</v>
      </c>
      <c r="K197" s="202">
        <f t="shared" si="1248"/>
        <v>80000</v>
      </c>
      <c r="L197" s="193">
        <v>2027</v>
      </c>
      <c r="M197" s="193">
        <v>2027</v>
      </c>
      <c r="N197" s="203">
        <v>80000</v>
      </c>
      <c r="O197" s="204">
        <v>0</v>
      </c>
      <c r="P197" s="203">
        <v>80000</v>
      </c>
      <c r="Q197" s="205"/>
      <c r="R197" s="204">
        <v>0</v>
      </c>
      <c r="S197" s="204">
        <v>0</v>
      </c>
      <c r="T197" s="204">
        <v>0</v>
      </c>
      <c r="U197" s="204">
        <v>0</v>
      </c>
      <c r="V197" s="204">
        <v>0</v>
      </c>
      <c r="W197" s="203">
        <v>80000</v>
      </c>
      <c r="X197" s="204">
        <v>0</v>
      </c>
      <c r="Y197" s="204">
        <v>0</v>
      </c>
      <c r="Z197" s="204">
        <v>0</v>
      </c>
      <c r="AA197" s="204">
        <v>0</v>
      </c>
      <c r="AB197" s="204">
        <v>0</v>
      </c>
      <c r="AC197" s="202">
        <f t="shared" si="1249"/>
        <v>80000</v>
      </c>
      <c r="AD197" s="3" t="str">
        <f t="shared" si="1250"/>
        <v>A forrás egyenlő a költséggel (I.ütem).</v>
      </c>
      <c r="AE197" s="205"/>
      <c r="AF197" s="204">
        <v>0</v>
      </c>
      <c r="AG197" s="204">
        <v>0</v>
      </c>
      <c r="AH197" s="204">
        <v>0</v>
      </c>
      <c r="AI197" s="204">
        <v>0</v>
      </c>
      <c r="AJ197" s="204">
        <v>0</v>
      </c>
      <c r="AK197" s="204">
        <v>0</v>
      </c>
      <c r="AL197" s="204">
        <v>0</v>
      </c>
      <c r="AM197" s="204">
        <v>0</v>
      </c>
      <c r="AN197" s="204">
        <v>0</v>
      </c>
      <c r="AO197" s="204">
        <v>0</v>
      </c>
      <c r="AP197" s="204">
        <v>0</v>
      </c>
      <c r="AQ197" s="202">
        <f t="shared" si="1251"/>
        <v>0</v>
      </c>
      <c r="AR197" s="191"/>
      <c r="AS197" s="3" t="str">
        <f t="shared" si="1252"/>
        <v>Nem hosszútávú a feladat.</v>
      </c>
      <c r="AT197" s="205"/>
      <c r="AU197" s="198" t="s">
        <v>557</v>
      </c>
      <c r="AV197" s="198" t="s">
        <v>135</v>
      </c>
      <c r="AW197" s="197">
        <f>COUNTA($G$3:G197)</f>
        <v>195</v>
      </c>
      <c r="AY197" s="6">
        <f>VLOOKUP($G197,Összesítő!$B:$F,3,FALSE)</f>
        <v>1805</v>
      </c>
      <c r="AZ197" s="6">
        <f t="shared" si="1253"/>
        <v>709</v>
      </c>
      <c r="BA197" s="5">
        <f t="shared" si="1254"/>
        <v>1</v>
      </c>
      <c r="BB197" s="5" t="str">
        <f t="shared" si="1255"/>
        <v>R</v>
      </c>
      <c r="BC197" s="5">
        <f t="shared" si="1256"/>
        <v>1</v>
      </c>
      <c r="BD197" s="5">
        <f t="shared" si="1257"/>
        <v>0</v>
      </c>
      <c r="BE197" s="5">
        <f t="shared" si="1258"/>
        <v>0</v>
      </c>
      <c r="BF197" s="6" t="str">
        <f t="shared" si="1259"/>
        <v>A forrás egyenlő a költséggel (I.ütem).</v>
      </c>
      <c r="BG197" s="5">
        <f t="shared" si="1260"/>
        <v>1</v>
      </c>
      <c r="BH197" s="5">
        <f t="shared" si="1261"/>
        <v>1</v>
      </c>
      <c r="BI197" s="5">
        <f t="shared" si="1262"/>
        <v>0</v>
      </c>
      <c r="BJ197" s="5">
        <f t="shared" si="1263"/>
        <v>1</v>
      </c>
      <c r="BK197" s="5">
        <f t="shared" si="1264"/>
        <v>1</v>
      </c>
      <c r="BL197" s="4" t="str">
        <f t="shared" si="1265"/>
        <v>Nem hosszútávú a feladat.</v>
      </c>
      <c r="BM197" s="5">
        <f t="shared" si="1266"/>
        <v>1</v>
      </c>
      <c r="BN197" s="5">
        <f t="shared" si="1267"/>
        <v>0</v>
      </c>
      <c r="BO197" s="5">
        <f t="shared" si="1268"/>
        <v>0</v>
      </c>
      <c r="BP197" s="5">
        <f t="shared" si="1269"/>
        <v>0</v>
      </c>
      <c r="BQ197" s="5">
        <f t="shared" si="1270"/>
        <v>0</v>
      </c>
      <c r="BR197" s="6" t="str">
        <f t="shared" si="1271"/>
        <v>Nincs hosszútávú terv!</v>
      </c>
      <c r="BS197" s="5">
        <f t="shared" si="1272"/>
        <v>0</v>
      </c>
      <c r="BT197" s="5">
        <f t="shared" si="1273"/>
        <v>0</v>
      </c>
      <c r="BU197" s="5">
        <f t="shared" si="1274"/>
        <v>1</v>
      </c>
      <c r="BV197" s="5">
        <f t="shared" si="1275"/>
        <v>1</v>
      </c>
      <c r="BW197" s="5">
        <f t="shared" si="1276"/>
        <v>1</v>
      </c>
      <c r="BX197" s="5">
        <f t="shared" si="1277"/>
        <v>1</v>
      </c>
      <c r="BY197" s="5">
        <f t="shared" si="1278"/>
        <v>1</v>
      </c>
      <c r="BZ197" s="5">
        <f t="shared" si="1279"/>
        <v>1</v>
      </c>
      <c r="CA197" s="5">
        <f t="shared" si="1280"/>
        <v>1</v>
      </c>
      <c r="CB197" s="5">
        <f t="shared" si="1281"/>
        <v>1</v>
      </c>
      <c r="CC197" s="5">
        <f t="shared" si="1282"/>
        <v>1</v>
      </c>
      <c r="CD197" s="5" t="str">
        <f t="shared" si="1283"/>
        <v>?</v>
      </c>
      <c r="CE197" s="4" t="str">
        <f t="shared" si="1284"/>
        <v>Kitöltés rendben!</v>
      </c>
      <c r="CF197" s="5">
        <f t="shared" si="1285"/>
        <v>1</v>
      </c>
      <c r="CG197" s="5">
        <f t="shared" si="1286"/>
        <v>1</v>
      </c>
      <c r="CH197" s="5">
        <f t="shared" si="1287"/>
        <v>0</v>
      </c>
    </row>
    <row r="198" spans="1:86" s="2" customFormat="1" ht="225">
      <c r="A198" s="1" t="str">
        <f t="shared" si="1247"/>
        <v>Kitöltés rendben!</v>
      </c>
      <c r="B198" s="195">
        <v>1</v>
      </c>
      <c r="C198" s="191" t="s">
        <v>64</v>
      </c>
      <c r="D198" s="198" t="s">
        <v>549</v>
      </c>
      <c r="E198" s="199" t="s">
        <v>318</v>
      </c>
      <c r="F198" s="200" t="str">
        <f>VLOOKUP($G198,Összesítő!$B:$F,2,FALSE)</f>
        <v>21-30623-1-001-00-14</v>
      </c>
      <c r="G198" s="201">
        <v>2601</v>
      </c>
      <c r="H198" s="200" t="str">
        <f>AY198&amp;"_"&amp;AW198&amp;"_FIV_"&amp;LEFT(Előlap!$B$6,4)</f>
        <v>1805_196_FIV_2026</v>
      </c>
      <c r="I198" s="200" t="str">
        <f>VLOOKUP($G198,Összesítő!$B:$F,5,FALSE)</f>
        <v>Tiszakécske</v>
      </c>
      <c r="J198" s="200" t="str">
        <f>VLOOKUP($G198,Összesítő!$B:$F,4,FALSE)</f>
        <v>Tiszakécske Város Önkormányzata</v>
      </c>
      <c r="K198" s="202">
        <f t="shared" si="1248"/>
        <v>3000</v>
      </c>
      <c r="L198" s="193">
        <v>2027</v>
      </c>
      <c r="M198" s="193">
        <v>2027</v>
      </c>
      <c r="N198" s="203">
        <v>3000</v>
      </c>
      <c r="O198" s="204">
        <v>0</v>
      </c>
      <c r="P198" s="203">
        <v>3000</v>
      </c>
      <c r="Q198" s="205"/>
      <c r="R198" s="204">
        <v>0</v>
      </c>
      <c r="S198" s="204">
        <v>0</v>
      </c>
      <c r="T198" s="204">
        <v>0</v>
      </c>
      <c r="U198" s="204">
        <v>0</v>
      </c>
      <c r="V198" s="204">
        <v>0</v>
      </c>
      <c r="W198" s="203">
        <v>3000</v>
      </c>
      <c r="X198" s="204">
        <v>0</v>
      </c>
      <c r="Y198" s="204">
        <v>0</v>
      </c>
      <c r="Z198" s="204">
        <v>0</v>
      </c>
      <c r="AA198" s="204">
        <v>0</v>
      </c>
      <c r="AB198" s="204">
        <v>0</v>
      </c>
      <c r="AC198" s="202">
        <f t="shared" si="1249"/>
        <v>3000</v>
      </c>
      <c r="AD198" s="3" t="str">
        <f t="shared" si="1250"/>
        <v>A forrás egyenlő a költséggel (I.ütem).</v>
      </c>
      <c r="AE198" s="205"/>
      <c r="AF198" s="204">
        <v>0</v>
      </c>
      <c r="AG198" s="204">
        <v>0</v>
      </c>
      <c r="AH198" s="204">
        <v>0</v>
      </c>
      <c r="AI198" s="204">
        <v>0</v>
      </c>
      <c r="AJ198" s="204">
        <v>0</v>
      </c>
      <c r="AK198" s="204">
        <v>0</v>
      </c>
      <c r="AL198" s="204">
        <v>0</v>
      </c>
      <c r="AM198" s="204">
        <v>0</v>
      </c>
      <c r="AN198" s="204">
        <v>0</v>
      </c>
      <c r="AO198" s="204">
        <v>0</v>
      </c>
      <c r="AP198" s="204">
        <v>0</v>
      </c>
      <c r="AQ198" s="202">
        <f t="shared" si="1251"/>
        <v>0</v>
      </c>
      <c r="AR198" s="191"/>
      <c r="AS198" s="3" t="str">
        <f t="shared" si="1252"/>
        <v>Nem hosszútávú a feladat.</v>
      </c>
      <c r="AT198" s="205"/>
      <c r="AU198" s="198" t="s">
        <v>558</v>
      </c>
      <c r="AV198" s="198" t="s">
        <v>135</v>
      </c>
      <c r="AW198" s="197">
        <f>COUNTA($G$3:G198)</f>
        <v>196</v>
      </c>
      <c r="AY198" s="6">
        <f>VLOOKUP($G198,Összesítő!$B:$F,3,FALSE)</f>
        <v>1805</v>
      </c>
      <c r="AZ198" s="6">
        <f t="shared" si="1253"/>
        <v>622</v>
      </c>
      <c r="BA198" s="5">
        <f t="shared" si="1254"/>
        <v>1</v>
      </c>
      <c r="BB198" s="5" t="str">
        <f t="shared" si="1255"/>
        <v>R</v>
      </c>
      <c r="BC198" s="5">
        <f t="shared" si="1256"/>
        <v>1</v>
      </c>
      <c r="BD198" s="5">
        <f t="shared" si="1257"/>
        <v>0</v>
      </c>
      <c r="BE198" s="5">
        <f t="shared" si="1258"/>
        <v>0</v>
      </c>
      <c r="BF198" s="6" t="str">
        <f t="shared" si="1259"/>
        <v>A forrás egyenlő a költséggel (I.ütem).</v>
      </c>
      <c r="BG198" s="5">
        <f t="shared" si="1260"/>
        <v>1</v>
      </c>
      <c r="BH198" s="5">
        <f t="shared" si="1261"/>
        <v>1</v>
      </c>
      <c r="BI198" s="5">
        <f t="shared" si="1262"/>
        <v>0</v>
      </c>
      <c r="BJ198" s="5">
        <f t="shared" si="1263"/>
        <v>1</v>
      </c>
      <c r="BK198" s="5">
        <f t="shared" si="1264"/>
        <v>1</v>
      </c>
      <c r="BL198" s="4" t="str">
        <f t="shared" si="1265"/>
        <v>Nem hosszútávú a feladat.</v>
      </c>
      <c r="BM198" s="5">
        <f t="shared" si="1266"/>
        <v>1</v>
      </c>
      <c r="BN198" s="5">
        <f t="shared" si="1267"/>
        <v>0</v>
      </c>
      <c r="BO198" s="5">
        <f t="shared" si="1268"/>
        <v>0</v>
      </c>
      <c r="BP198" s="5">
        <f t="shared" si="1269"/>
        <v>0</v>
      </c>
      <c r="BQ198" s="5">
        <f t="shared" si="1270"/>
        <v>0</v>
      </c>
      <c r="BR198" s="6" t="str">
        <f t="shared" si="1271"/>
        <v>Nincs hosszútávú terv!</v>
      </c>
      <c r="BS198" s="5">
        <f t="shared" si="1272"/>
        <v>0</v>
      </c>
      <c r="BT198" s="5">
        <f t="shared" si="1273"/>
        <v>0</v>
      </c>
      <c r="BU198" s="5">
        <f t="shared" si="1274"/>
        <v>1</v>
      </c>
      <c r="BV198" s="5">
        <f t="shared" si="1275"/>
        <v>1</v>
      </c>
      <c r="BW198" s="5">
        <f t="shared" si="1276"/>
        <v>1</v>
      </c>
      <c r="BX198" s="5">
        <f t="shared" si="1277"/>
        <v>1</v>
      </c>
      <c r="BY198" s="5">
        <f t="shared" si="1278"/>
        <v>1</v>
      </c>
      <c r="BZ198" s="5">
        <f t="shared" si="1279"/>
        <v>1</v>
      </c>
      <c r="CA198" s="5">
        <f t="shared" si="1280"/>
        <v>1</v>
      </c>
      <c r="CB198" s="5">
        <f t="shared" si="1281"/>
        <v>1</v>
      </c>
      <c r="CC198" s="5">
        <f t="shared" si="1282"/>
        <v>1</v>
      </c>
      <c r="CD198" s="5" t="str">
        <f t="shared" si="1283"/>
        <v>?</v>
      </c>
      <c r="CE198" s="4" t="str">
        <f t="shared" si="1284"/>
        <v>Kitöltés rendben!</v>
      </c>
      <c r="CF198" s="5">
        <f t="shared" si="1285"/>
        <v>1</v>
      </c>
      <c r="CG198" s="5">
        <f t="shared" si="1286"/>
        <v>1</v>
      </c>
      <c r="CH198" s="5">
        <f t="shared" si="1287"/>
        <v>0</v>
      </c>
    </row>
    <row r="199" spans="1:86" s="2" customFormat="1" ht="60">
      <c r="A199" s="1" t="str">
        <f t="shared" si="1247"/>
        <v>Kitöltés rendben!</v>
      </c>
      <c r="B199" s="195">
        <v>1</v>
      </c>
      <c r="C199" s="191" t="s">
        <v>70</v>
      </c>
      <c r="D199" s="198" t="s">
        <v>550</v>
      </c>
      <c r="E199" s="199" t="s">
        <v>318</v>
      </c>
      <c r="F199" s="200" t="str">
        <f>VLOOKUP($G199,Összesítő!$B:$F,2,FALSE)</f>
        <v>21-30623-1-001-00-14</v>
      </c>
      <c r="G199" s="201">
        <v>2601</v>
      </c>
      <c r="H199" s="200" t="str">
        <f>AY199&amp;"_"&amp;AW199&amp;"_FIV_"&amp;LEFT(Előlap!$B$6,4)</f>
        <v>1805_197_FIV_2026</v>
      </c>
      <c r="I199" s="200" t="str">
        <f>VLOOKUP($G199,Összesítő!$B:$F,5,FALSE)</f>
        <v>Tiszakécske</v>
      </c>
      <c r="J199" s="200" t="str">
        <f>VLOOKUP($G199,Összesítő!$B:$F,4,FALSE)</f>
        <v>Tiszakécske Város Önkormányzata</v>
      </c>
      <c r="K199" s="202">
        <f t="shared" si="1248"/>
        <v>5000</v>
      </c>
      <c r="L199" s="193">
        <v>2028</v>
      </c>
      <c r="M199" s="193">
        <v>2028</v>
      </c>
      <c r="N199" s="203">
        <v>0</v>
      </c>
      <c r="O199" s="204">
        <v>5000</v>
      </c>
      <c r="P199" s="203">
        <v>0</v>
      </c>
      <c r="Q199" s="205"/>
      <c r="R199" s="204">
        <v>0</v>
      </c>
      <c r="S199" s="204">
        <v>0</v>
      </c>
      <c r="T199" s="204">
        <v>0</v>
      </c>
      <c r="U199" s="204">
        <v>0</v>
      </c>
      <c r="V199" s="204">
        <v>0</v>
      </c>
      <c r="W199" s="204">
        <v>0</v>
      </c>
      <c r="X199" s="204">
        <v>0</v>
      </c>
      <c r="Y199" s="204">
        <v>0</v>
      </c>
      <c r="Z199" s="204">
        <v>0</v>
      </c>
      <c r="AA199" s="204">
        <v>0</v>
      </c>
      <c r="AB199" s="204">
        <v>0</v>
      </c>
      <c r="AC199" s="202">
        <f t="shared" si="1249"/>
        <v>0</v>
      </c>
      <c r="AD199" s="3" t="str">
        <f t="shared" si="1250"/>
        <v>Nem rövidtávú a feladat.</v>
      </c>
      <c r="AE199" s="205"/>
      <c r="AF199" s="204">
        <v>0</v>
      </c>
      <c r="AG199" s="204">
        <v>0</v>
      </c>
      <c r="AH199" s="204">
        <v>0</v>
      </c>
      <c r="AI199" s="204">
        <v>0</v>
      </c>
      <c r="AJ199" s="204">
        <v>5000</v>
      </c>
      <c r="AK199" s="204">
        <v>0</v>
      </c>
      <c r="AL199" s="204">
        <v>0</v>
      </c>
      <c r="AM199" s="204">
        <v>0</v>
      </c>
      <c r="AN199" s="204">
        <v>0</v>
      </c>
      <c r="AO199" s="204">
        <v>0</v>
      </c>
      <c r="AP199" s="204">
        <v>0</v>
      </c>
      <c r="AQ199" s="202">
        <f t="shared" si="1251"/>
        <v>5000</v>
      </c>
      <c r="AR199" s="191"/>
      <c r="AS199" s="3" t="str">
        <f t="shared" si="1252"/>
        <v>A forrás egyenlő a költséggel (II.ütem).</v>
      </c>
      <c r="AT199" s="205"/>
      <c r="AU199" s="198" t="s">
        <v>477</v>
      </c>
      <c r="AV199" s="198" t="s">
        <v>135</v>
      </c>
      <c r="AW199" s="197">
        <f>COUNTA($G$3:G199)</f>
        <v>197</v>
      </c>
      <c r="AY199" s="6">
        <f>VLOOKUP($G199,Összesítő!$B:$F,3,FALSE)</f>
        <v>1805</v>
      </c>
      <c r="AZ199" s="6">
        <f t="shared" si="1253"/>
        <v>170</v>
      </c>
      <c r="BA199" s="5">
        <f t="shared" si="1254"/>
        <v>1</v>
      </c>
      <c r="BB199" s="5" t="str">
        <f t="shared" si="1255"/>
        <v>H</v>
      </c>
      <c r="BC199" s="5">
        <f t="shared" si="1256"/>
        <v>0</v>
      </c>
      <c r="BD199" s="5">
        <f t="shared" si="1257"/>
        <v>0</v>
      </c>
      <c r="BE199" s="5">
        <f t="shared" si="1258"/>
        <v>0</v>
      </c>
      <c r="BF199" s="6" t="str">
        <f t="shared" si="1259"/>
        <v>Nem rövidtávú a feladat.</v>
      </c>
      <c r="BG199" s="5">
        <f t="shared" si="1260"/>
        <v>1</v>
      </c>
      <c r="BH199" s="5">
        <f t="shared" si="1261"/>
        <v>1</v>
      </c>
      <c r="BI199" s="5">
        <f t="shared" si="1262"/>
        <v>0</v>
      </c>
      <c r="BJ199" s="5">
        <f t="shared" si="1263"/>
        <v>1</v>
      </c>
      <c r="BK199" s="5">
        <f t="shared" si="1264"/>
        <v>1</v>
      </c>
      <c r="BL199" s="4" t="str">
        <f t="shared" si="1265"/>
        <v>A forrás egyenlő a költséggel (II.ütem).</v>
      </c>
      <c r="BM199" s="5">
        <f t="shared" si="1266"/>
        <v>0</v>
      </c>
      <c r="BN199" s="5">
        <f t="shared" si="1267"/>
        <v>1</v>
      </c>
      <c r="BO199" s="5">
        <f t="shared" si="1268"/>
        <v>0</v>
      </c>
      <c r="BP199" s="5">
        <f t="shared" si="1269"/>
        <v>0</v>
      </c>
      <c r="BQ199" s="5">
        <f t="shared" si="1270"/>
        <v>0</v>
      </c>
      <c r="BR199" s="6">
        <f t="shared" si="1271"/>
        <v>0</v>
      </c>
      <c r="BS199" s="5">
        <f t="shared" si="1272"/>
        <v>0</v>
      </c>
      <c r="BT199" s="5">
        <f t="shared" si="1273"/>
        <v>0</v>
      </c>
      <c r="BU199" s="5">
        <f t="shared" si="1274"/>
        <v>1</v>
      </c>
      <c r="BV199" s="5">
        <f t="shared" si="1275"/>
        <v>1</v>
      </c>
      <c r="BW199" s="5">
        <f t="shared" si="1276"/>
        <v>1</v>
      </c>
      <c r="BX199" s="5">
        <f t="shared" si="1277"/>
        <v>1</v>
      </c>
      <c r="BY199" s="5">
        <f t="shared" si="1278"/>
        <v>1</v>
      </c>
      <c r="BZ199" s="5">
        <f t="shared" si="1279"/>
        <v>1</v>
      </c>
      <c r="CA199" s="5">
        <f t="shared" si="1280"/>
        <v>1</v>
      </c>
      <c r="CB199" s="5">
        <f t="shared" si="1281"/>
        <v>1</v>
      </c>
      <c r="CC199" s="5">
        <f t="shared" si="1282"/>
        <v>1</v>
      </c>
      <c r="CD199" s="5" t="str">
        <f t="shared" si="1283"/>
        <v>?</v>
      </c>
      <c r="CE199" s="4" t="str">
        <f t="shared" si="1284"/>
        <v>Kitöltés rendben!</v>
      </c>
      <c r="CF199" s="5">
        <f t="shared" si="1285"/>
        <v>1</v>
      </c>
      <c r="CG199" s="5">
        <f t="shared" si="1286"/>
        <v>0</v>
      </c>
      <c r="CH199" s="5">
        <f t="shared" si="1287"/>
        <v>1</v>
      </c>
    </row>
    <row r="200" spans="1:86" s="2" customFormat="1" ht="180">
      <c r="A200" s="1" t="str">
        <f t="shared" si="1247"/>
        <v>Kitöltés rendben!</v>
      </c>
      <c r="B200" s="195">
        <v>1</v>
      </c>
      <c r="C200" s="191" t="s">
        <v>103</v>
      </c>
      <c r="D200" s="198" t="s">
        <v>551</v>
      </c>
      <c r="E200" s="199" t="s">
        <v>318</v>
      </c>
      <c r="F200" s="200" t="str">
        <f>VLOOKUP($G200,Összesítő!$B:$F,2,FALSE)</f>
        <v>21-30623-1-001-00-14</v>
      </c>
      <c r="G200" s="201">
        <v>2601</v>
      </c>
      <c r="H200" s="200" t="str">
        <f>AY200&amp;"_"&amp;AW200&amp;"_FIV_"&amp;LEFT(Előlap!$B$6,4)</f>
        <v>1805_198_FIV_2026</v>
      </c>
      <c r="I200" s="200" t="str">
        <f>VLOOKUP($G200,Összesítő!$B:$F,5,FALSE)</f>
        <v>Tiszakécske</v>
      </c>
      <c r="J200" s="200" t="str">
        <f>VLOOKUP($G200,Összesítő!$B:$F,4,FALSE)</f>
        <v>Tiszakécske Város Önkormányzata</v>
      </c>
      <c r="K200" s="202">
        <f t="shared" si="1248"/>
        <v>24000</v>
      </c>
      <c r="L200" s="193">
        <v>2028</v>
      </c>
      <c r="M200" s="193">
        <v>2028</v>
      </c>
      <c r="N200" s="203">
        <v>0</v>
      </c>
      <c r="O200" s="204">
        <v>24000</v>
      </c>
      <c r="P200" s="203">
        <v>0</v>
      </c>
      <c r="Q200" s="205"/>
      <c r="R200" s="204">
        <v>0</v>
      </c>
      <c r="S200" s="204">
        <v>0</v>
      </c>
      <c r="T200" s="204">
        <v>0</v>
      </c>
      <c r="U200" s="204">
        <v>0</v>
      </c>
      <c r="V200" s="204">
        <v>0</v>
      </c>
      <c r="W200" s="204">
        <v>0</v>
      </c>
      <c r="X200" s="204">
        <v>0</v>
      </c>
      <c r="Y200" s="204">
        <v>0</v>
      </c>
      <c r="Z200" s="204">
        <v>0</v>
      </c>
      <c r="AA200" s="204">
        <v>0</v>
      </c>
      <c r="AB200" s="204">
        <v>0</v>
      </c>
      <c r="AC200" s="202">
        <f t="shared" si="1249"/>
        <v>0</v>
      </c>
      <c r="AD200" s="3" t="str">
        <f t="shared" si="1250"/>
        <v>Nem rövidtávú a feladat.</v>
      </c>
      <c r="AE200" s="205"/>
      <c r="AF200" s="204">
        <v>0</v>
      </c>
      <c r="AG200" s="204">
        <v>0</v>
      </c>
      <c r="AH200" s="204">
        <v>0</v>
      </c>
      <c r="AI200" s="204">
        <v>0</v>
      </c>
      <c r="AJ200" s="204">
        <v>24000</v>
      </c>
      <c r="AK200" s="204">
        <v>0</v>
      </c>
      <c r="AL200" s="204">
        <v>0</v>
      </c>
      <c r="AM200" s="204">
        <v>0</v>
      </c>
      <c r="AN200" s="204">
        <v>0</v>
      </c>
      <c r="AO200" s="204">
        <v>0</v>
      </c>
      <c r="AP200" s="204">
        <v>0</v>
      </c>
      <c r="AQ200" s="202">
        <f t="shared" si="1251"/>
        <v>24000</v>
      </c>
      <c r="AR200" s="191"/>
      <c r="AS200" s="3" t="str">
        <f t="shared" si="1252"/>
        <v>A forrás egyenlő a költséggel (II.ütem).</v>
      </c>
      <c r="AT200" s="205"/>
      <c r="AU200" s="198" t="s">
        <v>559</v>
      </c>
      <c r="AV200" s="198" t="s">
        <v>135</v>
      </c>
      <c r="AW200" s="197">
        <f>COUNTA($G$3:G200)</f>
        <v>198</v>
      </c>
      <c r="AY200" s="6">
        <f>VLOOKUP($G200,Összesítő!$B:$F,3,FALSE)</f>
        <v>1805</v>
      </c>
      <c r="AZ200" s="6">
        <f t="shared" si="1253"/>
        <v>471</v>
      </c>
      <c r="BA200" s="5">
        <f t="shared" si="1254"/>
        <v>1</v>
      </c>
      <c r="BB200" s="5" t="str">
        <f t="shared" si="1255"/>
        <v>H</v>
      </c>
      <c r="BC200" s="5">
        <f t="shared" si="1256"/>
        <v>0</v>
      </c>
      <c r="BD200" s="5">
        <f t="shared" si="1257"/>
        <v>0</v>
      </c>
      <c r="BE200" s="5">
        <f t="shared" si="1258"/>
        <v>0</v>
      </c>
      <c r="BF200" s="6" t="str">
        <f t="shared" si="1259"/>
        <v>Nem rövidtávú a feladat.</v>
      </c>
      <c r="BG200" s="5">
        <f t="shared" si="1260"/>
        <v>1</v>
      </c>
      <c r="BH200" s="5">
        <f t="shared" si="1261"/>
        <v>1</v>
      </c>
      <c r="BI200" s="5">
        <f t="shared" si="1262"/>
        <v>0</v>
      </c>
      <c r="BJ200" s="5">
        <f t="shared" si="1263"/>
        <v>1</v>
      </c>
      <c r="BK200" s="5">
        <f t="shared" si="1264"/>
        <v>1</v>
      </c>
      <c r="BL200" s="4" t="str">
        <f t="shared" si="1265"/>
        <v>A forrás egyenlő a költséggel (II.ütem).</v>
      </c>
      <c r="BM200" s="5">
        <f t="shared" si="1266"/>
        <v>0</v>
      </c>
      <c r="BN200" s="5">
        <f t="shared" si="1267"/>
        <v>1</v>
      </c>
      <c r="BO200" s="5">
        <f t="shared" si="1268"/>
        <v>0</v>
      </c>
      <c r="BP200" s="5">
        <f t="shared" si="1269"/>
        <v>0</v>
      </c>
      <c r="BQ200" s="5">
        <f t="shared" si="1270"/>
        <v>0</v>
      </c>
      <c r="BR200" s="6">
        <f t="shared" si="1271"/>
        <v>0</v>
      </c>
      <c r="BS200" s="5">
        <f t="shared" si="1272"/>
        <v>0</v>
      </c>
      <c r="BT200" s="5">
        <f t="shared" si="1273"/>
        <v>0</v>
      </c>
      <c r="BU200" s="5">
        <f t="shared" si="1274"/>
        <v>1</v>
      </c>
      <c r="BV200" s="5">
        <f t="shared" si="1275"/>
        <v>1</v>
      </c>
      <c r="BW200" s="5">
        <f t="shared" si="1276"/>
        <v>1</v>
      </c>
      <c r="BX200" s="5">
        <f t="shared" si="1277"/>
        <v>1</v>
      </c>
      <c r="BY200" s="5">
        <f t="shared" si="1278"/>
        <v>1</v>
      </c>
      <c r="BZ200" s="5">
        <f t="shared" si="1279"/>
        <v>1</v>
      </c>
      <c r="CA200" s="5">
        <f t="shared" si="1280"/>
        <v>1</v>
      </c>
      <c r="CB200" s="5">
        <f t="shared" si="1281"/>
        <v>1</v>
      </c>
      <c r="CC200" s="5">
        <f t="shared" si="1282"/>
        <v>1</v>
      </c>
      <c r="CD200" s="5" t="str">
        <f t="shared" si="1283"/>
        <v>?</v>
      </c>
      <c r="CE200" s="4" t="str">
        <f t="shared" si="1284"/>
        <v>Kitöltés rendben!</v>
      </c>
      <c r="CF200" s="5">
        <f t="shared" si="1285"/>
        <v>1</v>
      </c>
      <c r="CG200" s="5">
        <f t="shared" si="1286"/>
        <v>0</v>
      </c>
      <c r="CH200" s="5">
        <f t="shared" si="1287"/>
        <v>1</v>
      </c>
    </row>
    <row r="201" spans="1:86" s="2" customFormat="1" ht="180">
      <c r="A201" s="1" t="str">
        <f t="shared" si="1247"/>
        <v>Kitöltés rendben!</v>
      </c>
      <c r="B201" s="195">
        <v>1</v>
      </c>
      <c r="C201" s="191" t="s">
        <v>88</v>
      </c>
      <c r="D201" s="198" t="s">
        <v>552</v>
      </c>
      <c r="E201" s="199" t="s">
        <v>318</v>
      </c>
      <c r="F201" s="200" t="str">
        <f>VLOOKUP($G201,Összesítő!$B:$F,2,FALSE)</f>
        <v>21-30623-1-001-00-14</v>
      </c>
      <c r="G201" s="201">
        <v>2601</v>
      </c>
      <c r="H201" s="200" t="str">
        <f>AY201&amp;"_"&amp;AW201&amp;"_FIV_"&amp;LEFT(Előlap!$B$6,4)</f>
        <v>1805_199_FIV_2026</v>
      </c>
      <c r="I201" s="200" t="str">
        <f>VLOOKUP($G201,Összesítő!$B:$F,5,FALSE)</f>
        <v>Tiszakécske</v>
      </c>
      <c r="J201" s="200" t="str">
        <f>VLOOKUP($G201,Összesítő!$B:$F,4,FALSE)</f>
        <v>Tiszakécske Város Önkormányzata</v>
      </c>
      <c r="K201" s="202">
        <f t="shared" si="1248"/>
        <v>20000</v>
      </c>
      <c r="L201" s="193">
        <v>2028</v>
      </c>
      <c r="M201" s="193">
        <v>2028</v>
      </c>
      <c r="N201" s="203">
        <v>0</v>
      </c>
      <c r="O201" s="204">
        <v>20000</v>
      </c>
      <c r="P201" s="203">
        <v>0</v>
      </c>
      <c r="Q201" s="205"/>
      <c r="R201" s="204">
        <v>0</v>
      </c>
      <c r="S201" s="204">
        <v>0</v>
      </c>
      <c r="T201" s="204">
        <v>0</v>
      </c>
      <c r="U201" s="204">
        <v>0</v>
      </c>
      <c r="V201" s="204">
        <v>0</v>
      </c>
      <c r="W201" s="204">
        <v>0</v>
      </c>
      <c r="X201" s="204">
        <v>0</v>
      </c>
      <c r="Y201" s="204">
        <v>0</v>
      </c>
      <c r="Z201" s="204">
        <v>0</v>
      </c>
      <c r="AA201" s="204">
        <v>0</v>
      </c>
      <c r="AB201" s="204">
        <v>0</v>
      </c>
      <c r="AC201" s="202">
        <f t="shared" si="1249"/>
        <v>0</v>
      </c>
      <c r="AD201" s="3" t="str">
        <f t="shared" si="1250"/>
        <v>Nem rövidtávú a feladat.</v>
      </c>
      <c r="AE201" s="205"/>
      <c r="AF201" s="204">
        <v>0</v>
      </c>
      <c r="AG201" s="204">
        <v>0</v>
      </c>
      <c r="AH201" s="204">
        <v>0</v>
      </c>
      <c r="AI201" s="204">
        <v>0</v>
      </c>
      <c r="AJ201" s="204">
        <v>20000</v>
      </c>
      <c r="AK201" s="204">
        <v>0</v>
      </c>
      <c r="AL201" s="204">
        <v>0</v>
      </c>
      <c r="AM201" s="204">
        <v>0</v>
      </c>
      <c r="AN201" s="204">
        <v>0</v>
      </c>
      <c r="AO201" s="204">
        <v>0</v>
      </c>
      <c r="AP201" s="204">
        <v>0</v>
      </c>
      <c r="AQ201" s="202">
        <f t="shared" si="1251"/>
        <v>20000</v>
      </c>
      <c r="AR201" s="191"/>
      <c r="AS201" s="3" t="str">
        <f t="shared" si="1252"/>
        <v>A forrás egyenlő a költséggel (II.ütem).</v>
      </c>
      <c r="AT201" s="205"/>
      <c r="AU201" s="198" t="s">
        <v>560</v>
      </c>
      <c r="AV201" s="198" t="s">
        <v>135</v>
      </c>
      <c r="AW201" s="197">
        <f>COUNTA($G$3:G201)</f>
        <v>199</v>
      </c>
      <c r="AY201" s="6">
        <f>VLOOKUP($G201,Összesítő!$B:$F,3,FALSE)</f>
        <v>1805</v>
      </c>
      <c r="AZ201" s="6">
        <f t="shared" si="1253"/>
        <v>502</v>
      </c>
      <c r="BA201" s="5">
        <f t="shared" si="1254"/>
        <v>1</v>
      </c>
      <c r="BB201" s="5" t="str">
        <f t="shared" si="1255"/>
        <v>H</v>
      </c>
      <c r="BC201" s="5">
        <f t="shared" si="1256"/>
        <v>0</v>
      </c>
      <c r="BD201" s="5">
        <f t="shared" si="1257"/>
        <v>0</v>
      </c>
      <c r="BE201" s="5">
        <f t="shared" si="1258"/>
        <v>0</v>
      </c>
      <c r="BF201" s="6" t="str">
        <f t="shared" si="1259"/>
        <v>Nem rövidtávú a feladat.</v>
      </c>
      <c r="BG201" s="5">
        <f t="shared" si="1260"/>
        <v>1</v>
      </c>
      <c r="BH201" s="5">
        <f t="shared" si="1261"/>
        <v>1</v>
      </c>
      <c r="BI201" s="5">
        <f t="shared" si="1262"/>
        <v>0</v>
      </c>
      <c r="BJ201" s="5">
        <f t="shared" si="1263"/>
        <v>1</v>
      </c>
      <c r="BK201" s="5">
        <f t="shared" si="1264"/>
        <v>1</v>
      </c>
      <c r="BL201" s="4" t="str">
        <f t="shared" si="1265"/>
        <v>A forrás egyenlő a költséggel (II.ütem).</v>
      </c>
      <c r="BM201" s="5">
        <f t="shared" si="1266"/>
        <v>0</v>
      </c>
      <c r="BN201" s="5">
        <f t="shared" si="1267"/>
        <v>1</v>
      </c>
      <c r="BO201" s="5">
        <f t="shared" si="1268"/>
        <v>0</v>
      </c>
      <c r="BP201" s="5">
        <f t="shared" si="1269"/>
        <v>0</v>
      </c>
      <c r="BQ201" s="5">
        <f t="shared" si="1270"/>
        <v>0</v>
      </c>
      <c r="BR201" s="6">
        <f t="shared" si="1271"/>
        <v>0</v>
      </c>
      <c r="BS201" s="5">
        <f t="shared" si="1272"/>
        <v>0</v>
      </c>
      <c r="BT201" s="5">
        <f t="shared" si="1273"/>
        <v>0</v>
      </c>
      <c r="BU201" s="5">
        <f t="shared" si="1274"/>
        <v>1</v>
      </c>
      <c r="BV201" s="5">
        <f t="shared" si="1275"/>
        <v>1</v>
      </c>
      <c r="BW201" s="5">
        <f t="shared" si="1276"/>
        <v>1</v>
      </c>
      <c r="BX201" s="5">
        <f t="shared" si="1277"/>
        <v>1</v>
      </c>
      <c r="BY201" s="5">
        <f t="shared" si="1278"/>
        <v>1</v>
      </c>
      <c r="BZ201" s="5">
        <f t="shared" si="1279"/>
        <v>1</v>
      </c>
      <c r="CA201" s="5">
        <f t="shared" si="1280"/>
        <v>1</v>
      </c>
      <c r="CB201" s="5">
        <f t="shared" si="1281"/>
        <v>1</v>
      </c>
      <c r="CC201" s="5">
        <f t="shared" si="1282"/>
        <v>1</v>
      </c>
      <c r="CD201" s="5" t="str">
        <f t="shared" si="1283"/>
        <v>?</v>
      </c>
      <c r="CE201" s="4" t="str">
        <f t="shared" si="1284"/>
        <v>Kitöltés rendben!</v>
      </c>
      <c r="CF201" s="5">
        <f t="shared" si="1285"/>
        <v>1</v>
      </c>
      <c r="CG201" s="5">
        <f t="shared" si="1286"/>
        <v>0</v>
      </c>
      <c r="CH201" s="5">
        <f t="shared" si="1287"/>
        <v>1</v>
      </c>
    </row>
    <row r="202" spans="1:86" s="2" customFormat="1" ht="135">
      <c r="A202" s="1" t="str">
        <f t="shared" si="1247"/>
        <v>Kitöltés rendben!</v>
      </c>
      <c r="B202" s="195">
        <v>1</v>
      </c>
      <c r="C202" s="191" t="s">
        <v>101</v>
      </c>
      <c r="D202" s="198" t="s">
        <v>553</v>
      </c>
      <c r="E202" s="199" t="s">
        <v>318</v>
      </c>
      <c r="F202" s="200" t="str">
        <f>VLOOKUP($G202,Összesítő!$B:$F,2,FALSE)</f>
        <v>21-30623-1-001-00-14</v>
      </c>
      <c r="G202" s="201">
        <v>2601</v>
      </c>
      <c r="H202" s="200" t="str">
        <f>AY202&amp;"_"&amp;AW202&amp;"_FIV_"&amp;LEFT(Előlap!$B$6,4)</f>
        <v>1805_200_FIV_2026</v>
      </c>
      <c r="I202" s="200" t="str">
        <f>VLOOKUP($G202,Összesítő!$B:$F,5,FALSE)</f>
        <v>Tiszakécske</v>
      </c>
      <c r="J202" s="200" t="str">
        <f>VLOOKUP($G202,Összesítő!$B:$F,4,FALSE)</f>
        <v>Tiszakécske Város Önkormányzata</v>
      </c>
      <c r="K202" s="202">
        <f t="shared" si="1248"/>
        <v>15000</v>
      </c>
      <c r="L202" s="193">
        <v>2028</v>
      </c>
      <c r="M202" s="193">
        <v>2028</v>
      </c>
      <c r="N202" s="203">
        <v>0</v>
      </c>
      <c r="O202" s="204">
        <v>15000</v>
      </c>
      <c r="P202" s="203">
        <v>0</v>
      </c>
      <c r="Q202" s="205"/>
      <c r="R202" s="204">
        <v>0</v>
      </c>
      <c r="S202" s="204">
        <v>0</v>
      </c>
      <c r="T202" s="204">
        <v>0</v>
      </c>
      <c r="U202" s="204">
        <v>0</v>
      </c>
      <c r="V202" s="204">
        <v>0</v>
      </c>
      <c r="W202" s="204">
        <v>0</v>
      </c>
      <c r="X202" s="204">
        <v>0</v>
      </c>
      <c r="Y202" s="204">
        <v>0</v>
      </c>
      <c r="Z202" s="204">
        <v>0</v>
      </c>
      <c r="AA202" s="204">
        <v>0</v>
      </c>
      <c r="AB202" s="204">
        <v>0</v>
      </c>
      <c r="AC202" s="202">
        <f t="shared" si="1249"/>
        <v>0</v>
      </c>
      <c r="AD202" s="3" t="str">
        <f t="shared" si="1250"/>
        <v>Nem rövidtávú a feladat.</v>
      </c>
      <c r="AE202" s="205"/>
      <c r="AF202" s="204">
        <v>0</v>
      </c>
      <c r="AG202" s="204">
        <v>0</v>
      </c>
      <c r="AH202" s="204">
        <v>0</v>
      </c>
      <c r="AI202" s="204">
        <v>0</v>
      </c>
      <c r="AJ202" s="204">
        <v>15000</v>
      </c>
      <c r="AK202" s="204">
        <v>0</v>
      </c>
      <c r="AL202" s="204">
        <v>0</v>
      </c>
      <c r="AM202" s="204">
        <v>0</v>
      </c>
      <c r="AN202" s="204">
        <v>0</v>
      </c>
      <c r="AO202" s="204">
        <v>0</v>
      </c>
      <c r="AP202" s="204">
        <v>0</v>
      </c>
      <c r="AQ202" s="202">
        <f t="shared" si="1251"/>
        <v>15000</v>
      </c>
      <c r="AR202" s="191"/>
      <c r="AS202" s="3" t="str">
        <f t="shared" si="1252"/>
        <v>A forrás egyenlő a költséggel (II.ütem).</v>
      </c>
      <c r="AT202" s="205"/>
      <c r="AU202" s="198" t="s">
        <v>561</v>
      </c>
      <c r="AV202" s="198" t="s">
        <v>135</v>
      </c>
      <c r="AW202" s="197">
        <f>COUNTA($G$3:G202)</f>
        <v>200</v>
      </c>
      <c r="AY202" s="6">
        <f>VLOOKUP($G202,Összesítő!$B:$F,3,FALSE)</f>
        <v>1805</v>
      </c>
      <c r="AZ202" s="6">
        <f t="shared" si="1253"/>
        <v>357</v>
      </c>
      <c r="BA202" s="5">
        <f t="shared" si="1254"/>
        <v>1</v>
      </c>
      <c r="BB202" s="5" t="str">
        <f t="shared" si="1255"/>
        <v>H</v>
      </c>
      <c r="BC202" s="5">
        <f t="shared" si="1256"/>
        <v>0</v>
      </c>
      <c r="BD202" s="5">
        <f t="shared" si="1257"/>
        <v>0</v>
      </c>
      <c r="BE202" s="5">
        <f t="shared" si="1258"/>
        <v>0</v>
      </c>
      <c r="BF202" s="6" t="str">
        <f t="shared" si="1259"/>
        <v>Nem rövidtávú a feladat.</v>
      </c>
      <c r="BG202" s="5">
        <f t="shared" si="1260"/>
        <v>1</v>
      </c>
      <c r="BH202" s="5">
        <f t="shared" si="1261"/>
        <v>1</v>
      </c>
      <c r="BI202" s="5">
        <f t="shared" si="1262"/>
        <v>0</v>
      </c>
      <c r="BJ202" s="5">
        <f t="shared" si="1263"/>
        <v>1</v>
      </c>
      <c r="BK202" s="5">
        <f t="shared" si="1264"/>
        <v>1</v>
      </c>
      <c r="BL202" s="4" t="str">
        <f t="shared" si="1265"/>
        <v>A forrás egyenlő a költséggel (II.ütem).</v>
      </c>
      <c r="BM202" s="5">
        <f t="shared" si="1266"/>
        <v>0</v>
      </c>
      <c r="BN202" s="5">
        <f t="shared" si="1267"/>
        <v>1</v>
      </c>
      <c r="BO202" s="5">
        <f t="shared" si="1268"/>
        <v>0</v>
      </c>
      <c r="BP202" s="5">
        <f t="shared" si="1269"/>
        <v>0</v>
      </c>
      <c r="BQ202" s="5">
        <f t="shared" si="1270"/>
        <v>0</v>
      </c>
      <c r="BR202" s="6">
        <f t="shared" si="1271"/>
        <v>0</v>
      </c>
      <c r="BS202" s="5">
        <f t="shared" si="1272"/>
        <v>0</v>
      </c>
      <c r="BT202" s="5">
        <f t="shared" si="1273"/>
        <v>0</v>
      </c>
      <c r="BU202" s="5">
        <f t="shared" si="1274"/>
        <v>1</v>
      </c>
      <c r="BV202" s="5">
        <f t="shared" si="1275"/>
        <v>1</v>
      </c>
      <c r="BW202" s="5">
        <f t="shared" si="1276"/>
        <v>1</v>
      </c>
      <c r="BX202" s="5">
        <f t="shared" si="1277"/>
        <v>1</v>
      </c>
      <c r="BY202" s="5">
        <f t="shared" si="1278"/>
        <v>1</v>
      </c>
      <c r="BZ202" s="5">
        <f t="shared" si="1279"/>
        <v>1</v>
      </c>
      <c r="CA202" s="5">
        <f t="shared" si="1280"/>
        <v>1</v>
      </c>
      <c r="CB202" s="5">
        <f t="shared" si="1281"/>
        <v>1</v>
      </c>
      <c r="CC202" s="5">
        <f t="shared" si="1282"/>
        <v>1</v>
      </c>
      <c r="CD202" s="5" t="str">
        <f t="shared" si="1283"/>
        <v>?</v>
      </c>
      <c r="CE202" s="4" t="str">
        <f t="shared" si="1284"/>
        <v>Kitöltés rendben!</v>
      </c>
      <c r="CF202" s="5">
        <f t="shared" si="1285"/>
        <v>1</v>
      </c>
      <c r="CG202" s="5">
        <f t="shared" si="1286"/>
        <v>0</v>
      </c>
      <c r="CH202" s="5">
        <f t="shared" si="1287"/>
        <v>1</v>
      </c>
    </row>
  </sheetData>
  <autoFilter ref="A2:CH202" xr:uid="{00000000-0009-0000-0000-000002000000}"/>
  <mergeCells count="19">
    <mergeCell ref="G3"/>
    <mergeCell ref="B2"/>
    <mergeCell ref="C2"/>
    <mergeCell ref="D2"/>
    <mergeCell ref="E2"/>
    <mergeCell ref="F2"/>
    <mergeCell ref="G2"/>
    <mergeCell ref="B3"/>
    <mergeCell ref="C3"/>
    <mergeCell ref="E3"/>
    <mergeCell ref="F3"/>
    <mergeCell ref="R1:AC1"/>
    <mergeCell ref="AF1:AQ1"/>
    <mergeCell ref="G1"/>
    <mergeCell ref="B1"/>
    <mergeCell ref="C1"/>
    <mergeCell ref="D1"/>
    <mergeCell ref="E1"/>
    <mergeCell ref="F1"/>
  </mergeCells>
  <conditionalFormatting sqref="A3:A202">
    <cfRule type="containsText" dxfId="2" priority="5" operator="containsText" text="Nincs VKR kiválasztva!">
      <formula>NOT(ISERROR(SEARCH("Nincs VKR kiválasztva!",A3)))</formula>
    </cfRule>
    <cfRule type="containsText" dxfId="1" priority="6" operator="containsText" text="Kitöltés rendben!">
      <formula>NOT(ISERROR(SEARCH("Kitöltés rendben!",A3)))</formula>
    </cfRule>
  </conditionalFormatting>
  <conditionalFormatting sqref="AD3:AD202 AS3:AS202">
    <cfRule type="containsText" dxfId="0" priority="4" operator="containsText" text="Kitöltés rendben!">
      <formula>NOT(ISERROR(SEARCH("Kitöltés rendben!",AD3)))</formula>
    </cfRule>
  </conditionalFormatting>
  <dataValidations count="2">
    <dataValidation type="list" allowBlank="1" showInputMessage="1" showErrorMessage="1" sqref="AR3:AR202" xr:uid="{00000000-0002-0000-0200-000000000000}">
      <formula1>"nem,igen"</formula1>
    </dataValidation>
    <dataValidation type="whole" allowBlank="1" showInputMessage="1" showErrorMessage="1" sqref="L3:M3 L47:M47 L80:M85 L56:M56 L63:M63 L72:M72 L11:M40 L101:M101 L130:M202 L126:M126 L122:M123" xr:uid="{00000000-0002-0000-0200-000001000000}">
      <formula1>2027</formula1>
      <formula2>2036</formula2>
    </dataValidation>
  </dataValidations>
  <pageMargins left="0.7" right="0.7" top="0.75" bottom="0.75" header="0.3" footer="0.3"/>
  <pageSetup paperSize="9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adat!$C$3:$C$26</xm:f>
          </x14:formula1>
          <xm:sqref>C3:C202</xm:sqref>
        </x14:dataValidation>
        <x14:dataValidation type="list" allowBlank="1" showInputMessage="1" showErrorMessage="1" xr:uid="{00000000-0002-0000-0200-000003000000}">
          <x14:formula1>
            <xm:f>Összesítő!$B$4:$B$99999</xm:f>
          </x14:formula1>
          <xm:sqref>G3:G202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3"/>
  <sheetViews>
    <sheetView zoomScale="55" zoomScaleNormal="55" workbookViewId="0">
      <pane ySplit="1" topLeftCell="A2" activePane="bottomLeft" state="frozen"/>
      <selection pane="bottomLeft"/>
    </sheetView>
  </sheetViews>
  <sheetFormatPr defaultColWidth="9.140625" defaultRowHeight="15"/>
  <cols>
    <col min="1" max="1" width="18.42578125" style="31" customWidth="1"/>
    <col min="2" max="2" width="12.140625" style="31" bestFit="1" customWidth="1"/>
    <col min="3" max="3" width="49.85546875" style="31" bestFit="1" customWidth="1"/>
    <col min="4" max="4" width="30.140625" style="31" bestFit="1" customWidth="1"/>
    <col min="5" max="5" width="20.140625" style="31" bestFit="1" customWidth="1"/>
    <col min="6" max="6" width="15" style="31" bestFit="1" customWidth="1"/>
    <col min="7" max="7" width="126.7109375" style="31" bestFit="1" customWidth="1"/>
    <col min="8" max="10" width="5.85546875" style="31" bestFit="1" customWidth="1"/>
    <col min="11" max="11" width="11.85546875" style="31" bestFit="1" customWidth="1"/>
    <col min="12" max="12" width="12.140625" style="31" bestFit="1" customWidth="1"/>
    <col min="13" max="13" width="35.42578125" style="31" bestFit="1" customWidth="1"/>
    <col min="14" max="14" width="105.85546875" style="31" bestFit="1" customWidth="1"/>
    <col min="15" max="17" width="9.140625" style="31" customWidth="1"/>
    <col min="18" max="18" width="4.7109375" style="31" bestFit="1" customWidth="1"/>
    <col min="19" max="19" width="108.85546875" style="31" customWidth="1"/>
    <col min="20" max="20" width="13.28515625" style="31" bestFit="1" customWidth="1"/>
    <col min="21" max="22" width="9.140625" style="31" customWidth="1"/>
    <col min="23" max="23" width="3.5703125" style="31" bestFit="1" customWidth="1"/>
    <col min="24" max="24" width="78.85546875" style="31" customWidth="1"/>
    <col min="25" max="25" width="13.28515625" style="31" bestFit="1" customWidth="1"/>
    <col min="26" max="26" width="9.140625" style="31" customWidth="1"/>
    <col min="27" max="16384" width="9.140625" style="31"/>
  </cols>
  <sheetData>
    <row r="1" spans="1:25" ht="66.75" customHeight="1">
      <c r="A1" s="30">
        <v>2027</v>
      </c>
      <c r="B1" s="33" t="s">
        <v>0</v>
      </c>
      <c r="C1" s="34"/>
      <c r="D1" s="34"/>
      <c r="E1" s="34"/>
      <c r="F1" s="34"/>
      <c r="G1" s="35"/>
      <c r="H1" s="234" t="s">
        <v>1</v>
      </c>
      <c r="I1" s="235"/>
      <c r="J1" s="236"/>
      <c r="K1"/>
      <c r="L1" s="224" t="s">
        <v>2</v>
      </c>
      <c r="M1" s="225"/>
      <c r="N1" s="226"/>
      <c r="O1"/>
      <c r="P1"/>
      <c r="Q1"/>
      <c r="R1" s="36" t="s">
        <v>3</v>
      </c>
      <c r="S1" s="37"/>
      <c r="T1" s="38" t="s">
        <v>4</v>
      </c>
      <c r="U1"/>
      <c r="V1"/>
      <c r="W1" s="36" t="s">
        <v>5</v>
      </c>
      <c r="X1" s="39"/>
      <c r="Y1" s="38" t="s">
        <v>4</v>
      </c>
    </row>
    <row r="2" spans="1:25" ht="59.25">
      <c r="B2" s="133" t="s">
        <v>6</v>
      </c>
      <c r="C2" s="40" t="s">
        <v>7</v>
      </c>
      <c r="D2" s="41" t="s">
        <v>8</v>
      </c>
      <c r="E2" s="42" t="s">
        <v>9</v>
      </c>
      <c r="F2" s="43" t="s">
        <v>10</v>
      </c>
      <c r="G2" s="44" t="s">
        <v>11</v>
      </c>
      <c r="H2" s="237"/>
      <c r="I2" s="238"/>
      <c r="J2" s="239"/>
      <c r="K2"/>
      <c r="L2" s="176" t="s">
        <v>6</v>
      </c>
      <c r="M2" s="48" t="s">
        <v>12</v>
      </c>
      <c r="N2" s="49" t="s">
        <v>13</v>
      </c>
      <c r="O2"/>
      <c r="P2"/>
      <c r="Q2"/>
      <c r="R2" s="50">
        <v>1</v>
      </c>
      <c r="S2" s="177" t="s">
        <v>14</v>
      </c>
      <c r="T2" s="51"/>
      <c r="U2"/>
      <c r="V2"/>
      <c r="W2" s="52">
        <f>IF($X2="","",COUNTA($X$2:X2))</f>
        <v>1</v>
      </c>
      <c r="X2" s="53" t="s">
        <v>15</v>
      </c>
      <c r="Y2" s="54"/>
    </row>
    <row r="3" spans="1:25" ht="60">
      <c r="B3" s="55">
        <v>1</v>
      </c>
      <c r="C3" s="56" t="s">
        <v>16</v>
      </c>
      <c r="D3" s="227" t="s">
        <v>17</v>
      </c>
      <c r="E3" s="57" t="s">
        <v>18</v>
      </c>
      <c r="F3" s="58"/>
      <c r="G3" s="59" t="s">
        <v>19</v>
      </c>
      <c r="H3" s="134"/>
      <c r="I3" s="135"/>
      <c r="J3" s="136"/>
      <c r="K3"/>
      <c r="L3" s="178">
        <v>1</v>
      </c>
      <c r="M3" s="179" t="s">
        <v>20</v>
      </c>
      <c r="N3" s="180" t="s">
        <v>21</v>
      </c>
      <c r="O3"/>
      <c r="P3"/>
      <c r="Q3"/>
      <c r="R3" s="63">
        <v>2</v>
      </c>
      <c r="S3" s="64" t="s">
        <v>22</v>
      </c>
      <c r="T3" s="65"/>
      <c r="U3"/>
      <c r="V3"/>
      <c r="W3" s="66">
        <f>IF($X3="","",COUNTA($X$2:X3))</f>
        <v>2</v>
      </c>
      <c r="X3" s="67" t="s">
        <v>23</v>
      </c>
      <c r="Y3" s="68"/>
    </row>
    <row r="4" spans="1:25" ht="15.75">
      <c r="B4" s="69">
        <v>2</v>
      </c>
      <c r="C4" s="70" t="s">
        <v>24</v>
      </c>
      <c r="D4" s="228"/>
      <c r="E4" s="71" t="s">
        <v>25</v>
      </c>
      <c r="F4" s="72"/>
      <c r="G4" s="73" t="s">
        <v>26</v>
      </c>
      <c r="H4" s="60"/>
      <c r="I4" s="61"/>
      <c r="J4" s="62"/>
      <c r="K4"/>
      <c r="L4" s="181">
        <v>2</v>
      </c>
      <c r="M4" s="182" t="s">
        <v>27</v>
      </c>
      <c r="N4" s="74" t="s">
        <v>28</v>
      </c>
      <c r="O4"/>
      <c r="P4"/>
      <c r="Q4"/>
      <c r="R4" s="63">
        <v>3</v>
      </c>
      <c r="S4" s="75" t="s">
        <v>29</v>
      </c>
      <c r="T4" s="65"/>
      <c r="U4"/>
      <c r="V4"/>
      <c r="W4" s="66">
        <f>IF($X4="","",COUNTA($X$2:X4))</f>
        <v>3</v>
      </c>
      <c r="X4" s="67" t="s">
        <v>30</v>
      </c>
      <c r="Y4" s="68"/>
    </row>
    <row r="5" spans="1:25" ht="31.5">
      <c r="B5" s="69">
        <v>3</v>
      </c>
      <c r="C5" s="70" t="s">
        <v>31</v>
      </c>
      <c r="D5" s="228"/>
      <c r="E5" s="71" t="s">
        <v>32</v>
      </c>
      <c r="F5" s="72"/>
      <c r="G5" s="73" t="s">
        <v>33</v>
      </c>
      <c r="H5" s="60"/>
      <c r="I5" s="61"/>
      <c r="J5" s="62"/>
      <c r="K5"/>
      <c r="L5" s="181">
        <v>3</v>
      </c>
      <c r="M5" s="182" t="s">
        <v>34</v>
      </c>
      <c r="N5" s="76"/>
      <c r="O5"/>
      <c r="P5"/>
      <c r="Q5"/>
      <c r="R5" s="63">
        <v>4</v>
      </c>
      <c r="S5" s="75" t="s">
        <v>35</v>
      </c>
      <c r="T5" s="65"/>
      <c r="U5"/>
      <c r="V5"/>
      <c r="W5" s="66">
        <f>IF($X5="","",COUNTA($X$2:X5))</f>
        <v>4</v>
      </c>
      <c r="X5" s="67" t="s">
        <v>36</v>
      </c>
      <c r="Y5" s="68"/>
    </row>
    <row r="6" spans="1:25" ht="30">
      <c r="B6" s="77">
        <v>4</v>
      </c>
      <c r="C6" s="70" t="s">
        <v>37</v>
      </c>
      <c r="D6" s="229"/>
      <c r="E6" s="78" t="s">
        <v>38</v>
      </c>
      <c r="F6" s="72"/>
      <c r="G6" s="79" t="s">
        <v>39</v>
      </c>
      <c r="H6" s="60"/>
      <c r="I6" s="61"/>
      <c r="J6" s="62"/>
      <c r="K6"/>
      <c r="L6" s="183">
        <v>4</v>
      </c>
      <c r="M6" s="182" t="s">
        <v>40</v>
      </c>
      <c r="N6" s="74" t="s">
        <v>41</v>
      </c>
      <c r="O6"/>
      <c r="P6"/>
      <c r="Q6"/>
      <c r="R6" s="63">
        <v>5</v>
      </c>
      <c r="S6" s="75" t="s">
        <v>42</v>
      </c>
      <c r="T6" s="65"/>
      <c r="U6"/>
      <c r="V6"/>
      <c r="W6" s="80">
        <f>IF($X6="","",COUNTA($X$2:X6))</f>
        <v>5</v>
      </c>
      <c r="X6" s="81" t="s">
        <v>43</v>
      </c>
      <c r="Y6" s="82"/>
    </row>
    <row r="7" spans="1:25" ht="30">
      <c r="B7" s="83">
        <v>5</v>
      </c>
      <c r="C7" s="84" t="s">
        <v>44</v>
      </c>
      <c r="D7" s="230"/>
      <c r="E7" s="85" t="s">
        <v>45</v>
      </c>
      <c r="F7" s="86"/>
      <c r="G7" s="87" t="s">
        <v>46</v>
      </c>
      <c r="H7" s="125"/>
      <c r="I7" s="126"/>
      <c r="J7" s="127"/>
      <c r="K7"/>
      <c r="L7" s="184">
        <v>5</v>
      </c>
      <c r="M7" s="185" t="s">
        <v>47</v>
      </c>
      <c r="N7" s="186" t="s">
        <v>48</v>
      </c>
      <c r="O7"/>
      <c r="P7"/>
      <c r="Q7"/>
      <c r="R7" s="63">
        <v>6</v>
      </c>
      <c r="S7" s="75" t="s">
        <v>49</v>
      </c>
      <c r="T7" s="65"/>
      <c r="U7"/>
      <c r="V7"/>
      <c r="W7"/>
      <c r="X7"/>
      <c r="Y7"/>
    </row>
    <row r="8" spans="1:25" ht="45" customHeight="1">
      <c r="B8" s="89">
        <v>6</v>
      </c>
      <c r="C8" s="90" t="s">
        <v>50</v>
      </c>
      <c r="D8" s="221" t="s">
        <v>51</v>
      </c>
      <c r="E8" s="232" t="s">
        <v>52</v>
      </c>
      <c r="F8" s="91" t="s">
        <v>53</v>
      </c>
      <c r="G8" s="92" t="s">
        <v>54</v>
      </c>
      <c r="H8" s="137"/>
      <c r="I8" s="138"/>
      <c r="J8" s="139"/>
      <c r="K8"/>
      <c r="L8" s="187">
        <v>6</v>
      </c>
      <c r="M8" s="188" t="s">
        <v>55</v>
      </c>
      <c r="N8" s="88" t="s">
        <v>56</v>
      </c>
      <c r="O8"/>
      <c r="P8"/>
      <c r="Q8"/>
      <c r="R8" s="63">
        <v>7</v>
      </c>
      <c r="S8" s="75" t="s">
        <v>57</v>
      </c>
      <c r="T8" s="65"/>
      <c r="U8"/>
      <c r="V8"/>
      <c r="W8"/>
      <c r="X8"/>
      <c r="Y8"/>
    </row>
    <row r="9" spans="1:25" ht="45">
      <c r="B9" s="93">
        <v>7</v>
      </c>
      <c r="C9" s="94" t="s">
        <v>58</v>
      </c>
      <c r="D9" s="222"/>
      <c r="E9" s="233"/>
      <c r="F9" s="95" t="s">
        <v>59</v>
      </c>
      <c r="G9" s="96" t="s">
        <v>60</v>
      </c>
      <c r="H9" s="60"/>
      <c r="I9" s="61"/>
      <c r="J9" s="62"/>
      <c r="K9"/>
      <c r="L9" s="187">
        <v>7</v>
      </c>
      <c r="M9" s="188" t="s">
        <v>61</v>
      </c>
      <c r="N9" s="88" t="s">
        <v>62</v>
      </c>
      <c r="O9"/>
      <c r="P9"/>
      <c r="Q9"/>
      <c r="R9" s="63">
        <v>8</v>
      </c>
      <c r="S9" s="75" t="s">
        <v>63</v>
      </c>
      <c r="T9" s="65"/>
      <c r="U9"/>
      <c r="V9"/>
      <c r="W9"/>
      <c r="X9"/>
      <c r="Y9"/>
    </row>
    <row r="10" spans="1:25" ht="30">
      <c r="B10" s="93">
        <v>8</v>
      </c>
      <c r="C10" s="94" t="s">
        <v>64</v>
      </c>
      <c r="D10" s="222"/>
      <c r="E10" s="233"/>
      <c r="F10" s="95" t="s">
        <v>65</v>
      </c>
      <c r="G10" s="96" t="s">
        <v>66</v>
      </c>
      <c r="H10" s="140"/>
      <c r="I10" s="141"/>
      <c r="J10" s="142"/>
      <c r="K10"/>
      <c r="L10" s="187">
        <v>8</v>
      </c>
      <c r="M10" s="188" t="s">
        <v>67</v>
      </c>
      <c r="N10" s="88" t="s">
        <v>68</v>
      </c>
      <c r="O10"/>
      <c r="P10"/>
      <c r="Q10"/>
      <c r="R10" s="63">
        <v>9</v>
      </c>
      <c r="S10" s="75" t="s">
        <v>69</v>
      </c>
      <c r="T10" s="65"/>
      <c r="U10"/>
      <c r="V10"/>
      <c r="W10"/>
      <c r="X10"/>
      <c r="Y10"/>
    </row>
    <row r="11" spans="1:25" ht="15.75">
      <c r="B11" s="93">
        <v>9</v>
      </c>
      <c r="C11" s="94" t="s">
        <v>70</v>
      </c>
      <c r="D11" s="222"/>
      <c r="E11" s="130" t="s">
        <v>71</v>
      </c>
      <c r="F11" s="97"/>
      <c r="G11" s="96" t="s">
        <v>72</v>
      </c>
      <c r="H11" s="60"/>
      <c r="I11" s="61"/>
      <c r="J11" s="62"/>
      <c r="K11"/>
      <c r="L11" s="187">
        <v>9</v>
      </c>
      <c r="M11" s="188" t="s">
        <v>73</v>
      </c>
      <c r="N11" s="88"/>
      <c r="O11"/>
      <c r="P11"/>
      <c r="Q11"/>
      <c r="R11" s="63">
        <v>10</v>
      </c>
      <c r="S11" s="75" t="s">
        <v>74</v>
      </c>
      <c r="T11" s="65"/>
      <c r="U11"/>
      <c r="V11"/>
      <c r="W11"/>
      <c r="X11"/>
      <c r="Y11"/>
    </row>
    <row r="12" spans="1:25" ht="75">
      <c r="B12" s="98">
        <v>10</v>
      </c>
      <c r="C12" s="99" t="s">
        <v>75</v>
      </c>
      <c r="D12" s="223"/>
      <c r="E12" s="100" t="s">
        <v>38</v>
      </c>
      <c r="F12" s="101"/>
      <c r="G12" s="102" t="s">
        <v>76</v>
      </c>
      <c r="H12" s="60"/>
      <c r="I12" s="61"/>
      <c r="J12" s="62"/>
      <c r="K12"/>
      <c r="L12" s="187">
        <v>10</v>
      </c>
      <c r="M12" s="188" t="s">
        <v>77</v>
      </c>
      <c r="N12" s="88" t="s">
        <v>78</v>
      </c>
      <c r="O12"/>
      <c r="P12"/>
      <c r="Q12"/>
      <c r="R12" s="63">
        <v>11</v>
      </c>
      <c r="S12" s="75" t="s">
        <v>79</v>
      </c>
      <c r="T12" s="65"/>
      <c r="U12"/>
      <c r="V12"/>
      <c r="W12"/>
      <c r="X12"/>
      <c r="Y12"/>
    </row>
    <row r="13" spans="1:25" ht="31.5">
      <c r="B13" s="104">
        <v>11</v>
      </c>
      <c r="C13" s="105" t="s">
        <v>80</v>
      </c>
      <c r="D13" s="231"/>
      <c r="E13" s="106" t="s">
        <v>45</v>
      </c>
      <c r="F13" s="107"/>
      <c r="G13" s="108" t="s">
        <v>81</v>
      </c>
      <c r="H13" s="125"/>
      <c r="I13" s="126"/>
      <c r="J13" s="127"/>
      <c r="K13"/>
      <c r="L13" s="189">
        <v>11</v>
      </c>
      <c r="M13" s="190" t="s">
        <v>82</v>
      </c>
      <c r="N13" s="103"/>
      <c r="O13"/>
      <c r="P13"/>
      <c r="Q13"/>
      <c r="R13" s="63">
        <v>12</v>
      </c>
      <c r="S13" s="75" t="s">
        <v>83</v>
      </c>
      <c r="T13" s="65"/>
      <c r="U13"/>
      <c r="V13"/>
      <c r="W13"/>
      <c r="X13"/>
      <c r="Y13"/>
    </row>
    <row r="14" spans="1:25" ht="15.75">
      <c r="B14" s="55">
        <v>12</v>
      </c>
      <c r="C14" s="56" t="s">
        <v>84</v>
      </c>
      <c r="D14" s="128" t="s">
        <v>85</v>
      </c>
      <c r="E14" s="109"/>
      <c r="F14" s="124"/>
      <c r="G14" s="59" t="s">
        <v>86</v>
      </c>
      <c r="H14" s="143"/>
      <c r="I14" s="144"/>
      <c r="J14" s="145"/>
      <c r="K14"/>
      <c r="L14"/>
      <c r="M14"/>
      <c r="N14"/>
      <c r="O14"/>
      <c r="P14"/>
      <c r="Q14"/>
      <c r="R14" s="63">
        <v>13</v>
      </c>
      <c r="S14" s="75" t="s">
        <v>87</v>
      </c>
      <c r="T14" s="65"/>
      <c r="U14"/>
      <c r="V14"/>
      <c r="W14"/>
      <c r="X14"/>
      <c r="Y14"/>
    </row>
    <row r="15" spans="1:25" ht="45">
      <c r="B15" s="89">
        <v>13</v>
      </c>
      <c r="C15" s="90" t="s">
        <v>88</v>
      </c>
      <c r="D15" s="221" t="s">
        <v>89</v>
      </c>
      <c r="E15" s="129" t="s">
        <v>90</v>
      </c>
      <c r="F15" s="110"/>
      <c r="G15" s="92" t="s">
        <v>91</v>
      </c>
      <c r="H15" s="45">
        <v>221</v>
      </c>
      <c r="I15" s="46">
        <v>222</v>
      </c>
      <c r="J15" s="47">
        <v>223</v>
      </c>
      <c r="K15"/>
      <c r="L15"/>
      <c r="M15"/>
      <c r="N15"/>
      <c r="O15"/>
      <c r="P15"/>
      <c r="Q15"/>
      <c r="R15" s="111">
        <v>14</v>
      </c>
      <c r="S15" s="112" t="s">
        <v>43</v>
      </c>
      <c r="T15" s="113"/>
      <c r="U15"/>
      <c r="V15"/>
      <c r="W15"/>
      <c r="X15"/>
      <c r="Y15"/>
    </row>
    <row r="16" spans="1:25" ht="30">
      <c r="B16" s="93">
        <v>14</v>
      </c>
      <c r="C16" s="94" t="s">
        <v>92</v>
      </c>
      <c r="D16" s="222"/>
      <c r="E16" s="130" t="s">
        <v>93</v>
      </c>
      <c r="F16" s="101"/>
      <c r="G16" s="96" t="s">
        <v>94</v>
      </c>
      <c r="H16" s="60">
        <v>224</v>
      </c>
      <c r="I16" s="61"/>
      <c r="J16" s="62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15.75">
      <c r="B17" s="93">
        <v>15</v>
      </c>
      <c r="C17" s="94" t="s">
        <v>95</v>
      </c>
      <c r="D17" s="222"/>
      <c r="E17" s="130" t="s">
        <v>52</v>
      </c>
      <c r="F17" s="101"/>
      <c r="G17" s="96" t="s">
        <v>96</v>
      </c>
      <c r="H17" s="140"/>
      <c r="I17" s="141"/>
      <c r="J17" s="142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15.75">
      <c r="B18" s="93">
        <v>16</v>
      </c>
      <c r="C18" s="94" t="s">
        <v>97</v>
      </c>
      <c r="D18" s="222"/>
      <c r="E18" s="130" t="s">
        <v>71</v>
      </c>
      <c r="F18" s="101"/>
      <c r="G18" s="96" t="s">
        <v>98</v>
      </c>
      <c r="H18" s="60"/>
      <c r="I18" s="61"/>
      <c r="J18" s="62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45">
      <c r="B19" s="98">
        <v>17</v>
      </c>
      <c r="C19" s="99" t="s">
        <v>99</v>
      </c>
      <c r="D19" s="223"/>
      <c r="E19" s="100" t="s">
        <v>38</v>
      </c>
      <c r="F19" s="101"/>
      <c r="G19" s="96" t="s">
        <v>100</v>
      </c>
      <c r="H19" s="60"/>
      <c r="I19" s="61"/>
      <c r="J19" s="62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30">
      <c r="B20" s="98">
        <v>18</v>
      </c>
      <c r="C20" s="99" t="s">
        <v>101</v>
      </c>
      <c r="D20" s="223"/>
      <c r="E20" s="100" t="s">
        <v>45</v>
      </c>
      <c r="F20" s="101"/>
      <c r="G20" s="102" t="s">
        <v>102</v>
      </c>
      <c r="H20" s="146">
        <v>226</v>
      </c>
      <c r="I20" s="147">
        <v>228</v>
      </c>
      <c r="J20" s="148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31.5">
      <c r="B21" s="114">
        <v>19</v>
      </c>
      <c r="C21" s="115" t="s">
        <v>103</v>
      </c>
      <c r="D21" s="116" t="s">
        <v>104</v>
      </c>
      <c r="E21" s="109"/>
      <c r="F21" s="124"/>
      <c r="G21" s="149" t="s">
        <v>105</v>
      </c>
      <c r="H21" s="150">
        <v>225</v>
      </c>
      <c r="I21" s="131"/>
      <c r="J21" s="132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30">
      <c r="B22" s="118">
        <v>20</v>
      </c>
      <c r="C22" s="119" t="s">
        <v>106</v>
      </c>
      <c r="D22" s="151"/>
      <c r="E22" s="121" t="s">
        <v>107</v>
      </c>
      <c r="F22" s="121"/>
      <c r="G22" s="152" t="s">
        <v>108</v>
      </c>
      <c r="H22" s="153">
        <v>230</v>
      </c>
      <c r="I22" s="154"/>
      <c r="J22" s="155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15.75">
      <c r="B23" s="114">
        <v>21</v>
      </c>
      <c r="C23" s="115" t="s">
        <v>109</v>
      </c>
      <c r="D23" s="116"/>
      <c r="E23" s="109" t="s">
        <v>110</v>
      </c>
      <c r="F23" s="109"/>
      <c r="G23" s="149" t="s">
        <v>111</v>
      </c>
      <c r="H23" s="153"/>
      <c r="I23" s="154"/>
      <c r="J23" s="155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45">
      <c r="B24" s="118">
        <v>22</v>
      </c>
      <c r="C24" s="119" t="s">
        <v>112</v>
      </c>
      <c r="D24" s="120" t="s">
        <v>45</v>
      </c>
      <c r="E24" s="121"/>
      <c r="F24" s="156"/>
      <c r="G24" s="122" t="s">
        <v>113</v>
      </c>
      <c r="H24" s="150"/>
      <c r="I24" s="131"/>
      <c r="J24" s="132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30">
      <c r="B25" s="114">
        <v>23</v>
      </c>
      <c r="C25" s="115" t="s">
        <v>114</v>
      </c>
      <c r="D25" s="123" t="s">
        <v>115</v>
      </c>
      <c r="E25" s="124"/>
      <c r="F25" s="124"/>
      <c r="G25" s="117" t="s">
        <v>116</v>
      </c>
      <c r="H25" s="150"/>
      <c r="I25" s="131"/>
      <c r="J25" s="132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15.75">
      <c r="B26" s="118">
        <v>24</v>
      </c>
      <c r="C26" s="119" t="s">
        <v>117</v>
      </c>
      <c r="D26" s="120" t="s">
        <v>118</v>
      </c>
      <c r="E26" s="156"/>
      <c r="F26" s="156"/>
      <c r="G26" s="122"/>
      <c r="H26" s="150"/>
      <c r="I26" s="131"/>
      <c r="J26" s="132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2: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</sheetData>
  <mergeCells count="6">
    <mergeCell ref="D15:D20"/>
    <mergeCell ref="L1:N1"/>
    <mergeCell ref="D3:D7"/>
    <mergeCell ref="D8:D13"/>
    <mergeCell ref="E8:E10"/>
    <mergeCell ref="H1:J2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/>
  <sheetData>
    <row r="1" spans="1:1">
      <c r="A1" t="s">
        <v>135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defaultRowHeight="15"/>
  <sheetData>
    <row r="1" spans="1:1">
      <c r="A1" t="s">
        <v>135</v>
      </c>
    </row>
    <row r="2" spans="1:1">
      <c r="A2" t="s">
        <v>315</v>
      </c>
    </row>
    <row r="3" spans="1:1">
      <c r="A3" s="240" t="s">
        <v>316</v>
      </c>
    </row>
    <row r="4" spans="1:1">
      <c r="A4" t="s">
        <v>135</v>
      </c>
    </row>
    <row r="5" spans="1:1">
      <c r="A5" t="s">
        <v>135</v>
      </c>
    </row>
  </sheetData>
  <mergeCells count="1">
    <mergeCell ref="A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Előlap</vt:lpstr>
      <vt:lpstr>Összesítő</vt:lpstr>
      <vt:lpstr>F_SZV_1A</vt:lpstr>
      <vt:lpstr>adat</vt:lpstr>
      <vt:lpstr>Kitöltési útmutató</vt:lpstr>
      <vt:lpstr>Megjegyzés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Szalamin Róbert</dc:creator>
  <cp:lastModifiedBy>Bernáth Zoltán</cp:lastModifiedBy>
  <dcterms:created xsi:type="dcterms:W3CDTF">2026-07-29T11:48:03Z</dcterms:created>
  <dcterms:modified xsi:type="dcterms:W3CDTF">2026-08-27T10:27:39Z</dcterms:modified>
</cp:coreProperties>
</file>