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rmendi\Desktop\2018_év\2018_05_30_testületi ülés\5.napirend_kft 2018.évi terv\"/>
    </mc:Choice>
  </mc:AlternateContent>
  <bookViews>
    <workbookView xWindow="0" yWindow="0" windowWidth="13695" windowHeight="10410"/>
  </bookViews>
  <sheets>
    <sheet name="Munka1" sheetId="1" r:id="rId1"/>
    <sheet name="Munka2" sheetId="2" r:id="rId2"/>
    <sheet name="Munka3" sheetId="3" r:id="rId3"/>
    <sheet name="2018 kalk" sheetId="4" r:id="rId4"/>
  </sheets>
  <calcPr calcId="152511" iterateDelta="1E-4"/>
</workbook>
</file>

<file path=xl/calcChain.xml><?xml version="1.0" encoding="utf-8"?>
<calcChain xmlns="http://schemas.openxmlformats.org/spreadsheetml/2006/main">
  <c r="D30" i="4" l="1"/>
  <c r="E30" i="4"/>
  <c r="C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E36" i="4" s="1"/>
  <c r="F12" i="4"/>
  <c r="G11" i="4"/>
  <c r="F11" i="4"/>
  <c r="G10" i="4"/>
  <c r="F10" i="4"/>
  <c r="G9" i="4"/>
  <c r="F9" i="4"/>
  <c r="G7" i="4"/>
  <c r="F7" i="4"/>
  <c r="G6" i="4"/>
  <c r="G30" i="4" s="1"/>
  <c r="F6" i="4"/>
  <c r="H5" i="4"/>
  <c r="H28" i="4" s="1"/>
  <c r="H28" i="1"/>
  <c r="G28" i="1"/>
  <c r="F28" i="1"/>
  <c r="D28" i="1"/>
  <c r="C28" i="1"/>
  <c r="D30" i="1" s="1"/>
  <c r="D31" i="1" s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6" i="1"/>
  <c r="I4" i="1"/>
  <c r="F30" i="4" l="1"/>
  <c r="E32" i="4" s="1"/>
  <c r="H30" i="1"/>
  <c r="H31" i="1" s="1"/>
  <c r="I31" i="1" s="1"/>
  <c r="H7" i="4"/>
  <c r="H9" i="4"/>
  <c r="H11" i="4"/>
  <c r="H13" i="4"/>
  <c r="H15" i="4"/>
  <c r="H17" i="4"/>
  <c r="H19" i="4"/>
  <c r="H21" i="4"/>
  <c r="H23" i="4"/>
  <c r="H25" i="4"/>
  <c r="H27" i="4"/>
  <c r="H29" i="4"/>
  <c r="H6" i="4"/>
  <c r="H10" i="4"/>
  <c r="H12" i="4"/>
  <c r="H14" i="4"/>
  <c r="H16" i="4"/>
  <c r="H18" i="4"/>
  <c r="H20" i="4"/>
  <c r="H22" i="4"/>
  <c r="H24" i="4"/>
  <c r="H26" i="4"/>
  <c r="H32" i="1" l="1"/>
  <c r="H33" i="1" s="1"/>
  <c r="H30" i="4"/>
  <c r="E33" i="4" l="1"/>
  <c r="E34" i="4" s="1"/>
</calcChain>
</file>

<file path=xl/sharedStrings.xml><?xml version="1.0" encoding="utf-8"?>
<sst xmlns="http://schemas.openxmlformats.org/spreadsheetml/2006/main" count="33" uniqueCount="26">
  <si>
    <t>MARTFŰI VÁROSFEJLESZTÉSI NONPROFIT KFT.</t>
  </si>
  <si>
    <t>NÉV</t>
  </si>
  <si>
    <t>Erzsébet utalvány</t>
  </si>
  <si>
    <t>Br.bér                 2017</t>
  </si>
  <si>
    <t>Bruttó bér         2018</t>
  </si>
  <si>
    <t>Ügyelet/év</t>
  </si>
  <si>
    <t>Növekedés   %</t>
  </si>
  <si>
    <t>Ingatlan ágazat</t>
  </si>
  <si>
    <t>Hulladék ágazat</t>
  </si>
  <si>
    <t>Városüzemeltetés</t>
  </si>
  <si>
    <t>Össz.ktg/hó</t>
  </si>
  <si>
    <t>Össz.bruttó bérktg/év</t>
  </si>
  <si>
    <t>SZOCHO: (19,5%)</t>
  </si>
  <si>
    <t>Személyi jellegű összesen:</t>
  </si>
  <si>
    <t>Min. bér:</t>
  </si>
  <si>
    <t>Szakképzett min. bér</t>
  </si>
  <si>
    <t>Bruttó bér/hó         2018</t>
  </si>
  <si>
    <t>Bruttó bért terhelő SZOCHO havi</t>
  </si>
  <si>
    <t>Ügyeleti díjat terhelő SZOCHO</t>
  </si>
  <si>
    <t>Term.jutt.terh.adók/hó</t>
  </si>
  <si>
    <t>Béren kívüli juttatás</t>
  </si>
  <si>
    <t>Éves bér+járulék:</t>
  </si>
  <si>
    <t>Béren kívüli jutt.+járulék:</t>
  </si>
  <si>
    <t>Összesen:</t>
  </si>
  <si>
    <t>Ebből ügyelet össz:</t>
  </si>
  <si>
    <t>2018 bérek alakulása TESZ ágazat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</si>
</sst>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Ft&quot;;[Red]\-#,##0&quot; Ft&quot;"/>
    <numFmt numFmtId="165" formatCode="#,##0&quot; Ft&quot;"/>
    <numFmt numFmtId="166" formatCode="#,###\ [$Ft-40E];[Red]\-#,###\ [$Ft-40E]"/>
    <numFmt numFmtId="167" formatCode="#"/>
    <numFmt numFmtId="168" formatCode="#,###"/>
    <numFmt numFmtId="169" formatCode="#,##0.00\ &quot;Ft&quot;"/>
  </numFmts>
  <fonts count="7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2" fillId="0" borderId="0" xfId="1" applyFont="1" applyAlignment="1"/>
    <xf numFmtId="0" fontId="1" fillId="0" borderId="1" xfId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2" xfId="1" applyBorder="1"/>
    <xf numFmtId="0" fontId="1" fillId="0" borderId="3" xfId="1" applyFont="1" applyBorder="1" applyAlignment="1">
      <alignment horizontal="center" wrapText="1"/>
    </xf>
    <xf numFmtId="0" fontId="1" fillId="0" borderId="4" xfId="1" applyBorder="1" applyAlignment="1">
      <alignment horizontal="center"/>
    </xf>
    <xf numFmtId="0" fontId="1" fillId="0" borderId="4" xfId="1" applyFont="1" applyBorder="1"/>
    <xf numFmtId="164" fontId="1" fillId="0" borderId="4" xfId="1" applyNumberFormat="1" applyBorder="1"/>
    <xf numFmtId="164" fontId="3" fillId="0" borderId="4" xfId="1" applyNumberFormat="1" applyFont="1" applyBorder="1"/>
    <xf numFmtId="165" fontId="1" fillId="0" borderId="4" xfId="1" applyNumberFormat="1" applyBorder="1"/>
    <xf numFmtId="2" fontId="1" fillId="0" borderId="4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2" borderId="5" xfId="1" applyFont="1" applyFill="1" applyBorder="1"/>
    <xf numFmtId="0" fontId="1" fillId="0" borderId="5" xfId="1" applyBorder="1"/>
    <xf numFmtId="0" fontId="3" fillId="0" borderId="5" xfId="1" applyFont="1" applyBorder="1"/>
    <xf numFmtId="165" fontId="1" fillId="0" borderId="5" xfId="1" applyNumberFormat="1" applyBorder="1"/>
    <xf numFmtId="164" fontId="1" fillId="0" borderId="5" xfId="1" applyNumberFormat="1" applyBorder="1"/>
    <xf numFmtId="164" fontId="3" fillId="0" borderId="5" xfId="1" applyNumberFormat="1" applyFont="1" applyBorder="1"/>
    <xf numFmtId="2" fontId="1" fillId="0" borderId="5" xfId="1" applyNumberFormat="1" applyBorder="1" applyAlignment="1">
      <alignment horizontal="center"/>
    </xf>
    <xf numFmtId="166" fontId="3" fillId="0" borderId="5" xfId="1" applyNumberFormat="1" applyFont="1" applyBorder="1"/>
    <xf numFmtId="164" fontId="3" fillId="0" borderId="0" xfId="1" applyNumberFormat="1" applyFont="1"/>
    <xf numFmtId="0" fontId="3" fillId="0" borderId="0" xfId="1" applyFont="1"/>
    <xf numFmtId="165" fontId="3" fillId="0" borderId="0" xfId="1" applyNumberFormat="1" applyFont="1"/>
    <xf numFmtId="164" fontId="1" fillId="0" borderId="0" xfId="1" applyNumberFormat="1"/>
    <xf numFmtId="164" fontId="4" fillId="0" borderId="0" xfId="1" applyNumberFormat="1" applyFont="1"/>
    <xf numFmtId="164" fontId="5" fillId="0" borderId="0" xfId="1" applyNumberFormat="1" applyFont="1"/>
    <xf numFmtId="165" fontId="5" fillId="0" borderId="0" xfId="1" applyNumberFormat="1" applyFont="1"/>
    <xf numFmtId="2" fontId="1" fillId="0" borderId="0" xfId="1" applyNumberFormat="1" applyAlignment="1">
      <alignment horizontal="center"/>
    </xf>
    <xf numFmtId="166" fontId="1" fillId="0" borderId="0" xfId="1" applyNumberFormat="1"/>
    <xf numFmtId="165" fontId="1" fillId="0" borderId="0" xfId="1" applyNumberFormat="1"/>
    <xf numFmtId="168" fontId="1" fillId="0" borderId="4" xfId="1" applyNumberFormat="1" applyBorder="1" applyAlignment="1">
      <alignment horizontal="center"/>
    </xf>
    <xf numFmtId="168" fontId="1" fillId="0" borderId="0" xfId="1" applyNumberFormat="1"/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wrapText="1"/>
    </xf>
    <xf numFmtId="168" fontId="1" fillId="0" borderId="7" xfId="1" applyNumberFormat="1" applyBorder="1" applyAlignment="1">
      <alignment horizontal="center"/>
    </xf>
    <xf numFmtId="167" fontId="1" fillId="0" borderId="5" xfId="1" applyNumberFormat="1" applyBorder="1"/>
    <xf numFmtId="0" fontId="1" fillId="0" borderId="9" xfId="1" applyBorder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wrapText="1"/>
    </xf>
    <xf numFmtId="10" fontId="1" fillId="0" borderId="11" xfId="1" applyNumberFormat="1" applyBorder="1" applyAlignment="1">
      <alignment horizontal="center" wrapText="1"/>
    </xf>
    <xf numFmtId="10" fontId="1" fillId="0" borderId="12" xfId="1" applyNumberFormat="1" applyBorder="1" applyAlignment="1">
      <alignment horizontal="center" wrapText="1"/>
    </xf>
    <xf numFmtId="167" fontId="1" fillId="0" borderId="3" xfId="1" applyNumberFormat="1" applyFont="1" applyBorder="1" applyAlignment="1">
      <alignment wrapText="1"/>
    </xf>
    <xf numFmtId="167" fontId="1" fillId="0" borderId="4" xfId="1" applyNumberFormat="1" applyBorder="1"/>
    <xf numFmtId="10" fontId="1" fillId="0" borderId="8" xfId="1" applyNumberFormat="1" applyBorder="1"/>
    <xf numFmtId="0" fontId="2" fillId="0" borderId="0" xfId="1" applyFont="1"/>
    <xf numFmtId="169" fontId="6" fillId="0" borderId="0" xfId="1" applyNumberFormat="1" applyFont="1"/>
    <xf numFmtId="9" fontId="1" fillId="0" borderId="4" xfId="1" applyNumberFormat="1" applyFont="1" applyBorder="1"/>
    <xf numFmtId="9" fontId="1" fillId="0" borderId="5" xfId="1" applyNumberFormat="1" applyBorder="1"/>
  </cellXfs>
  <cellStyles count="2">
    <cellStyle name="Normá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6"/>
  <sheetViews>
    <sheetView tabSelected="1" zoomScaleNormal="100" zoomScalePageLayoutView="60" workbookViewId="0">
      <selection activeCell="B25" sqref="B25"/>
    </sheetView>
  </sheetViews>
  <sheetFormatPr defaultRowHeight="15" x14ac:dyDescent="0.25"/>
  <cols>
    <col min="1" max="1" width="9.5703125" style="1"/>
    <col min="2" max="2" width="21" style="1"/>
    <col min="3" max="3" width="14" style="1"/>
    <col min="4" max="4" width="18.85546875" style="1"/>
    <col min="5" max="5" width="9.5703125" style="1"/>
    <col min="6" max="6" width="16" style="1"/>
    <col min="7" max="7" width="16.140625" style="1"/>
    <col min="8" max="8" width="18.85546875" style="1"/>
    <col min="9" max="9" width="11.85546875" style="1"/>
    <col min="10" max="257" width="9.5703125" style="1"/>
  </cols>
  <sheetData>
    <row r="1" spans="1:9" ht="18.75" x14ac:dyDescent="0.3">
      <c r="A1" s="2" t="s">
        <v>0</v>
      </c>
      <c r="B1" s="2"/>
      <c r="C1" s="2"/>
      <c r="D1" s="2"/>
    </row>
    <row r="3" spans="1:9" ht="30" x14ac:dyDescent="0.25">
      <c r="A3" s="3"/>
      <c r="B3" s="4" t="s">
        <v>1</v>
      </c>
      <c r="C3" s="5" t="s">
        <v>2</v>
      </c>
      <c r="D3" s="6" t="s">
        <v>3</v>
      </c>
      <c r="E3" s="7"/>
      <c r="F3" s="6" t="s">
        <v>4</v>
      </c>
      <c r="G3" s="4" t="s">
        <v>5</v>
      </c>
      <c r="H3" s="5" t="s">
        <v>2</v>
      </c>
      <c r="I3" s="8" t="s">
        <v>6</v>
      </c>
    </row>
    <row r="4" spans="1:9" x14ac:dyDescent="0.25">
      <c r="A4" s="9">
        <v>1</v>
      </c>
      <c r="B4" s="10"/>
      <c r="C4" s="11">
        <v>8000</v>
      </c>
      <c r="D4" s="12">
        <v>412800</v>
      </c>
      <c r="E4" s="10"/>
      <c r="F4" s="12">
        <v>463000</v>
      </c>
      <c r="G4" s="13"/>
      <c r="H4" s="11">
        <v>8000</v>
      </c>
      <c r="I4" s="14">
        <f>F4/D4</f>
        <v>1.1216085271317831</v>
      </c>
    </row>
    <row r="5" spans="1:9" x14ac:dyDescent="0.25">
      <c r="A5" s="15"/>
      <c r="B5" s="16" t="s">
        <v>7</v>
      </c>
      <c r="C5" s="17"/>
      <c r="D5" s="18"/>
      <c r="E5" s="17"/>
      <c r="F5" s="18"/>
      <c r="G5" s="19"/>
      <c r="H5" s="17"/>
      <c r="I5" s="17"/>
    </row>
    <row r="6" spans="1:9" x14ac:dyDescent="0.25">
      <c r="A6" s="15">
        <v>2</v>
      </c>
      <c r="B6" s="17"/>
      <c r="C6" s="20">
        <v>8000</v>
      </c>
      <c r="D6" s="21">
        <v>165000</v>
      </c>
      <c r="E6" s="17"/>
      <c r="F6" s="21">
        <v>190000</v>
      </c>
      <c r="G6" s="19"/>
      <c r="H6" s="20">
        <v>8000</v>
      </c>
      <c r="I6" s="22">
        <f>F6/D6</f>
        <v>1.1515151515151516</v>
      </c>
    </row>
    <row r="7" spans="1:9" x14ac:dyDescent="0.25">
      <c r="A7" s="15"/>
      <c r="B7" s="16" t="s">
        <v>8</v>
      </c>
      <c r="C7" s="17"/>
      <c r="D7" s="18"/>
      <c r="E7" s="17"/>
      <c r="F7" s="18"/>
      <c r="G7" s="19"/>
      <c r="H7" s="17"/>
      <c r="I7" s="22"/>
    </row>
    <row r="8" spans="1:9" x14ac:dyDescent="0.25">
      <c r="A8" s="15">
        <v>3</v>
      </c>
      <c r="B8" s="17"/>
      <c r="C8" s="20">
        <v>8000</v>
      </c>
      <c r="D8" s="21">
        <v>163000</v>
      </c>
      <c r="E8" s="17"/>
      <c r="F8" s="21">
        <v>183000</v>
      </c>
      <c r="G8" s="19"/>
      <c r="H8" s="20">
        <v>8000</v>
      </c>
      <c r="I8" s="22">
        <f>F8/D8</f>
        <v>1.1226993865030674</v>
      </c>
    </row>
    <row r="9" spans="1:9" x14ac:dyDescent="0.25">
      <c r="A9" s="15"/>
      <c r="B9" s="16" t="s">
        <v>9</v>
      </c>
      <c r="C9" s="17"/>
      <c r="D9" s="18"/>
      <c r="E9" s="17"/>
      <c r="F9" s="18"/>
      <c r="G9" s="19"/>
      <c r="H9" s="17"/>
      <c r="I9" s="22"/>
    </row>
    <row r="10" spans="1:9" x14ac:dyDescent="0.25">
      <c r="A10" s="15">
        <v>4</v>
      </c>
      <c r="B10" s="17"/>
      <c r="C10" s="20">
        <v>8000</v>
      </c>
      <c r="D10" s="21">
        <v>300000</v>
      </c>
      <c r="E10" s="17"/>
      <c r="F10" s="21">
        <v>336000</v>
      </c>
      <c r="G10" s="19"/>
      <c r="H10" s="20">
        <v>8000</v>
      </c>
      <c r="I10" s="22">
        <f t="shared" ref="I10:I27" si="0">F10/D10</f>
        <v>1.1200000000000001</v>
      </c>
    </row>
    <row r="11" spans="1:9" x14ac:dyDescent="0.25">
      <c r="A11" s="15">
        <v>5</v>
      </c>
      <c r="B11" s="17"/>
      <c r="C11" s="20">
        <v>8000</v>
      </c>
      <c r="D11" s="21">
        <v>173000</v>
      </c>
      <c r="E11" s="17"/>
      <c r="F11" s="21">
        <v>195500</v>
      </c>
      <c r="G11" s="19">
        <v>60000</v>
      </c>
      <c r="H11" s="20">
        <v>8000</v>
      </c>
      <c r="I11" s="22">
        <f t="shared" si="0"/>
        <v>1.1300578034682081</v>
      </c>
    </row>
    <row r="12" spans="1:9" x14ac:dyDescent="0.25">
      <c r="A12" s="15">
        <v>6</v>
      </c>
      <c r="B12" s="17"/>
      <c r="C12" s="20">
        <v>8000</v>
      </c>
      <c r="D12" s="21">
        <v>138000</v>
      </c>
      <c r="E12" s="17"/>
      <c r="F12" s="21">
        <v>150000</v>
      </c>
      <c r="G12" s="19"/>
      <c r="H12" s="20">
        <v>8000</v>
      </c>
      <c r="I12" s="22">
        <f t="shared" si="0"/>
        <v>1.0869565217391304</v>
      </c>
    </row>
    <row r="13" spans="1:9" x14ac:dyDescent="0.25">
      <c r="A13" s="15">
        <v>7</v>
      </c>
      <c r="B13" s="17"/>
      <c r="C13" s="20">
        <v>8000</v>
      </c>
      <c r="D13" s="21">
        <v>170000</v>
      </c>
      <c r="E13" s="17"/>
      <c r="F13" s="21">
        <v>200000</v>
      </c>
      <c r="G13" s="19">
        <v>240000</v>
      </c>
      <c r="H13" s="20">
        <v>8000</v>
      </c>
      <c r="I13" s="22">
        <f t="shared" si="0"/>
        <v>1.1764705882352942</v>
      </c>
    </row>
    <row r="14" spans="1:9" x14ac:dyDescent="0.25">
      <c r="A14" s="15">
        <v>8</v>
      </c>
      <c r="B14" s="17"/>
      <c r="C14" s="20">
        <v>8000</v>
      </c>
      <c r="D14" s="21">
        <v>165000</v>
      </c>
      <c r="E14" s="17"/>
      <c r="F14" s="21">
        <v>195500</v>
      </c>
      <c r="G14" s="19">
        <v>60000</v>
      </c>
      <c r="H14" s="20">
        <v>8000</v>
      </c>
      <c r="I14" s="22">
        <f t="shared" si="0"/>
        <v>1.1848484848484848</v>
      </c>
    </row>
    <row r="15" spans="1:9" x14ac:dyDescent="0.25">
      <c r="A15" s="15">
        <v>9</v>
      </c>
      <c r="B15" s="17"/>
      <c r="C15" s="20">
        <v>8000</v>
      </c>
      <c r="D15" s="21">
        <v>161000</v>
      </c>
      <c r="E15" s="17"/>
      <c r="F15" s="21">
        <v>185500</v>
      </c>
      <c r="G15" s="19">
        <v>60000</v>
      </c>
      <c r="H15" s="20">
        <v>8000</v>
      </c>
      <c r="I15" s="22">
        <f t="shared" si="0"/>
        <v>1.1521739130434783</v>
      </c>
    </row>
    <row r="16" spans="1:9" x14ac:dyDescent="0.25">
      <c r="A16" s="15">
        <v>10</v>
      </c>
      <c r="B16" s="17"/>
      <c r="C16" s="20">
        <v>8000</v>
      </c>
      <c r="D16" s="21">
        <v>161000</v>
      </c>
      <c r="E16" s="17"/>
      <c r="F16" s="21">
        <v>190500</v>
      </c>
      <c r="G16" s="19">
        <v>60000</v>
      </c>
      <c r="H16" s="20">
        <v>8000</v>
      </c>
      <c r="I16" s="22">
        <f t="shared" si="0"/>
        <v>1.1832298136645962</v>
      </c>
    </row>
    <row r="17" spans="1:9" x14ac:dyDescent="0.25">
      <c r="A17" s="15">
        <v>11</v>
      </c>
      <c r="B17" s="17"/>
      <c r="C17" s="20">
        <v>8000</v>
      </c>
      <c r="D17" s="21">
        <v>177000</v>
      </c>
      <c r="E17" s="17"/>
      <c r="F17" s="21">
        <v>200000</v>
      </c>
      <c r="G17" s="19">
        <v>240000</v>
      </c>
      <c r="H17" s="20">
        <v>8000</v>
      </c>
      <c r="I17" s="22">
        <f t="shared" si="0"/>
        <v>1.1299435028248588</v>
      </c>
    </row>
    <row r="18" spans="1:9" x14ac:dyDescent="0.25">
      <c r="A18" s="15">
        <v>12</v>
      </c>
      <c r="B18" s="17"/>
      <c r="C18" s="20">
        <v>8000</v>
      </c>
      <c r="D18" s="21">
        <v>171000</v>
      </c>
      <c r="E18" s="17"/>
      <c r="F18" s="21">
        <v>195500</v>
      </c>
      <c r="G18" s="19">
        <v>60000</v>
      </c>
      <c r="H18" s="20">
        <v>8000</v>
      </c>
      <c r="I18" s="22">
        <f t="shared" si="0"/>
        <v>1.1432748538011697</v>
      </c>
    </row>
    <row r="19" spans="1:9" x14ac:dyDescent="0.25">
      <c r="A19" s="15">
        <v>13</v>
      </c>
      <c r="B19" s="17"/>
      <c r="C19" s="20">
        <v>8000</v>
      </c>
      <c r="D19" s="21">
        <v>161250</v>
      </c>
      <c r="E19" s="17"/>
      <c r="F19" s="21">
        <v>185500</v>
      </c>
      <c r="G19" s="19">
        <v>60000</v>
      </c>
      <c r="H19" s="20">
        <v>8000</v>
      </c>
      <c r="I19" s="22">
        <f t="shared" si="0"/>
        <v>1.1503875968992248</v>
      </c>
    </row>
    <row r="20" spans="1:9" x14ac:dyDescent="0.25">
      <c r="A20" s="15">
        <v>14</v>
      </c>
      <c r="B20" s="17"/>
      <c r="C20" s="20">
        <v>8000</v>
      </c>
      <c r="D20" s="21">
        <v>174000</v>
      </c>
      <c r="E20" s="17"/>
      <c r="F20" s="21">
        <v>190500</v>
      </c>
      <c r="G20" s="19">
        <v>60000</v>
      </c>
      <c r="H20" s="20">
        <v>8000</v>
      </c>
      <c r="I20" s="22">
        <f t="shared" si="0"/>
        <v>1.0948275862068966</v>
      </c>
    </row>
    <row r="21" spans="1:9" x14ac:dyDescent="0.25">
      <c r="A21" s="15">
        <v>15</v>
      </c>
      <c r="B21" s="17"/>
      <c r="C21" s="20">
        <v>8000</v>
      </c>
      <c r="D21" s="21">
        <v>134000</v>
      </c>
      <c r="E21" s="17"/>
      <c r="F21" s="21">
        <v>150000</v>
      </c>
      <c r="G21" s="19">
        <v>60000</v>
      </c>
      <c r="H21" s="20">
        <v>8000</v>
      </c>
      <c r="I21" s="22">
        <f t="shared" si="0"/>
        <v>1.1194029850746268</v>
      </c>
    </row>
    <row r="22" spans="1:9" x14ac:dyDescent="0.25">
      <c r="A22" s="15">
        <v>16</v>
      </c>
      <c r="B22" s="17"/>
      <c r="C22" s="20">
        <v>8000</v>
      </c>
      <c r="D22" s="21">
        <v>127650</v>
      </c>
      <c r="E22" s="17"/>
      <c r="F22" s="21">
        <v>140000</v>
      </c>
      <c r="G22" s="19"/>
      <c r="H22" s="20">
        <v>8000</v>
      </c>
      <c r="I22" s="22">
        <f t="shared" si="0"/>
        <v>1.0967489228358793</v>
      </c>
    </row>
    <row r="23" spans="1:9" x14ac:dyDescent="0.25">
      <c r="A23" s="15">
        <v>17</v>
      </c>
      <c r="B23" s="17"/>
      <c r="C23" s="20">
        <v>8000</v>
      </c>
      <c r="D23" s="21">
        <v>165000</v>
      </c>
      <c r="E23" s="17"/>
      <c r="F23" s="21">
        <v>190000</v>
      </c>
      <c r="G23" s="19">
        <v>60000</v>
      </c>
      <c r="H23" s="20">
        <v>8000</v>
      </c>
      <c r="I23" s="22">
        <f t="shared" si="0"/>
        <v>1.1515151515151516</v>
      </c>
    </row>
    <row r="24" spans="1:9" x14ac:dyDescent="0.25">
      <c r="A24" s="15">
        <v>18</v>
      </c>
      <c r="B24" s="17"/>
      <c r="C24" s="20">
        <v>8000</v>
      </c>
      <c r="D24" s="21">
        <v>155000</v>
      </c>
      <c r="E24" s="17"/>
      <c r="F24" s="21">
        <v>170000</v>
      </c>
      <c r="G24" s="19">
        <v>60000</v>
      </c>
      <c r="H24" s="20">
        <v>8000</v>
      </c>
      <c r="I24" s="22">
        <f t="shared" si="0"/>
        <v>1.096774193548387</v>
      </c>
    </row>
    <row r="25" spans="1:9" x14ac:dyDescent="0.25">
      <c r="A25" s="15">
        <v>19</v>
      </c>
      <c r="B25" s="17"/>
      <c r="C25" s="20">
        <v>8000</v>
      </c>
      <c r="D25" s="21">
        <v>196000</v>
      </c>
      <c r="E25" s="17"/>
      <c r="F25" s="21">
        <v>215000</v>
      </c>
      <c r="G25" s="19">
        <v>60000</v>
      </c>
      <c r="H25" s="20">
        <v>8000</v>
      </c>
      <c r="I25" s="22">
        <f t="shared" si="0"/>
        <v>1.096938775510204</v>
      </c>
    </row>
    <row r="26" spans="1:9" x14ac:dyDescent="0.25">
      <c r="A26" s="15">
        <v>20</v>
      </c>
      <c r="B26" s="17"/>
      <c r="C26" s="20">
        <v>8000</v>
      </c>
      <c r="D26" s="23">
        <v>165000</v>
      </c>
      <c r="E26" s="17"/>
      <c r="F26" s="23">
        <v>180500</v>
      </c>
      <c r="G26" s="19"/>
      <c r="H26" s="20">
        <v>8000</v>
      </c>
      <c r="I26" s="22">
        <f t="shared" si="0"/>
        <v>1.093939393939394</v>
      </c>
    </row>
    <row r="27" spans="1:9" x14ac:dyDescent="0.25">
      <c r="A27" s="15">
        <v>21</v>
      </c>
      <c r="B27" s="17"/>
      <c r="C27" s="20">
        <v>8000</v>
      </c>
      <c r="D27" s="23">
        <v>165000</v>
      </c>
      <c r="E27" s="17"/>
      <c r="F27" s="23">
        <v>180500</v>
      </c>
      <c r="G27" s="19"/>
      <c r="H27" s="20">
        <v>8000</v>
      </c>
      <c r="I27" s="22">
        <f t="shared" si="0"/>
        <v>1.093939393939394</v>
      </c>
    </row>
    <row r="28" spans="1:9" x14ac:dyDescent="0.25">
      <c r="C28" s="24">
        <f>SUM(C4:C27)</f>
        <v>168000</v>
      </c>
      <c r="D28" s="24">
        <f>SUM(D4:D27)</f>
        <v>3799700</v>
      </c>
      <c r="E28" s="25"/>
      <c r="F28" s="24">
        <f>SUM(F4:F27)</f>
        <v>4286500</v>
      </c>
      <c r="G28" s="26">
        <f>SUM(G4:G27)</f>
        <v>1140000</v>
      </c>
      <c r="H28" s="24">
        <f>SUM(H4:H27)</f>
        <v>168000</v>
      </c>
    </row>
    <row r="29" spans="1:9" ht="8.25" customHeight="1" x14ac:dyDescent="0.25">
      <c r="C29" s="27"/>
      <c r="D29" s="27"/>
    </row>
    <row r="30" spans="1:9" ht="15.75" x14ac:dyDescent="0.25">
      <c r="B30" s="1" t="s">
        <v>10</v>
      </c>
      <c r="D30" s="28">
        <f>C28+D28</f>
        <v>3967700</v>
      </c>
      <c r="H30" s="28">
        <f>F28+H28</f>
        <v>4454500</v>
      </c>
    </row>
    <row r="31" spans="1:9" ht="15.75" x14ac:dyDescent="0.25">
      <c r="B31" s="1" t="s">
        <v>11</v>
      </c>
      <c r="D31" s="29">
        <f>12*D30</f>
        <v>47612400</v>
      </c>
      <c r="H31" s="30">
        <f>(12*H30)+G28</f>
        <v>54594000</v>
      </c>
      <c r="I31" s="31">
        <f>H31/D31</f>
        <v>1.1466340701161881</v>
      </c>
    </row>
    <row r="32" spans="1:9" x14ac:dyDescent="0.25">
      <c r="B32" s="1" t="s">
        <v>12</v>
      </c>
      <c r="H32" s="32">
        <f>H31*0.195</f>
        <v>10645830</v>
      </c>
    </row>
    <row r="33" spans="2:8" x14ac:dyDescent="0.25">
      <c r="B33" s="1" t="s">
        <v>13</v>
      </c>
      <c r="H33" s="32">
        <f>H32+H31</f>
        <v>65239830</v>
      </c>
    </row>
    <row r="34" spans="2:8" x14ac:dyDescent="0.25">
      <c r="H34" s="32"/>
    </row>
    <row r="35" spans="2:8" x14ac:dyDescent="0.25">
      <c r="B35" s="1" t="s">
        <v>14</v>
      </c>
      <c r="D35" s="33">
        <v>127650</v>
      </c>
      <c r="F35" s="33">
        <v>138000</v>
      </c>
    </row>
    <row r="36" spans="2:8" x14ac:dyDescent="0.25">
      <c r="B36" s="1" t="s">
        <v>15</v>
      </c>
      <c r="D36" s="33">
        <v>161250</v>
      </c>
      <c r="F36" s="33">
        <v>180500</v>
      </c>
    </row>
  </sheetData>
  <printOptions horizontalCentered="1"/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5" x14ac:dyDescent="0.25"/>
  <cols>
    <col min="1" max="257" width="9.570312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5" x14ac:dyDescent="0.25"/>
  <cols>
    <col min="1" max="257" width="9.570312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6"/>
  <sheetViews>
    <sheetView zoomScaleNormal="100" zoomScalePageLayoutView="60" workbookViewId="0">
      <selection activeCell="I8" sqref="I8"/>
    </sheetView>
  </sheetViews>
  <sheetFormatPr defaultRowHeight="15" x14ac:dyDescent="0.25"/>
  <cols>
    <col min="1" max="1" width="9.5703125" style="1"/>
    <col min="2" max="2" width="21" style="1"/>
    <col min="3" max="3" width="16" style="1"/>
    <col min="4" max="4" width="16.140625" style="1"/>
    <col min="5" max="5" width="20.5703125" style="1" bestFit="1" customWidth="1"/>
    <col min="6" max="6" width="11.85546875" style="1"/>
    <col min="7" max="7" width="12.7109375" style="1" bestFit="1" customWidth="1"/>
    <col min="8" max="257" width="9.5703125" style="1"/>
  </cols>
  <sheetData>
    <row r="1" spans="1:9" ht="18.75" x14ac:dyDescent="0.3">
      <c r="A1" s="2" t="s">
        <v>0</v>
      </c>
      <c r="B1" s="2"/>
    </row>
    <row r="2" spans="1:9" ht="18.75" x14ac:dyDescent="0.3">
      <c r="A2" s="2" t="s">
        <v>25</v>
      </c>
      <c r="B2" s="2"/>
    </row>
    <row r="3" spans="1:9" ht="15.75" thickBot="1" x14ac:dyDescent="0.3"/>
    <row r="4" spans="1:9" ht="60.75" thickBot="1" x14ac:dyDescent="0.3">
      <c r="A4" s="3"/>
      <c r="B4" s="4" t="s">
        <v>1</v>
      </c>
      <c r="C4" s="6" t="s">
        <v>16</v>
      </c>
      <c r="D4" s="4" t="s">
        <v>5</v>
      </c>
      <c r="E4" s="36" t="s">
        <v>20</v>
      </c>
      <c r="F4" s="8" t="s">
        <v>17</v>
      </c>
      <c r="G4" s="37" t="s">
        <v>18</v>
      </c>
      <c r="H4" s="46" t="s">
        <v>19</v>
      </c>
    </row>
    <row r="5" spans="1:9" ht="15.75" thickBot="1" x14ac:dyDescent="0.3">
      <c r="A5" s="40"/>
      <c r="B5" s="41"/>
      <c r="C5" s="42"/>
      <c r="D5" s="41"/>
      <c r="E5" s="43"/>
      <c r="F5" s="44">
        <v>0.19500000000000001</v>
      </c>
      <c r="G5" s="45">
        <v>0.19500000000000001</v>
      </c>
      <c r="H5" s="48">
        <f>1.18*(0.14+0.15)</f>
        <v>0.3422</v>
      </c>
    </row>
    <row r="6" spans="1:9" x14ac:dyDescent="0.25">
      <c r="A6" s="9">
        <v>1</v>
      </c>
      <c r="B6" s="51">
        <v>0.55000000000000004</v>
      </c>
      <c r="C6" s="12">
        <v>227040</v>
      </c>
      <c r="D6" s="13"/>
      <c r="E6" s="11">
        <v>8000</v>
      </c>
      <c r="F6" s="34">
        <f>(C6*$F$5)</f>
        <v>44272.800000000003</v>
      </c>
      <c r="G6" s="38">
        <f t="shared" ref="G6:G29" si="0">D6*$G$5</f>
        <v>0</v>
      </c>
      <c r="H6" s="47">
        <f t="shared" ref="H6:H29" si="1">$H$5*E6</f>
        <v>2737.6</v>
      </c>
    </row>
    <row r="7" spans="1:9" x14ac:dyDescent="0.25">
      <c r="A7" s="15"/>
      <c r="B7" s="16" t="s">
        <v>7</v>
      </c>
      <c r="C7" s="18"/>
      <c r="D7" s="19"/>
      <c r="E7" s="17"/>
      <c r="F7" s="34">
        <f t="shared" ref="F7:F29" si="2">(C7*$F$5)+(D7*$F$5)</f>
        <v>0</v>
      </c>
      <c r="G7" s="38">
        <f t="shared" si="0"/>
        <v>0</v>
      </c>
      <c r="H7" s="39">
        <f t="shared" si="1"/>
        <v>0</v>
      </c>
    </row>
    <row r="8" spans="1:9" x14ac:dyDescent="0.25">
      <c r="A8" s="15">
        <v>2</v>
      </c>
      <c r="B8" s="17"/>
      <c r="C8" s="21"/>
      <c r="D8" s="19"/>
      <c r="E8" s="20"/>
      <c r="F8" s="34"/>
      <c r="G8" s="38"/>
      <c r="H8" s="39"/>
    </row>
    <row r="9" spans="1:9" x14ac:dyDescent="0.25">
      <c r="A9" s="15"/>
      <c r="B9" s="16" t="s">
        <v>8</v>
      </c>
      <c r="C9" s="18"/>
      <c r="D9" s="19"/>
      <c r="E9" s="17"/>
      <c r="F9" s="34">
        <f t="shared" si="2"/>
        <v>0</v>
      </c>
      <c r="G9" s="38">
        <f t="shared" si="0"/>
        <v>0</v>
      </c>
      <c r="H9" s="39">
        <f t="shared" si="1"/>
        <v>0</v>
      </c>
    </row>
    <row r="10" spans="1:9" x14ac:dyDescent="0.25">
      <c r="A10" s="15">
        <v>3</v>
      </c>
      <c r="B10" s="52">
        <v>0.5</v>
      </c>
      <c r="C10" s="21">
        <v>90250</v>
      </c>
      <c r="D10" s="19"/>
      <c r="E10" s="20">
        <v>8000</v>
      </c>
      <c r="F10" s="34">
        <f t="shared" si="2"/>
        <v>17598.75</v>
      </c>
      <c r="G10" s="38">
        <f t="shared" si="0"/>
        <v>0</v>
      </c>
      <c r="H10" s="39">
        <f t="shared" si="1"/>
        <v>2737.6</v>
      </c>
      <c r="I10" s="27"/>
    </row>
    <row r="11" spans="1:9" x14ac:dyDescent="0.25">
      <c r="A11" s="15"/>
      <c r="B11" s="16" t="s">
        <v>9</v>
      </c>
      <c r="C11" s="18"/>
      <c r="D11" s="19"/>
      <c r="E11" s="17"/>
      <c r="F11" s="34">
        <f t="shared" si="2"/>
        <v>0</v>
      </c>
      <c r="G11" s="38">
        <f t="shared" si="0"/>
        <v>0</v>
      </c>
      <c r="H11" s="39">
        <f t="shared" si="1"/>
        <v>0</v>
      </c>
    </row>
    <row r="12" spans="1:9" x14ac:dyDescent="0.25">
      <c r="A12" s="15">
        <v>4</v>
      </c>
      <c r="B12" s="17"/>
      <c r="C12" s="21">
        <v>300000</v>
      </c>
      <c r="D12" s="19"/>
      <c r="E12" s="20">
        <v>8000</v>
      </c>
      <c r="F12" s="34">
        <f t="shared" si="2"/>
        <v>58500</v>
      </c>
      <c r="G12" s="38">
        <f t="shared" si="0"/>
        <v>0</v>
      </c>
      <c r="H12" s="39">
        <f t="shared" si="1"/>
        <v>2737.6</v>
      </c>
    </row>
    <row r="13" spans="1:9" x14ac:dyDescent="0.25">
      <c r="A13" s="15">
        <v>5</v>
      </c>
      <c r="B13" s="52">
        <v>0.55000000000000004</v>
      </c>
      <c r="C13" s="21">
        <v>104775</v>
      </c>
      <c r="D13" s="19">
        <v>60000</v>
      </c>
      <c r="E13" s="20">
        <v>8000</v>
      </c>
      <c r="F13" s="34">
        <f t="shared" si="2"/>
        <v>32131.125</v>
      </c>
      <c r="G13" s="38">
        <f t="shared" si="0"/>
        <v>11700</v>
      </c>
      <c r="H13" s="39">
        <f t="shared" si="1"/>
        <v>2737.6</v>
      </c>
    </row>
    <row r="14" spans="1:9" x14ac:dyDescent="0.25">
      <c r="A14" s="15">
        <v>6</v>
      </c>
      <c r="B14" s="17"/>
      <c r="C14" s="21">
        <v>144000</v>
      </c>
      <c r="D14" s="19"/>
      <c r="E14" s="20">
        <v>8000</v>
      </c>
      <c r="F14" s="34">
        <f t="shared" si="2"/>
        <v>28080</v>
      </c>
      <c r="G14" s="38">
        <f t="shared" si="0"/>
        <v>0</v>
      </c>
      <c r="H14" s="39">
        <f t="shared" si="1"/>
        <v>2737.6</v>
      </c>
    </row>
    <row r="15" spans="1:9" x14ac:dyDescent="0.25">
      <c r="A15" s="15">
        <v>7</v>
      </c>
      <c r="B15" s="17"/>
      <c r="C15" s="21">
        <v>187000</v>
      </c>
      <c r="D15" s="19">
        <v>240000</v>
      </c>
      <c r="E15" s="20">
        <v>8000</v>
      </c>
      <c r="F15" s="34">
        <f t="shared" si="2"/>
        <v>83265</v>
      </c>
      <c r="G15" s="38">
        <f t="shared" si="0"/>
        <v>46800</v>
      </c>
      <c r="H15" s="39">
        <f t="shared" si="1"/>
        <v>2737.6</v>
      </c>
    </row>
    <row r="16" spans="1:9" x14ac:dyDescent="0.25">
      <c r="A16" s="15">
        <v>8</v>
      </c>
      <c r="B16" s="17"/>
      <c r="C16" s="21">
        <v>185500</v>
      </c>
      <c r="D16" s="19">
        <v>60000</v>
      </c>
      <c r="E16" s="20">
        <v>8000</v>
      </c>
      <c r="F16" s="34">
        <f t="shared" si="2"/>
        <v>47872.5</v>
      </c>
      <c r="G16" s="38">
        <f t="shared" si="0"/>
        <v>11700</v>
      </c>
      <c r="H16" s="39">
        <f t="shared" si="1"/>
        <v>2737.6</v>
      </c>
    </row>
    <row r="17" spans="1:8" x14ac:dyDescent="0.25">
      <c r="A17" s="15">
        <v>9</v>
      </c>
      <c r="B17" s="17"/>
      <c r="C17" s="21">
        <v>180500</v>
      </c>
      <c r="D17" s="19">
        <v>60000</v>
      </c>
      <c r="E17" s="20">
        <v>8000</v>
      </c>
      <c r="F17" s="34">
        <f t="shared" si="2"/>
        <v>46897.5</v>
      </c>
      <c r="G17" s="38">
        <f t="shared" si="0"/>
        <v>11700</v>
      </c>
      <c r="H17" s="39">
        <f t="shared" si="1"/>
        <v>2737.6</v>
      </c>
    </row>
    <row r="18" spans="1:8" x14ac:dyDescent="0.25">
      <c r="A18" s="15">
        <v>10</v>
      </c>
      <c r="B18" s="52">
        <v>0.55000000000000004</v>
      </c>
      <c r="C18" s="21">
        <v>101750</v>
      </c>
      <c r="D18" s="19">
        <v>60000</v>
      </c>
      <c r="E18" s="20">
        <v>8000</v>
      </c>
      <c r="F18" s="34">
        <f t="shared" si="2"/>
        <v>31541.25</v>
      </c>
      <c r="G18" s="38">
        <f t="shared" si="0"/>
        <v>11700</v>
      </c>
      <c r="H18" s="39">
        <f t="shared" si="1"/>
        <v>2737.6</v>
      </c>
    </row>
    <row r="19" spans="1:8" x14ac:dyDescent="0.25">
      <c r="A19" s="15">
        <v>11</v>
      </c>
      <c r="B19" s="17"/>
      <c r="C19" s="21">
        <v>187000</v>
      </c>
      <c r="D19" s="19">
        <v>240000</v>
      </c>
      <c r="E19" s="20">
        <v>8000</v>
      </c>
      <c r="F19" s="34">
        <f t="shared" si="2"/>
        <v>83265</v>
      </c>
      <c r="G19" s="38">
        <f t="shared" si="0"/>
        <v>46800</v>
      </c>
      <c r="H19" s="39">
        <f t="shared" si="1"/>
        <v>2737.6</v>
      </c>
    </row>
    <row r="20" spans="1:8" x14ac:dyDescent="0.25">
      <c r="A20" s="15">
        <v>12</v>
      </c>
      <c r="B20" s="52">
        <v>0.55000000000000004</v>
      </c>
      <c r="C20" s="21">
        <v>102850</v>
      </c>
      <c r="D20" s="19">
        <v>60000</v>
      </c>
      <c r="E20" s="20">
        <v>8000</v>
      </c>
      <c r="F20" s="34">
        <f t="shared" si="2"/>
        <v>31755.75</v>
      </c>
      <c r="G20" s="38">
        <f t="shared" si="0"/>
        <v>11700</v>
      </c>
      <c r="H20" s="39">
        <f t="shared" si="1"/>
        <v>2737.6</v>
      </c>
    </row>
    <row r="21" spans="1:8" x14ac:dyDescent="0.25">
      <c r="A21" s="15">
        <v>13</v>
      </c>
      <c r="B21" s="17"/>
      <c r="C21" s="21">
        <v>180500</v>
      </c>
      <c r="D21" s="19">
        <v>60000</v>
      </c>
      <c r="E21" s="20">
        <v>8000</v>
      </c>
      <c r="F21" s="34">
        <f t="shared" si="2"/>
        <v>46897.5</v>
      </c>
      <c r="G21" s="38">
        <f t="shared" si="0"/>
        <v>11700</v>
      </c>
      <c r="H21" s="39">
        <f t="shared" si="1"/>
        <v>2737.6</v>
      </c>
    </row>
    <row r="22" spans="1:8" x14ac:dyDescent="0.25">
      <c r="A22" s="15">
        <v>14</v>
      </c>
      <c r="B22" s="17"/>
      <c r="C22" s="21">
        <v>183000</v>
      </c>
      <c r="D22" s="19">
        <v>60000</v>
      </c>
      <c r="E22" s="20">
        <v>8000</v>
      </c>
      <c r="F22" s="34">
        <f t="shared" si="2"/>
        <v>47385</v>
      </c>
      <c r="G22" s="38">
        <f t="shared" si="0"/>
        <v>11700</v>
      </c>
      <c r="H22" s="39">
        <f t="shared" si="1"/>
        <v>2737.6</v>
      </c>
    </row>
    <row r="23" spans="1:8" x14ac:dyDescent="0.25">
      <c r="A23" s="15">
        <v>15</v>
      </c>
      <c r="B23" s="17"/>
      <c r="C23" s="21">
        <v>140000</v>
      </c>
      <c r="D23" s="19">
        <v>60000</v>
      </c>
      <c r="E23" s="20">
        <v>8000</v>
      </c>
      <c r="F23" s="34">
        <f t="shared" si="2"/>
        <v>39000</v>
      </c>
      <c r="G23" s="38">
        <f t="shared" si="0"/>
        <v>11700</v>
      </c>
      <c r="H23" s="39">
        <f t="shared" si="1"/>
        <v>2737.6</v>
      </c>
    </row>
    <row r="24" spans="1:8" x14ac:dyDescent="0.25">
      <c r="A24" s="15">
        <v>16</v>
      </c>
      <c r="B24" s="17"/>
      <c r="C24" s="21">
        <v>140000</v>
      </c>
      <c r="D24" s="19"/>
      <c r="E24" s="20">
        <v>8000</v>
      </c>
      <c r="F24" s="34">
        <f t="shared" si="2"/>
        <v>27300</v>
      </c>
      <c r="G24" s="38">
        <f t="shared" si="0"/>
        <v>0</v>
      </c>
      <c r="H24" s="39">
        <f t="shared" si="1"/>
        <v>2737.6</v>
      </c>
    </row>
    <row r="25" spans="1:8" x14ac:dyDescent="0.25">
      <c r="A25" s="15">
        <v>17</v>
      </c>
      <c r="B25" s="17"/>
      <c r="C25" s="21">
        <v>182000</v>
      </c>
      <c r="D25" s="19">
        <v>60000</v>
      </c>
      <c r="E25" s="20">
        <v>8000</v>
      </c>
      <c r="F25" s="34">
        <f t="shared" si="2"/>
        <v>47190</v>
      </c>
      <c r="G25" s="38">
        <f t="shared" si="0"/>
        <v>11700</v>
      </c>
      <c r="H25" s="39">
        <f t="shared" si="1"/>
        <v>2737.6</v>
      </c>
    </row>
    <row r="26" spans="1:8" x14ac:dyDescent="0.25">
      <c r="A26" s="15">
        <v>18</v>
      </c>
      <c r="B26" s="17"/>
      <c r="C26" s="21">
        <v>170000</v>
      </c>
      <c r="D26" s="19">
        <v>60000</v>
      </c>
      <c r="E26" s="20">
        <v>8000</v>
      </c>
      <c r="F26" s="34">
        <f t="shared" si="2"/>
        <v>44850</v>
      </c>
      <c r="G26" s="38">
        <f t="shared" si="0"/>
        <v>11700</v>
      </c>
      <c r="H26" s="39">
        <f t="shared" si="1"/>
        <v>2737.6</v>
      </c>
    </row>
    <row r="27" spans="1:8" x14ac:dyDescent="0.25">
      <c r="A27" s="15">
        <v>19</v>
      </c>
      <c r="B27" s="17"/>
      <c r="C27" s="21">
        <v>210000</v>
      </c>
      <c r="D27" s="19">
        <v>60000</v>
      </c>
      <c r="E27" s="20">
        <v>8000</v>
      </c>
      <c r="F27" s="34">
        <f t="shared" si="2"/>
        <v>52650</v>
      </c>
      <c r="G27" s="38">
        <f t="shared" si="0"/>
        <v>11700</v>
      </c>
      <c r="H27" s="39">
        <f t="shared" si="1"/>
        <v>2737.6</v>
      </c>
    </row>
    <row r="28" spans="1:8" x14ac:dyDescent="0.25">
      <c r="A28" s="15">
        <v>20</v>
      </c>
      <c r="B28" s="17"/>
      <c r="C28" s="23">
        <v>180500</v>
      </c>
      <c r="D28" s="19"/>
      <c r="E28" s="20">
        <v>8000</v>
      </c>
      <c r="F28" s="34">
        <f t="shared" si="2"/>
        <v>35197.5</v>
      </c>
      <c r="G28" s="38">
        <f t="shared" si="0"/>
        <v>0</v>
      </c>
      <c r="H28" s="39">
        <f t="shared" si="1"/>
        <v>2737.6</v>
      </c>
    </row>
    <row r="29" spans="1:8" x14ac:dyDescent="0.25">
      <c r="A29" s="15">
        <v>21</v>
      </c>
      <c r="B29" s="17"/>
      <c r="C29" s="23">
        <v>0</v>
      </c>
      <c r="D29" s="19"/>
      <c r="E29" s="20"/>
      <c r="F29" s="34">
        <f t="shared" si="2"/>
        <v>0</v>
      </c>
      <c r="G29" s="38">
        <f t="shared" si="0"/>
        <v>0</v>
      </c>
      <c r="H29" s="39">
        <f t="shared" si="1"/>
        <v>0</v>
      </c>
    </row>
    <row r="30" spans="1:8" x14ac:dyDescent="0.25">
      <c r="C30" s="24">
        <f t="shared" ref="C30:E30" si="3">SUM(C6:C29)</f>
        <v>3196665</v>
      </c>
      <c r="D30" s="26">
        <f>SUM(D6:D29)/12</f>
        <v>95000</v>
      </c>
      <c r="E30" s="24">
        <f t="shared" si="3"/>
        <v>152000</v>
      </c>
      <c r="F30" s="35">
        <f>SUM(F6:F29)+(D31*F5)</f>
        <v>845649.67500000005</v>
      </c>
      <c r="G30" s="35">
        <f>SUM(G6:G29)/12</f>
        <v>18525</v>
      </c>
      <c r="H30" s="35">
        <f>SUM(H6:H29)</f>
        <v>52014.39999999998</v>
      </c>
    </row>
    <row r="32" spans="1:8" ht="18.75" x14ac:dyDescent="0.3">
      <c r="B32" s="49" t="s">
        <v>21</v>
      </c>
      <c r="E32" s="50">
        <f>(C30+D30+F30+G30)*12</f>
        <v>49870076.099999994</v>
      </c>
    </row>
    <row r="33" spans="2:5" ht="18.75" x14ac:dyDescent="0.3">
      <c r="B33" s="49" t="s">
        <v>22</v>
      </c>
      <c r="E33" s="50">
        <f>(E30+H30)*12</f>
        <v>2448172.7999999998</v>
      </c>
    </row>
    <row r="34" spans="2:5" ht="18.75" x14ac:dyDescent="0.3">
      <c r="B34" s="49" t="s">
        <v>23</v>
      </c>
      <c r="E34" s="50">
        <f>SUM(E32:E33)</f>
        <v>52318248.899999991</v>
      </c>
    </row>
    <row r="36" spans="2:5" x14ac:dyDescent="0.25">
      <c r="B36" s="1" t="s">
        <v>24</v>
      </c>
      <c r="E36" s="33">
        <f>SUM(D12:D27,G12:G27)</f>
        <v>1362300</v>
      </c>
    </row>
  </sheetData>
  <printOptions horizontalCentered="1"/>
  <pageMargins left="0.70866141732283472" right="0.70866141732283472" top="0.74803149606299213" bottom="0.74803149606299213" header="0.51181102362204722" footer="0.51181102362204722"/>
  <pageSetup paperSize="9" scale="85" firstPageNumber="0" orientation="landscape" r:id="rId1"/>
  <headerFooter>
    <oddFooter>&amp;L7. melléklet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2018 kalk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4mikro</dc:creator>
  <cp:lastModifiedBy>Körmendi Andrásné</cp:lastModifiedBy>
  <cp:revision>0</cp:revision>
  <cp:lastPrinted>2018-03-28T07:22:28Z</cp:lastPrinted>
  <dcterms:created xsi:type="dcterms:W3CDTF">2018-01-10T15:12:01Z</dcterms:created>
  <dcterms:modified xsi:type="dcterms:W3CDTF">2018-05-23T08:06:07Z</dcterms:modified>
</cp:coreProperties>
</file>