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AGARA\Vizszolg\Ágazat\GFT\2019-2033\táblázatok 2019\"/>
    </mc:Choice>
  </mc:AlternateContent>
  <xr:revisionPtr revIDLastSave="0" documentId="10_ncr:8100000_{81F11118-0891-4656-8AA0-21A048362601}" xr6:coauthVersionLast="34" xr6:coauthVersionMax="34" xr10:uidLastSave="{00000000-0000-0000-0000-000000000000}"/>
  <bookViews>
    <workbookView xWindow="0" yWindow="0" windowWidth="28800" windowHeight="11625" activeTab="1" xr2:uid="{00000000-000D-0000-FFFF-FFFF00000000}"/>
  </bookViews>
  <sheets>
    <sheet name="Martfű" sheetId="1" r:id="rId1"/>
    <sheet name="forrás" sheetId="2" r:id="rId2"/>
  </sheets>
  <externalReferences>
    <externalReference r:id="rId3"/>
  </externalReferences>
  <definedNames>
    <definedName name="_xlnm.Print_Area" localSheetId="0">Martfű!$A$1:$X$38</definedName>
  </definedNames>
  <calcPr calcId="162913"/>
</workbook>
</file>

<file path=xl/calcChain.xml><?xml version="1.0" encoding="utf-8"?>
<calcChain xmlns="http://schemas.openxmlformats.org/spreadsheetml/2006/main">
  <c r="E16" i="1" l="1"/>
  <c r="E36" i="1" l="1"/>
  <c r="E28" i="1"/>
  <c r="H19" i="1" l="1"/>
  <c r="G19" i="1"/>
  <c r="H15" i="1" l="1"/>
  <c r="G15" i="1"/>
  <c r="E15" i="2" l="1"/>
  <c r="D15" i="2"/>
  <c r="C15" i="2"/>
  <c r="C12" i="2"/>
  <c r="E12" i="2"/>
  <c r="D12" i="2"/>
  <c r="E11" i="2"/>
  <c r="D11" i="2"/>
  <c r="C11" i="2"/>
  <c r="G35" i="1" l="1"/>
  <c r="H35" i="1"/>
  <c r="G13" i="1"/>
  <c r="H13" i="1"/>
  <c r="G14" i="1"/>
  <c r="H14" i="1"/>
  <c r="G16" i="1"/>
  <c r="H16" i="1"/>
  <c r="G17" i="1"/>
  <c r="H17" i="1"/>
  <c r="G18" i="1"/>
  <c r="H18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H12" i="1"/>
  <c r="G12" i="1"/>
  <c r="B13" i="2" l="1"/>
  <c r="B16" i="2" s="1"/>
  <c r="C6" i="2" s="1"/>
  <c r="D14" i="2"/>
  <c r="E14" i="2"/>
  <c r="C14" i="2"/>
  <c r="E7" i="2"/>
  <c r="D7" i="2"/>
  <c r="C7" i="2"/>
  <c r="C13" i="2" l="1"/>
  <c r="C16" i="2" s="1"/>
  <c r="D6" i="2" s="1"/>
  <c r="D13" i="2" s="1"/>
  <c r="D16" i="2" s="1"/>
  <c r="E6" i="2" s="1"/>
  <c r="E13" i="2" s="1"/>
  <c r="E16" i="2" s="1"/>
</calcChain>
</file>

<file path=xl/sharedStrings.xml><?xml version="1.0" encoding="utf-8"?>
<sst xmlns="http://schemas.openxmlformats.org/spreadsheetml/2006/main" count="302" uniqueCount="95">
  <si>
    <t>Fontossági sorrend</t>
  </si>
  <si>
    <t>Az érintett ellátásért felelős(ök) megnevezése</t>
  </si>
  <si>
    <t>Tervezett nettó költség</t>
  </si>
  <si>
    <t>(eFt)</t>
  </si>
  <si>
    <t>Forrás megnevezése</t>
  </si>
  <si>
    <t>Tervezett időtáv</t>
  </si>
  <si>
    <t>Kezdés</t>
  </si>
  <si>
    <t>Befejezés</t>
  </si>
  <si>
    <t>1.</t>
  </si>
  <si>
    <t>2.</t>
  </si>
  <si>
    <t>5.</t>
  </si>
  <si>
    <t>A tervet benyújtó szervezet megnevezése:</t>
  </si>
  <si>
    <t>Víziközmű-szolgáltató megnevezése:</t>
  </si>
  <si>
    <t>Víziközmű-szolgáltatási ágazat megnevezése:</t>
  </si>
  <si>
    <t>Víziközmű-rendszer kódja: **</t>
  </si>
  <si>
    <t>* a megfelelő szövegrészt aláhúzással kell jelölni</t>
  </si>
  <si>
    <t>** a Hivatal által a működési engedélyben megállapított VKR-kód</t>
  </si>
  <si>
    <t>FELÚJÍTÁSOK ÉS PÓTLÁSOK ÖSSZEFOGLALÓ TÁBLÁZATA</t>
  </si>
  <si>
    <t>Felújítás és pótlás megnevezése</t>
  </si>
  <si>
    <t>(rövid /  közép / hosszú)</t>
  </si>
  <si>
    <t xml:space="preserve">A felújítás és pótlás ütemezése a tervezési időszak évei szerint </t>
  </si>
  <si>
    <t>Megvalósítás várható időtartama</t>
  </si>
  <si>
    <t>I. ütem</t>
  </si>
  <si>
    <t>II. ütem</t>
  </si>
  <si>
    <t>III. ütem</t>
  </si>
  <si>
    <t>BÁCSVÍZ Víz- és Csatornaszolgáltató Zártkörűen működő Részvénytársaság</t>
  </si>
  <si>
    <t>Vízszolgáltatás</t>
  </si>
  <si>
    <t>X</t>
  </si>
  <si>
    <t>bérleti díj</t>
  </si>
  <si>
    <t>rövid</t>
  </si>
  <si>
    <t>közép</t>
  </si>
  <si>
    <t>11-02626-1-001-00-06</t>
  </si>
  <si>
    <t>Martfű Város Önkormányzata</t>
  </si>
  <si>
    <t>6.</t>
  </si>
  <si>
    <t>8.</t>
  </si>
  <si>
    <t>9.</t>
  </si>
  <si>
    <t>10.</t>
  </si>
  <si>
    <t>hosszú</t>
  </si>
  <si>
    <t>11.</t>
  </si>
  <si>
    <t>Kútfelújítás</t>
  </si>
  <si>
    <t>Régi térszinti tározók hőszigetelése, robbanótér felújítása (2db 250m3-es)</t>
  </si>
  <si>
    <t>12.</t>
  </si>
  <si>
    <r>
      <t>ellátásért felelős / ellátásért felelősök képviselője /</t>
    </r>
    <r>
      <rPr>
        <u/>
        <sz val="11"/>
        <color theme="1"/>
        <rFont val="Calibri"/>
        <family val="2"/>
        <charset val="238"/>
        <scheme val="minor"/>
      </rPr>
      <t xml:space="preserve"> víziközmű-szolgáltató</t>
    </r>
    <r>
      <rPr>
        <sz val="11"/>
        <color theme="1"/>
        <rFont val="Calibri"/>
        <family val="2"/>
        <charset val="238"/>
        <scheme val="minor"/>
      </rPr>
      <t xml:space="preserve"> *</t>
    </r>
  </si>
  <si>
    <t>A Vksztv. 11. § (4) bekezdés szerinti véleményező fél megnevezése:</t>
  </si>
  <si>
    <t>Vízjogi üzemeltetési/ fennmaradási engedély száma</t>
  </si>
  <si>
    <t>13.</t>
  </si>
  <si>
    <t>15745-4/1986</t>
  </si>
  <si>
    <t>14.</t>
  </si>
  <si>
    <t>Vízhálózat rekonstrukció (2704 fm)</t>
  </si>
  <si>
    <t>Vízhálózat rekonstrukció (6760 fm)</t>
  </si>
  <si>
    <t>Hálózati nyomásfokozó szivattyúk cseréje (összesen 3db, évente 1 db)</t>
  </si>
  <si>
    <t>3.</t>
  </si>
  <si>
    <t>7.</t>
  </si>
  <si>
    <t>15.</t>
  </si>
  <si>
    <t>16.</t>
  </si>
  <si>
    <t>Vízkezelési technológia felújítása</t>
  </si>
  <si>
    <t>Gépészeti, elektronikai és irányítástechnikai korszerűsítés</t>
  </si>
  <si>
    <t>Víztározók felújítása</t>
  </si>
  <si>
    <t>Vízműtelep és -gépház felújítása</t>
  </si>
  <si>
    <t>17.</t>
  </si>
  <si>
    <t>18.</t>
  </si>
  <si>
    <t>19.</t>
  </si>
  <si>
    <t>20.</t>
  </si>
  <si>
    <t>21.</t>
  </si>
  <si>
    <t>22.</t>
  </si>
  <si>
    <t>Bekötővezeték cserék, csomópont felújítások</t>
  </si>
  <si>
    <t>Rendkívüli feladatok</t>
  </si>
  <si>
    <t>Éves bérleti díj:</t>
  </si>
  <si>
    <t>eFt</t>
  </si>
  <si>
    <t>Rendelkezésre álló források / felhasználások megnevezése</t>
  </si>
  <si>
    <t>Korábbi időszakról áthozott</t>
  </si>
  <si>
    <t>Rövid</t>
  </si>
  <si>
    <t>Közép</t>
  </si>
  <si>
    <t>Hosszú</t>
  </si>
  <si>
    <t>Áthozott</t>
  </si>
  <si>
    <t>Bérleti díj</t>
  </si>
  <si>
    <t>Lakossági önerő</t>
  </si>
  <si>
    <t>Rendelkezésre álló göngyölt forrás</t>
  </si>
  <si>
    <t>Tervezett felújítás, pótlás felhasználás</t>
  </si>
  <si>
    <t>Tervezett beruházás felhasználás</t>
  </si>
  <si>
    <t>Maradvány</t>
  </si>
  <si>
    <t>bérleti díj (részbeni forráshiány)</t>
  </si>
  <si>
    <t>Gördülő fejlesztési terv a 2019 - 2033 időszakra</t>
  </si>
  <si>
    <t>III. ütem összesen</t>
  </si>
  <si>
    <t>II. ütem összesen</t>
  </si>
  <si>
    <t>I. ütem összesen</t>
  </si>
  <si>
    <t>Víziközmű-fejlesztési hozzájárulás</t>
  </si>
  <si>
    <t>Üzemeltetői forrás</t>
  </si>
  <si>
    <t>Önkormányzati forrás</t>
  </si>
  <si>
    <t>Pályázati forrás</t>
  </si>
  <si>
    <t>6. sz. kút melléfúrásos felújítása</t>
  </si>
  <si>
    <t>Gesztenye sor rekonstrukció tervezés</t>
  </si>
  <si>
    <t>4.</t>
  </si>
  <si>
    <t>Puffermedence átalakítása ülepítővé</t>
  </si>
  <si>
    <t>Vízhálózat rekonstrukció, vezeték csere II. szakasz (Gesztenyesor, Petőfi u, 1000m)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</si>
</sst>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/>
    </xf>
    <xf numFmtId="3" fontId="0" fillId="0" borderId="0" xfId="0" applyNumberFormat="1"/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 vertical="center" wrapText="1"/>
    </xf>
    <xf numFmtId="3" fontId="8" fillId="6" borderId="1" xfId="0" applyNumberFormat="1" applyFont="1" applyFill="1" applyBorder="1" applyAlignment="1">
      <alignment horizontal="right" vertical="center" wrapText="1"/>
    </xf>
    <xf numFmtId="3" fontId="5" fillId="6" borderId="5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FT2019_V_Martf&#369;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fű"/>
    </sheetNames>
    <sheetDataSet>
      <sheetData sheetId="0">
        <row r="12">
          <cell r="E12">
            <v>650</v>
          </cell>
          <cell r="F12" t="str">
            <v>bérleti díj</v>
          </cell>
          <cell r="I12" t="str">
            <v>rövid</v>
          </cell>
        </row>
        <row r="13">
          <cell r="E13">
            <v>1700</v>
          </cell>
          <cell r="F13" t="str">
            <v>bérleti díj</v>
          </cell>
          <cell r="I13" t="str">
            <v>rövid</v>
          </cell>
        </row>
        <row r="14">
          <cell r="E14">
            <v>2350</v>
          </cell>
        </row>
        <row r="15">
          <cell r="E15">
            <v>7000</v>
          </cell>
          <cell r="F15" t="str">
            <v>bérleti díj</v>
          </cell>
          <cell r="I15" t="str">
            <v>közép</v>
          </cell>
        </row>
        <row r="16">
          <cell r="E16">
            <v>10000</v>
          </cell>
          <cell r="F16" t="str">
            <v>bérleti díj</v>
          </cell>
          <cell r="I16" t="str">
            <v>közép</v>
          </cell>
        </row>
        <row r="17">
          <cell r="E17">
            <v>17000</v>
          </cell>
        </row>
        <row r="18">
          <cell r="E18">
            <v>35000</v>
          </cell>
          <cell r="F18" t="str">
            <v>bérleti díj</v>
          </cell>
          <cell r="I18" t="str">
            <v>hosszú</v>
          </cell>
        </row>
        <row r="19">
          <cell r="E19">
            <v>35000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showGridLines="0" zoomScaleNormal="100" workbookViewId="0">
      <selection activeCell="E17" sqref="E17"/>
    </sheetView>
  </sheetViews>
  <sheetFormatPr defaultRowHeight="15" x14ac:dyDescent="0.25"/>
  <cols>
    <col min="1" max="1" width="10" style="5" customWidth="1"/>
    <col min="2" max="2" width="35.140625" style="5" customWidth="1"/>
    <col min="3" max="3" width="16.5703125" style="5" customWidth="1"/>
    <col min="4" max="4" width="20" style="5" customWidth="1"/>
    <col min="5" max="5" width="12.7109375" style="5" customWidth="1"/>
    <col min="6" max="6" width="19.140625" style="5" customWidth="1"/>
    <col min="7" max="8" width="8.85546875" style="5" customWidth="1"/>
    <col min="9" max="9" width="13.140625" style="5" customWidth="1"/>
    <col min="10" max="24" width="3" style="5" customWidth="1"/>
    <col min="25" max="16384" width="9.140625" style="5"/>
  </cols>
  <sheetData>
    <row r="1" spans="1:24" s="7" customFormat="1" x14ac:dyDescent="0.25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s="7" customFormat="1" x14ac:dyDescent="0.25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s="9" customFormat="1" x14ac:dyDescent="0.25">
      <c r="A3" s="9" t="s">
        <v>11</v>
      </c>
      <c r="D3" s="9" t="s">
        <v>25</v>
      </c>
      <c r="I3" s="9" t="s">
        <v>42</v>
      </c>
    </row>
    <row r="4" spans="1:24" s="9" customFormat="1" x14ac:dyDescent="0.25">
      <c r="A4" s="9" t="s">
        <v>12</v>
      </c>
      <c r="D4" s="9" t="s">
        <v>25</v>
      </c>
    </row>
    <row r="5" spans="1:24" s="9" customFormat="1" x14ac:dyDescent="0.25">
      <c r="A5" s="9" t="s">
        <v>13</v>
      </c>
      <c r="D5" s="9" t="s">
        <v>26</v>
      </c>
    </row>
    <row r="6" spans="1:24" s="9" customFormat="1" x14ac:dyDescent="0.25">
      <c r="A6" s="11" t="s">
        <v>43</v>
      </c>
      <c r="B6" s="11"/>
      <c r="C6" s="11"/>
      <c r="D6" s="9" t="s">
        <v>32</v>
      </c>
      <c r="E6" s="11"/>
    </row>
    <row r="7" spans="1:24" s="9" customFormat="1" x14ac:dyDescent="0.25">
      <c r="A7" s="9" t="s">
        <v>14</v>
      </c>
      <c r="D7" s="12" t="s">
        <v>31</v>
      </c>
    </row>
    <row r="8" spans="1:24" s="7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ht="30" x14ac:dyDescent="0.25">
      <c r="A9" s="81" t="s">
        <v>0</v>
      </c>
      <c r="B9" s="81" t="s">
        <v>18</v>
      </c>
      <c r="C9" s="85" t="s">
        <v>44</v>
      </c>
      <c r="D9" s="81" t="s">
        <v>1</v>
      </c>
      <c r="E9" s="2" t="s">
        <v>2</v>
      </c>
      <c r="F9" s="85" t="s">
        <v>4</v>
      </c>
      <c r="G9" s="81" t="s">
        <v>21</v>
      </c>
      <c r="H9" s="81"/>
      <c r="I9" s="2" t="s">
        <v>5</v>
      </c>
      <c r="J9" s="81" t="s">
        <v>20</v>
      </c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x14ac:dyDescent="0.25">
      <c r="A10" s="81"/>
      <c r="B10" s="81"/>
      <c r="C10" s="85"/>
      <c r="D10" s="81"/>
      <c r="E10" s="83" t="s">
        <v>3</v>
      </c>
      <c r="F10" s="85"/>
      <c r="G10" s="86" t="s">
        <v>6</v>
      </c>
      <c r="H10" s="86" t="s">
        <v>7</v>
      </c>
      <c r="I10" s="84" t="s">
        <v>19</v>
      </c>
      <c r="J10" s="87">
        <v>1</v>
      </c>
      <c r="K10" s="79">
        <v>2</v>
      </c>
      <c r="L10" s="79">
        <v>3</v>
      </c>
      <c r="M10" s="79">
        <v>4</v>
      </c>
      <c r="N10" s="79">
        <v>5</v>
      </c>
      <c r="O10" s="80">
        <v>6</v>
      </c>
      <c r="P10" s="80">
        <v>7</v>
      </c>
      <c r="Q10" s="80">
        <v>8</v>
      </c>
      <c r="R10" s="80">
        <v>9</v>
      </c>
      <c r="S10" s="80">
        <v>10</v>
      </c>
      <c r="T10" s="80">
        <v>11</v>
      </c>
      <c r="U10" s="80">
        <v>12</v>
      </c>
      <c r="V10" s="80">
        <v>13</v>
      </c>
      <c r="W10" s="80">
        <v>14</v>
      </c>
      <c r="X10" s="80">
        <v>15</v>
      </c>
    </row>
    <row r="11" spans="1:24" x14ac:dyDescent="0.25">
      <c r="A11" s="81"/>
      <c r="B11" s="81"/>
      <c r="C11" s="85"/>
      <c r="D11" s="81"/>
      <c r="E11" s="83"/>
      <c r="F11" s="85"/>
      <c r="G11" s="86"/>
      <c r="H11" s="86"/>
      <c r="I11" s="84"/>
      <c r="J11" s="87"/>
      <c r="K11" s="79"/>
      <c r="L11" s="79"/>
      <c r="M11" s="79"/>
      <c r="N11" s="79"/>
      <c r="O11" s="80"/>
      <c r="P11" s="80"/>
      <c r="Q11" s="80"/>
      <c r="R11" s="80"/>
      <c r="S11" s="80"/>
      <c r="T11" s="80"/>
      <c r="U11" s="80"/>
      <c r="V11" s="80"/>
      <c r="W11" s="80"/>
      <c r="X11" s="80"/>
    </row>
    <row r="12" spans="1:24" ht="30" x14ac:dyDescent="0.25">
      <c r="A12" s="3" t="s">
        <v>8</v>
      </c>
      <c r="B12" s="33" t="s">
        <v>66</v>
      </c>
      <c r="C12" s="14" t="s">
        <v>46</v>
      </c>
      <c r="D12" s="8" t="s">
        <v>32</v>
      </c>
      <c r="E12" s="32">
        <v>3225</v>
      </c>
      <c r="F12" s="3" t="s">
        <v>28</v>
      </c>
      <c r="G12" s="63">
        <f>IF(I12="Rövid",2019,IF(I12="Közép",2020,IF(I12="Hosszú",2024,"")))</f>
        <v>2019</v>
      </c>
      <c r="H12" s="63">
        <f>IF(I12="Rövid",2019,IF(I12="Közép",2023,IF(I12="Hosszú",2033,"")))</f>
        <v>2019</v>
      </c>
      <c r="I12" s="3" t="s">
        <v>29</v>
      </c>
      <c r="J12" s="4" t="s">
        <v>27</v>
      </c>
      <c r="K12" s="15"/>
      <c r="L12" s="15"/>
      <c r="M12" s="15"/>
      <c r="N12" s="15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30" x14ac:dyDescent="0.25">
      <c r="A13" s="36" t="s">
        <v>9</v>
      </c>
      <c r="B13" s="33" t="s">
        <v>65</v>
      </c>
      <c r="C13" s="14" t="s">
        <v>46</v>
      </c>
      <c r="D13" s="35" t="s">
        <v>32</v>
      </c>
      <c r="E13" s="32">
        <v>4475</v>
      </c>
      <c r="F13" s="36" t="s">
        <v>28</v>
      </c>
      <c r="G13" s="63">
        <f t="shared" ref="G13:G34" si="0">IF(I13="Rövid",2019,IF(I13="Közép",2020,IF(I13="Hosszú",2024,"")))</f>
        <v>2019</v>
      </c>
      <c r="H13" s="63">
        <f t="shared" ref="H13:H34" si="1">IF(I13="Rövid",2019,IF(I13="Közép",2023,IF(I13="Hosszú",2033,"")))</f>
        <v>2019</v>
      </c>
      <c r="I13" s="36" t="s">
        <v>29</v>
      </c>
      <c r="J13" s="37" t="s">
        <v>27</v>
      </c>
      <c r="K13" s="15"/>
      <c r="L13" s="15"/>
      <c r="M13" s="15"/>
      <c r="N13" s="15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s="76" customFormat="1" ht="30" x14ac:dyDescent="0.25">
      <c r="A14" s="14" t="s">
        <v>51</v>
      </c>
      <c r="B14" s="33" t="s">
        <v>90</v>
      </c>
      <c r="C14" s="14" t="s">
        <v>46</v>
      </c>
      <c r="D14" s="34" t="s">
        <v>32</v>
      </c>
      <c r="E14" s="32">
        <v>20000</v>
      </c>
      <c r="F14" s="14" t="s">
        <v>28</v>
      </c>
      <c r="G14" s="74">
        <f t="shared" si="0"/>
        <v>2019</v>
      </c>
      <c r="H14" s="74">
        <f t="shared" si="1"/>
        <v>2019</v>
      </c>
      <c r="I14" s="14" t="s">
        <v>29</v>
      </c>
      <c r="J14" s="70" t="s">
        <v>27</v>
      </c>
      <c r="K14" s="15"/>
      <c r="L14" s="15"/>
      <c r="M14" s="15"/>
      <c r="N14" s="15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24" s="76" customFormat="1" ht="30" x14ac:dyDescent="0.25">
      <c r="A15" s="14" t="s">
        <v>92</v>
      </c>
      <c r="B15" s="75" t="s">
        <v>91</v>
      </c>
      <c r="C15" s="14" t="s">
        <v>46</v>
      </c>
      <c r="D15" s="34" t="s">
        <v>32</v>
      </c>
      <c r="E15" s="32">
        <v>500</v>
      </c>
      <c r="F15" s="14" t="s">
        <v>28</v>
      </c>
      <c r="G15" s="74">
        <f t="shared" ref="G15" si="2">IF(I15="Rövid",2019,IF(I15="Közép",2020,IF(I15="Hosszú",2024,"")))</f>
        <v>2019</v>
      </c>
      <c r="H15" s="74">
        <f t="shared" ref="H15" si="3">IF(I15="Rövid",2019,IF(I15="Közép",2023,IF(I15="Hosszú",2033,"")))</f>
        <v>2019</v>
      </c>
      <c r="I15" s="14" t="s">
        <v>29</v>
      </c>
      <c r="J15" s="70" t="s">
        <v>27</v>
      </c>
      <c r="K15" s="15"/>
      <c r="L15" s="15"/>
      <c r="M15" s="15"/>
      <c r="N15" s="15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x14ac:dyDescent="0.25">
      <c r="A16" s="57"/>
      <c r="B16" s="59" t="s">
        <v>85</v>
      </c>
      <c r="C16" s="14"/>
      <c r="D16" s="56"/>
      <c r="E16" s="61">
        <f>SUM(E12:E15)</f>
        <v>28200</v>
      </c>
      <c r="F16" s="57"/>
      <c r="G16" s="63" t="str">
        <f t="shared" si="0"/>
        <v/>
      </c>
      <c r="H16" s="63" t="str">
        <f t="shared" si="1"/>
        <v/>
      </c>
      <c r="I16" s="57"/>
      <c r="J16" s="58"/>
      <c r="K16" s="15"/>
      <c r="L16" s="15"/>
      <c r="M16" s="15"/>
      <c r="N16" s="15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30" x14ac:dyDescent="0.25">
      <c r="A17" s="36" t="s">
        <v>10</v>
      </c>
      <c r="B17" s="1" t="s">
        <v>65</v>
      </c>
      <c r="C17" s="14" t="s">
        <v>46</v>
      </c>
      <c r="D17" s="8" t="s">
        <v>32</v>
      </c>
      <c r="E17" s="13">
        <v>12000</v>
      </c>
      <c r="F17" s="39" t="s">
        <v>81</v>
      </c>
      <c r="G17" s="63">
        <f t="shared" si="0"/>
        <v>2020</v>
      </c>
      <c r="H17" s="63">
        <f t="shared" si="1"/>
        <v>2023</v>
      </c>
      <c r="I17" s="3" t="s">
        <v>30</v>
      </c>
      <c r="J17" s="4"/>
      <c r="K17" s="17" t="s">
        <v>27</v>
      </c>
      <c r="L17" s="17" t="s">
        <v>27</v>
      </c>
      <c r="M17" s="17" t="s">
        <v>27</v>
      </c>
      <c r="N17" s="17" t="s">
        <v>27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45" x14ac:dyDescent="0.25">
      <c r="A18" s="69" t="s">
        <v>33</v>
      </c>
      <c r="B18" s="1" t="s">
        <v>94</v>
      </c>
      <c r="C18" s="14" t="s">
        <v>46</v>
      </c>
      <c r="D18" s="25" t="s">
        <v>32</v>
      </c>
      <c r="E18" s="13">
        <v>12000</v>
      </c>
      <c r="F18" s="39" t="s">
        <v>81</v>
      </c>
      <c r="G18" s="63">
        <f t="shared" si="0"/>
        <v>2020</v>
      </c>
      <c r="H18" s="63">
        <f t="shared" si="1"/>
        <v>2023</v>
      </c>
      <c r="I18" s="26" t="s">
        <v>30</v>
      </c>
      <c r="J18" s="27"/>
      <c r="K18" s="17" t="s">
        <v>27</v>
      </c>
      <c r="L18" s="17" t="s">
        <v>27</v>
      </c>
      <c r="M18" s="17" t="s">
        <v>27</v>
      </c>
      <c r="N18" s="17" t="s">
        <v>27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30" x14ac:dyDescent="0.25">
      <c r="A19" s="72" t="s">
        <v>52</v>
      </c>
      <c r="B19" s="1" t="s">
        <v>93</v>
      </c>
      <c r="C19" s="14" t="s">
        <v>46</v>
      </c>
      <c r="D19" s="71" t="s">
        <v>32</v>
      </c>
      <c r="E19" s="13">
        <v>18000</v>
      </c>
      <c r="F19" s="71" t="s">
        <v>81</v>
      </c>
      <c r="G19" s="63">
        <f t="shared" ref="G19" si="4">IF(I19="Rövid",2019,IF(I19="Közép",2020,IF(I19="Hosszú",2024,"")))</f>
        <v>2020</v>
      </c>
      <c r="H19" s="63">
        <f t="shared" ref="H19" si="5">IF(I19="Rövid",2019,IF(I19="Közép",2023,IF(I19="Hosszú",2033,"")))</f>
        <v>2023</v>
      </c>
      <c r="I19" s="72" t="s">
        <v>30</v>
      </c>
      <c r="J19" s="73"/>
      <c r="K19" s="17" t="s">
        <v>27</v>
      </c>
      <c r="L19" s="17" t="s">
        <v>27</v>
      </c>
      <c r="M19" s="17" t="s">
        <v>27</v>
      </c>
      <c r="N19" s="17" t="s">
        <v>27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30" x14ac:dyDescent="0.25">
      <c r="A20" s="77" t="s">
        <v>34</v>
      </c>
      <c r="B20" s="1" t="s">
        <v>39</v>
      </c>
      <c r="C20" s="14" t="s">
        <v>46</v>
      </c>
      <c r="D20" s="8" t="s">
        <v>32</v>
      </c>
      <c r="E20" s="32">
        <v>25000</v>
      </c>
      <c r="F20" s="39" t="s">
        <v>81</v>
      </c>
      <c r="G20" s="63">
        <f t="shared" si="0"/>
        <v>2020</v>
      </c>
      <c r="H20" s="63">
        <f t="shared" si="1"/>
        <v>2023</v>
      </c>
      <c r="I20" s="3" t="s">
        <v>30</v>
      </c>
      <c r="J20" s="4"/>
      <c r="K20" s="17" t="s">
        <v>27</v>
      </c>
      <c r="L20" s="17" t="s">
        <v>27</v>
      </c>
      <c r="M20" s="17" t="s">
        <v>27</v>
      </c>
      <c r="N20" s="17" t="s">
        <v>27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30" x14ac:dyDescent="0.25">
      <c r="A21" s="77" t="s">
        <v>35</v>
      </c>
      <c r="B21" s="1" t="s">
        <v>56</v>
      </c>
      <c r="C21" s="14" t="s">
        <v>46</v>
      </c>
      <c r="D21" s="29" t="s">
        <v>32</v>
      </c>
      <c r="E21" s="32">
        <v>10000</v>
      </c>
      <c r="F21" s="39" t="s">
        <v>81</v>
      </c>
      <c r="G21" s="63">
        <f t="shared" si="0"/>
        <v>2020</v>
      </c>
      <c r="H21" s="63">
        <f t="shared" si="1"/>
        <v>2023</v>
      </c>
      <c r="I21" s="30" t="s">
        <v>30</v>
      </c>
      <c r="J21" s="31"/>
      <c r="K21" s="17" t="s">
        <v>27</v>
      </c>
      <c r="L21" s="17" t="s">
        <v>27</v>
      </c>
      <c r="M21" s="17" t="s">
        <v>27</v>
      </c>
      <c r="N21" s="17" t="s">
        <v>27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30" x14ac:dyDescent="0.25">
      <c r="A22" s="77" t="s">
        <v>36</v>
      </c>
      <c r="B22" s="1" t="s">
        <v>57</v>
      </c>
      <c r="C22" s="14" t="s">
        <v>46</v>
      </c>
      <c r="D22" s="29" t="s">
        <v>32</v>
      </c>
      <c r="E22" s="32">
        <v>65000</v>
      </c>
      <c r="F22" s="39" t="s">
        <v>81</v>
      </c>
      <c r="G22" s="63">
        <f t="shared" si="0"/>
        <v>2020</v>
      </c>
      <c r="H22" s="63">
        <f t="shared" si="1"/>
        <v>2023</v>
      </c>
      <c r="I22" s="30" t="s">
        <v>30</v>
      </c>
      <c r="J22" s="31"/>
      <c r="K22" s="17" t="s">
        <v>27</v>
      </c>
      <c r="L22" s="17" t="s">
        <v>27</v>
      </c>
      <c r="M22" s="17" t="s">
        <v>27</v>
      </c>
      <c r="N22" s="17" t="s">
        <v>27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30" x14ac:dyDescent="0.25">
      <c r="A23" s="77" t="s">
        <v>38</v>
      </c>
      <c r="B23" s="1" t="s">
        <v>58</v>
      </c>
      <c r="C23" s="14" t="s">
        <v>46</v>
      </c>
      <c r="D23" s="29" t="s">
        <v>32</v>
      </c>
      <c r="E23" s="32">
        <v>10000</v>
      </c>
      <c r="F23" s="39" t="s">
        <v>81</v>
      </c>
      <c r="G23" s="63">
        <f t="shared" si="0"/>
        <v>2020</v>
      </c>
      <c r="H23" s="63">
        <f t="shared" si="1"/>
        <v>2023</v>
      </c>
      <c r="I23" s="30" t="s">
        <v>30</v>
      </c>
      <c r="J23" s="31"/>
      <c r="K23" s="17" t="s">
        <v>27</v>
      </c>
      <c r="L23" s="17" t="s">
        <v>27</v>
      </c>
      <c r="M23" s="17" t="s">
        <v>27</v>
      </c>
      <c r="N23" s="17" t="s">
        <v>27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30" x14ac:dyDescent="0.25">
      <c r="A24" s="77" t="s">
        <v>41</v>
      </c>
      <c r="B24" s="1" t="s">
        <v>40</v>
      </c>
      <c r="C24" s="14" t="s">
        <v>46</v>
      </c>
      <c r="D24" s="8" t="s">
        <v>32</v>
      </c>
      <c r="E24" s="32">
        <v>5000</v>
      </c>
      <c r="F24" s="39" t="s">
        <v>81</v>
      </c>
      <c r="G24" s="63">
        <f t="shared" si="0"/>
        <v>2020</v>
      </c>
      <c r="H24" s="63">
        <f t="shared" si="1"/>
        <v>2023</v>
      </c>
      <c r="I24" s="3" t="s">
        <v>30</v>
      </c>
      <c r="J24" s="4"/>
      <c r="K24" s="17" t="s">
        <v>27</v>
      </c>
      <c r="L24" s="17" t="s">
        <v>27</v>
      </c>
      <c r="M24" s="17" t="s">
        <v>27</v>
      </c>
      <c r="N24" s="17" t="s">
        <v>27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30" x14ac:dyDescent="0.25">
      <c r="A25" s="77" t="s">
        <v>45</v>
      </c>
      <c r="B25" s="1" t="s">
        <v>50</v>
      </c>
      <c r="C25" s="14" t="s">
        <v>46</v>
      </c>
      <c r="D25" s="8" t="s">
        <v>32</v>
      </c>
      <c r="E25" s="13">
        <v>4500</v>
      </c>
      <c r="F25" s="39" t="s">
        <v>81</v>
      </c>
      <c r="G25" s="63">
        <f t="shared" si="0"/>
        <v>2020</v>
      </c>
      <c r="H25" s="63">
        <f t="shared" si="1"/>
        <v>2023</v>
      </c>
      <c r="I25" s="3" t="s">
        <v>30</v>
      </c>
      <c r="J25" s="4"/>
      <c r="K25" s="17" t="s">
        <v>27</v>
      </c>
      <c r="L25" s="17" t="s">
        <v>27</v>
      </c>
      <c r="M25" s="17" t="s">
        <v>27</v>
      </c>
      <c r="N25" s="17"/>
      <c r="O25" s="16"/>
      <c r="P25" s="16"/>
      <c r="Q25" s="16"/>
      <c r="R25" s="16"/>
      <c r="S25" s="16"/>
      <c r="T25" s="16"/>
      <c r="U25" s="16"/>
      <c r="V25" s="16"/>
      <c r="W25" s="16"/>
      <c r="X25" s="16"/>
    </row>
    <row r="26" spans="1:24" ht="30" x14ac:dyDescent="0.25">
      <c r="A26" s="77" t="s">
        <v>47</v>
      </c>
      <c r="B26" s="33" t="s">
        <v>55</v>
      </c>
      <c r="C26" s="14" t="s">
        <v>46</v>
      </c>
      <c r="D26" s="34" t="s">
        <v>32</v>
      </c>
      <c r="E26" s="32">
        <v>35000</v>
      </c>
      <c r="F26" s="39" t="s">
        <v>81</v>
      </c>
      <c r="G26" s="63">
        <f t="shared" si="0"/>
        <v>2020</v>
      </c>
      <c r="H26" s="63">
        <f t="shared" si="1"/>
        <v>2023</v>
      </c>
      <c r="I26" s="26" t="s">
        <v>30</v>
      </c>
      <c r="J26" s="27"/>
      <c r="K26" s="17" t="s">
        <v>27</v>
      </c>
      <c r="L26" s="17" t="s">
        <v>27</v>
      </c>
      <c r="M26" s="17" t="s">
        <v>27</v>
      </c>
      <c r="N26" s="17" t="s">
        <v>27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30" x14ac:dyDescent="0.25">
      <c r="A27" s="77" t="s">
        <v>53</v>
      </c>
      <c r="B27" s="33" t="s">
        <v>48</v>
      </c>
      <c r="C27" s="14" t="s">
        <v>46</v>
      </c>
      <c r="D27" s="34" t="s">
        <v>32</v>
      </c>
      <c r="E27" s="28">
        <v>162240</v>
      </c>
      <c r="F27" s="39" t="s">
        <v>81</v>
      </c>
      <c r="G27" s="63">
        <f t="shared" si="0"/>
        <v>2020</v>
      </c>
      <c r="H27" s="63">
        <f t="shared" si="1"/>
        <v>2023</v>
      </c>
      <c r="I27" s="3" t="s">
        <v>30</v>
      </c>
      <c r="J27" s="4"/>
      <c r="K27" s="17" t="s">
        <v>27</v>
      </c>
      <c r="L27" s="17" t="s">
        <v>27</v>
      </c>
      <c r="M27" s="17" t="s">
        <v>27</v>
      </c>
      <c r="N27" s="17" t="s">
        <v>27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x14ac:dyDescent="0.25">
      <c r="A28" s="57"/>
      <c r="B28" s="59" t="s">
        <v>84</v>
      </c>
      <c r="C28" s="14"/>
      <c r="D28" s="34"/>
      <c r="E28" s="61">
        <f>SUM(E17:E27)</f>
        <v>358740</v>
      </c>
      <c r="F28" s="56"/>
      <c r="G28" s="63" t="str">
        <f t="shared" si="0"/>
        <v/>
      </c>
      <c r="H28" s="63" t="str">
        <f t="shared" si="1"/>
        <v/>
      </c>
      <c r="I28" s="57"/>
      <c r="J28" s="58"/>
      <c r="K28" s="17"/>
      <c r="L28" s="17"/>
      <c r="M28" s="17"/>
      <c r="N28" s="17"/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29" spans="1:24" ht="30" x14ac:dyDescent="0.25">
      <c r="A29" s="36" t="s">
        <v>54</v>
      </c>
      <c r="B29" s="33" t="s">
        <v>65</v>
      </c>
      <c r="C29" s="14" t="s">
        <v>46</v>
      </c>
      <c r="D29" s="34" t="s">
        <v>32</v>
      </c>
      <c r="E29" s="32">
        <v>25000</v>
      </c>
      <c r="F29" s="39" t="s">
        <v>81</v>
      </c>
      <c r="G29" s="63">
        <f t="shared" si="0"/>
        <v>2024</v>
      </c>
      <c r="H29" s="63">
        <f t="shared" si="1"/>
        <v>2033</v>
      </c>
      <c r="I29" s="3" t="s">
        <v>37</v>
      </c>
      <c r="J29" s="4"/>
      <c r="K29" s="17"/>
      <c r="L29" s="17"/>
      <c r="M29" s="17"/>
      <c r="N29" s="17"/>
      <c r="O29" s="18" t="s">
        <v>27</v>
      </c>
      <c r="P29" s="18" t="s">
        <v>27</v>
      </c>
      <c r="Q29" s="18" t="s">
        <v>27</v>
      </c>
      <c r="R29" s="18" t="s">
        <v>27</v>
      </c>
      <c r="S29" s="18" t="s">
        <v>27</v>
      </c>
      <c r="T29" s="18" t="s">
        <v>27</v>
      </c>
      <c r="U29" s="18" t="s">
        <v>27</v>
      </c>
      <c r="V29" s="18" t="s">
        <v>27</v>
      </c>
      <c r="W29" s="18" t="s">
        <v>27</v>
      </c>
      <c r="X29" s="18" t="s">
        <v>27</v>
      </c>
    </row>
    <row r="30" spans="1:24" ht="30" x14ac:dyDescent="0.25">
      <c r="A30" s="77" t="s">
        <v>59</v>
      </c>
      <c r="B30" s="33" t="s">
        <v>39</v>
      </c>
      <c r="C30" s="14" t="s">
        <v>46</v>
      </c>
      <c r="D30" s="34" t="s">
        <v>32</v>
      </c>
      <c r="E30" s="32">
        <v>40000</v>
      </c>
      <c r="F30" s="39" t="s">
        <v>81</v>
      </c>
      <c r="G30" s="63">
        <f t="shared" si="0"/>
        <v>2024</v>
      </c>
      <c r="H30" s="63">
        <f t="shared" si="1"/>
        <v>2033</v>
      </c>
      <c r="I30" s="19" t="s">
        <v>37</v>
      </c>
      <c r="J30" s="20"/>
      <c r="K30" s="17"/>
      <c r="L30" s="17"/>
      <c r="M30" s="17"/>
      <c r="N30" s="17"/>
      <c r="O30" s="18" t="s">
        <v>27</v>
      </c>
      <c r="P30" s="18" t="s">
        <v>27</v>
      </c>
      <c r="Q30" s="18" t="s">
        <v>27</v>
      </c>
      <c r="R30" s="18" t="s">
        <v>27</v>
      </c>
      <c r="S30" s="18" t="s">
        <v>27</v>
      </c>
      <c r="T30" s="18" t="s">
        <v>27</v>
      </c>
      <c r="U30" s="18" t="s">
        <v>27</v>
      </c>
      <c r="V30" s="18" t="s">
        <v>27</v>
      </c>
      <c r="W30" s="18" t="s">
        <v>27</v>
      </c>
      <c r="X30" s="18" t="s">
        <v>27</v>
      </c>
    </row>
    <row r="31" spans="1:24" ht="30" x14ac:dyDescent="0.25">
      <c r="A31" s="77" t="s">
        <v>60</v>
      </c>
      <c r="B31" s="33" t="s">
        <v>56</v>
      </c>
      <c r="C31" s="14" t="s">
        <v>46</v>
      </c>
      <c r="D31" s="34" t="s">
        <v>32</v>
      </c>
      <c r="E31" s="32">
        <v>25000</v>
      </c>
      <c r="F31" s="39" t="s">
        <v>81</v>
      </c>
      <c r="G31" s="63">
        <f t="shared" si="0"/>
        <v>2024</v>
      </c>
      <c r="H31" s="63">
        <f t="shared" si="1"/>
        <v>2033</v>
      </c>
      <c r="I31" s="30" t="s">
        <v>37</v>
      </c>
      <c r="J31" s="31"/>
      <c r="K31" s="17"/>
      <c r="L31" s="17"/>
      <c r="M31" s="17"/>
      <c r="N31" s="17"/>
      <c r="O31" s="18" t="s">
        <v>27</v>
      </c>
      <c r="P31" s="18" t="s">
        <v>27</v>
      </c>
      <c r="Q31" s="18" t="s">
        <v>27</v>
      </c>
      <c r="R31" s="18" t="s">
        <v>27</v>
      </c>
      <c r="S31" s="18" t="s">
        <v>27</v>
      </c>
      <c r="T31" s="18" t="s">
        <v>27</v>
      </c>
      <c r="U31" s="18" t="s">
        <v>27</v>
      </c>
      <c r="V31" s="18" t="s">
        <v>27</v>
      </c>
      <c r="W31" s="18" t="s">
        <v>27</v>
      </c>
      <c r="X31" s="18" t="s">
        <v>27</v>
      </c>
    </row>
    <row r="32" spans="1:24" ht="30" x14ac:dyDescent="0.25">
      <c r="A32" s="77" t="s">
        <v>61</v>
      </c>
      <c r="B32" s="33" t="s">
        <v>58</v>
      </c>
      <c r="C32" s="14" t="s">
        <v>46</v>
      </c>
      <c r="D32" s="34" t="s">
        <v>32</v>
      </c>
      <c r="E32" s="32">
        <v>20000</v>
      </c>
      <c r="F32" s="39" t="s">
        <v>81</v>
      </c>
      <c r="G32" s="63">
        <f t="shared" si="0"/>
        <v>2024</v>
      </c>
      <c r="H32" s="63">
        <f t="shared" si="1"/>
        <v>2033</v>
      </c>
      <c r="I32" s="30" t="s">
        <v>37</v>
      </c>
      <c r="J32" s="31"/>
      <c r="K32" s="17"/>
      <c r="L32" s="17"/>
      <c r="M32" s="17"/>
      <c r="N32" s="17"/>
      <c r="O32" s="18" t="s">
        <v>27</v>
      </c>
      <c r="P32" s="18" t="s">
        <v>27</v>
      </c>
      <c r="Q32" s="18" t="s">
        <v>27</v>
      </c>
      <c r="R32" s="18" t="s">
        <v>27</v>
      </c>
      <c r="S32" s="18" t="s">
        <v>27</v>
      </c>
      <c r="T32" s="18" t="s">
        <v>27</v>
      </c>
      <c r="U32" s="18" t="s">
        <v>27</v>
      </c>
      <c r="V32" s="18" t="s">
        <v>27</v>
      </c>
      <c r="W32" s="18" t="s">
        <v>27</v>
      </c>
      <c r="X32" s="18" t="s">
        <v>27</v>
      </c>
    </row>
    <row r="33" spans="1:24" ht="30" x14ac:dyDescent="0.25">
      <c r="A33" s="77" t="s">
        <v>62</v>
      </c>
      <c r="B33" s="33" t="s">
        <v>55</v>
      </c>
      <c r="C33" s="14" t="s">
        <v>46</v>
      </c>
      <c r="D33" s="34" t="s">
        <v>32</v>
      </c>
      <c r="E33" s="32">
        <v>55000</v>
      </c>
      <c r="F33" s="39" t="s">
        <v>81</v>
      </c>
      <c r="G33" s="63">
        <f t="shared" si="0"/>
        <v>2024</v>
      </c>
      <c r="H33" s="63">
        <f t="shared" si="1"/>
        <v>2033</v>
      </c>
      <c r="I33" s="19" t="s">
        <v>37</v>
      </c>
      <c r="J33" s="20"/>
      <c r="K33" s="17"/>
      <c r="L33" s="17"/>
      <c r="M33" s="17"/>
      <c r="N33" s="17"/>
      <c r="O33" s="18" t="s">
        <v>27</v>
      </c>
      <c r="P33" s="18" t="s">
        <v>27</v>
      </c>
      <c r="Q33" s="18" t="s">
        <v>27</v>
      </c>
      <c r="R33" s="18" t="s">
        <v>27</v>
      </c>
      <c r="S33" s="18" t="s">
        <v>27</v>
      </c>
      <c r="T33" s="18" t="s">
        <v>27</v>
      </c>
      <c r="U33" s="18" t="s">
        <v>27</v>
      </c>
      <c r="V33" s="18" t="s">
        <v>27</v>
      </c>
      <c r="W33" s="18" t="s">
        <v>27</v>
      </c>
      <c r="X33" s="18" t="s">
        <v>27</v>
      </c>
    </row>
    <row r="34" spans="1:24" ht="30" x14ac:dyDescent="0.25">
      <c r="A34" s="77" t="s">
        <v>63</v>
      </c>
      <c r="B34" s="1" t="s">
        <v>49</v>
      </c>
      <c r="C34" s="14" t="s">
        <v>46</v>
      </c>
      <c r="D34" s="21" t="s">
        <v>32</v>
      </c>
      <c r="E34" s="13">
        <v>405600</v>
      </c>
      <c r="F34" s="39" t="s">
        <v>81</v>
      </c>
      <c r="G34" s="63">
        <f t="shared" si="0"/>
        <v>2024</v>
      </c>
      <c r="H34" s="63">
        <f t="shared" si="1"/>
        <v>2033</v>
      </c>
      <c r="I34" s="19" t="s">
        <v>37</v>
      </c>
      <c r="J34" s="20"/>
      <c r="K34" s="17"/>
      <c r="L34" s="17"/>
      <c r="M34" s="17"/>
      <c r="N34" s="17"/>
      <c r="O34" s="18" t="s">
        <v>27</v>
      </c>
      <c r="P34" s="18" t="s">
        <v>27</v>
      </c>
      <c r="Q34" s="18" t="s">
        <v>27</v>
      </c>
      <c r="R34" s="18" t="s">
        <v>27</v>
      </c>
      <c r="S34" s="18" t="s">
        <v>27</v>
      </c>
      <c r="T34" s="18" t="s">
        <v>27</v>
      </c>
      <c r="U34" s="18" t="s">
        <v>27</v>
      </c>
      <c r="V34" s="18" t="s">
        <v>27</v>
      </c>
      <c r="W34" s="18" t="s">
        <v>27</v>
      </c>
      <c r="X34" s="18" t="s">
        <v>27</v>
      </c>
    </row>
    <row r="35" spans="1:24" ht="30" x14ac:dyDescent="0.25">
      <c r="A35" s="77" t="s">
        <v>64</v>
      </c>
      <c r="B35" s="1" t="s">
        <v>57</v>
      </c>
      <c r="C35" s="14" t="s">
        <v>46</v>
      </c>
      <c r="D35" s="22" t="s">
        <v>32</v>
      </c>
      <c r="E35" s="13">
        <v>75000</v>
      </c>
      <c r="F35" s="39" t="s">
        <v>81</v>
      </c>
      <c r="G35" s="63">
        <f>IF(I35="Rövid",2019,IF(I35="Közép",2020,IF(I35="Hosszú",2024,"")))</f>
        <v>2024</v>
      </c>
      <c r="H35" s="63">
        <f>IF(I35="Rövid",2019,IF(I35="Közép",2023,IF(I35="Hosszú",2033,"")))</f>
        <v>2033</v>
      </c>
      <c r="I35" s="23" t="s">
        <v>37</v>
      </c>
      <c r="J35" s="24"/>
      <c r="K35" s="17"/>
      <c r="L35" s="17"/>
      <c r="M35" s="17"/>
      <c r="N35" s="17"/>
      <c r="O35" s="18" t="s">
        <v>27</v>
      </c>
      <c r="P35" s="18" t="s">
        <v>27</v>
      </c>
      <c r="Q35" s="18" t="s">
        <v>27</v>
      </c>
      <c r="R35" s="18" t="s">
        <v>27</v>
      </c>
      <c r="S35" s="18" t="s">
        <v>27</v>
      </c>
      <c r="T35" s="18" t="s">
        <v>27</v>
      </c>
      <c r="U35" s="18" t="s">
        <v>27</v>
      </c>
      <c r="V35" s="18" t="s">
        <v>27</v>
      </c>
      <c r="W35" s="18" t="s">
        <v>27</v>
      </c>
      <c r="X35" s="18" t="s">
        <v>27</v>
      </c>
    </row>
    <row r="36" spans="1:24" x14ac:dyDescent="0.25">
      <c r="A36" s="57"/>
      <c r="B36" s="60" t="s">
        <v>83</v>
      </c>
      <c r="C36" s="14"/>
      <c r="D36" s="56"/>
      <c r="E36" s="62">
        <f>SUM(E29:E35)</f>
        <v>645600</v>
      </c>
      <c r="F36" s="56"/>
      <c r="G36" s="14"/>
      <c r="H36" s="14"/>
      <c r="I36" s="57"/>
      <c r="J36" s="58"/>
      <c r="K36" s="17"/>
      <c r="L36" s="17"/>
      <c r="M36" s="17"/>
      <c r="N36" s="17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 x14ac:dyDescent="0.25">
      <c r="A37" s="82" t="s">
        <v>15</v>
      </c>
      <c r="B37" s="82"/>
      <c r="C37" s="82"/>
      <c r="D37" s="82"/>
      <c r="E37" s="82"/>
    </row>
    <row r="38" spans="1:24" s="7" customFormat="1" x14ac:dyDescent="0.25">
      <c r="A38" s="82" t="s">
        <v>16</v>
      </c>
      <c r="B38" s="82"/>
      <c r="C38" s="82"/>
      <c r="D38" s="82"/>
      <c r="E38" s="82"/>
    </row>
    <row r="46" spans="1:24" x14ac:dyDescent="0.25">
      <c r="P46" s="6"/>
    </row>
  </sheetData>
  <mergeCells count="30">
    <mergeCell ref="A38:E38"/>
    <mergeCell ref="E10:E11"/>
    <mergeCell ref="I10:I11"/>
    <mergeCell ref="L10:L11"/>
    <mergeCell ref="A9:A11"/>
    <mergeCell ref="B9:B11"/>
    <mergeCell ref="C9:C11"/>
    <mergeCell ref="D9:D11"/>
    <mergeCell ref="F9:F11"/>
    <mergeCell ref="J9:X9"/>
    <mergeCell ref="G10:G11"/>
    <mergeCell ref="H10:H11"/>
    <mergeCell ref="J10:J11"/>
    <mergeCell ref="U10:U11"/>
    <mergeCell ref="A37:E37"/>
    <mergeCell ref="A1:X1"/>
    <mergeCell ref="A2:X2"/>
    <mergeCell ref="M10:M11"/>
    <mergeCell ref="N10:N11"/>
    <mergeCell ref="O10:O11"/>
    <mergeCell ref="P10:P11"/>
    <mergeCell ref="W10:W11"/>
    <mergeCell ref="X10:X11"/>
    <mergeCell ref="Q10:Q11"/>
    <mergeCell ref="R10:R11"/>
    <mergeCell ref="S10:S11"/>
    <mergeCell ref="T10:T11"/>
    <mergeCell ref="K10:K11"/>
    <mergeCell ref="G9:H9"/>
    <mergeCell ref="V10:V11"/>
  </mergeCells>
  <pageMargins left="0.59055118110236204" right="0.59055118110236204" top="0.74803149606299202" bottom="0.74803149606299202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tabSelected="1" workbookViewId="0">
      <selection activeCell="G9" sqref="G9"/>
    </sheetView>
  </sheetViews>
  <sheetFormatPr defaultRowHeight="15" x14ac:dyDescent="0.25"/>
  <cols>
    <col min="1" max="1" width="25.85546875" bestFit="1" customWidth="1"/>
    <col min="2" max="5" width="11.85546875" customWidth="1"/>
  </cols>
  <sheetData>
    <row r="1" spans="1:8" s="42" customFormat="1" x14ac:dyDescent="0.25">
      <c r="A1" s="40" t="s">
        <v>67</v>
      </c>
      <c r="B1" s="41">
        <v>9362</v>
      </c>
      <c r="C1" s="40" t="s">
        <v>68</v>
      </c>
      <c r="D1" s="38"/>
      <c r="E1" s="38"/>
    </row>
    <row r="2" spans="1:8" s="42" customFormat="1" x14ac:dyDescent="0.25">
      <c r="A2" s="38"/>
      <c r="B2" s="38"/>
      <c r="C2" s="38"/>
      <c r="D2" s="38"/>
      <c r="E2" s="38"/>
    </row>
    <row r="3" spans="1:8" ht="45.75" customHeight="1" x14ac:dyDescent="0.25">
      <c r="A3" s="88" t="s">
        <v>69</v>
      </c>
      <c r="B3" s="90" t="s">
        <v>70</v>
      </c>
      <c r="C3" s="89" t="s">
        <v>68</v>
      </c>
      <c r="D3" s="89"/>
      <c r="E3" s="89"/>
    </row>
    <row r="4" spans="1:8" x14ac:dyDescent="0.25">
      <c r="A4" s="88"/>
      <c r="B4" s="91"/>
      <c r="C4" s="43" t="s">
        <v>22</v>
      </c>
      <c r="D4" s="43" t="s">
        <v>23</v>
      </c>
      <c r="E4" s="43" t="s">
        <v>24</v>
      </c>
    </row>
    <row r="5" spans="1:8" ht="15" hidden="1" customHeight="1" thickBot="1" x14ac:dyDescent="0.3">
      <c r="A5" s="44"/>
      <c r="B5" s="45"/>
      <c r="C5" s="43" t="s">
        <v>71</v>
      </c>
      <c r="D5" s="43" t="s">
        <v>72</v>
      </c>
      <c r="E5" s="43" t="s">
        <v>73</v>
      </c>
    </row>
    <row r="6" spans="1:8" x14ac:dyDescent="0.25">
      <c r="A6" s="46" t="s">
        <v>74</v>
      </c>
      <c r="B6" s="64"/>
      <c r="C6" s="47">
        <f>B16</f>
        <v>23050</v>
      </c>
      <c r="D6" s="47">
        <f>C16</f>
        <v>1862</v>
      </c>
      <c r="E6" s="47">
        <f>D16</f>
        <v>-336430</v>
      </c>
    </row>
    <row r="7" spans="1:8" x14ac:dyDescent="0.25">
      <c r="A7" s="46" t="s">
        <v>75</v>
      </c>
      <c r="B7" s="48">
        <v>22760</v>
      </c>
      <c r="C7" s="47">
        <f>B1</f>
        <v>9362</v>
      </c>
      <c r="D7" s="47">
        <f>B1*4</f>
        <v>37448</v>
      </c>
      <c r="E7" s="47">
        <f>B1*10</f>
        <v>93620</v>
      </c>
    </row>
    <row r="8" spans="1:8" x14ac:dyDescent="0.25">
      <c r="A8" s="46" t="s">
        <v>87</v>
      </c>
      <c r="B8" s="48"/>
      <c r="C8" s="47"/>
      <c r="D8" s="47"/>
      <c r="E8" s="47"/>
    </row>
    <row r="9" spans="1:8" ht="30" x14ac:dyDescent="0.25">
      <c r="A9" s="46" t="s">
        <v>86</v>
      </c>
      <c r="B9" s="92">
        <v>290</v>
      </c>
      <c r="C9" s="47"/>
      <c r="D9" s="49"/>
      <c r="E9" s="49"/>
    </row>
    <row r="10" spans="1:8" x14ac:dyDescent="0.25">
      <c r="A10" s="46" t="s">
        <v>76</v>
      </c>
      <c r="B10" s="65"/>
      <c r="C10" s="47"/>
      <c r="D10" s="47"/>
      <c r="E10" s="47"/>
    </row>
    <row r="11" spans="1:8" x14ac:dyDescent="0.25">
      <c r="A11" s="46" t="s">
        <v>88</v>
      </c>
      <c r="B11" s="66"/>
      <c r="C11" s="68">
        <f>SUMIFS([1]Martfű!$E$12:$E$75,[1]Martfű!$I$12:$I$75,C$5,[1]Martfű!$F$12:$F$75,$A11)+SUMIFS(Martfű!$E$12:$E$74,Martfű!$I$12:$I$74,C$5,Martfű!$F$12:$F$74,$A11)</f>
        <v>0</v>
      </c>
      <c r="D11" s="68">
        <f>SUMIFS([1]Martfű!$E$12:$E$75,[1]Martfű!$I$12:$I$75,D$5,[1]Martfű!$F$12:$F$75,$A11)+SUMIFS(Martfű!$E$12:$E$74,Martfű!$I$12:$I$74,D$5,Martfű!$F$12:$F$74,$A11)</f>
        <v>0</v>
      </c>
      <c r="E11" s="68">
        <f>SUMIFS([1]Martfű!$E$12:$E$75,[1]Martfű!$I$12:$I$75,E$5,[1]Martfű!$F$12:$F$75,$A11)+SUMIFS(Martfű!$E$12:$E$74,Martfű!$I$12:$I$74,E$5,Martfű!$F$12:$F$74,$A11)</f>
        <v>0</v>
      </c>
    </row>
    <row r="12" spans="1:8" x14ac:dyDescent="0.25">
      <c r="A12" s="46" t="s">
        <v>89</v>
      </c>
      <c r="B12" s="66"/>
      <c r="C12" s="68">
        <f>SUMIFS([1]Martfű!$E$12:$E$75,[1]Martfű!$I$12:$I$75,C$5,[1]Martfű!$F$12:$F$75,$A12)+SUMIFS(Martfű!$E$12:$E$74,Martfű!$I$12:$I$74,C$5,Martfű!$F$12:$F$74,$A12)</f>
        <v>0</v>
      </c>
      <c r="D12" s="68">
        <f>SUMIFS([1]Martfű!$E$12:$E$75,[1]Martfű!$I$12:$I$75,D$5,[1]Martfű!$F$12:$F$75,$A12)+SUMIFS(Martfű!$E$12:$E$74,Martfű!$I$12:$I$74,D$5,Martfű!$F$12:$F$74,$A12)</f>
        <v>0</v>
      </c>
      <c r="E12" s="68">
        <f>SUMIFS([1]Martfű!$E$12:$E$75,[1]Martfű!$I$12:$I$75,E$5,[1]Martfű!$F$12:$F$75,$A12)+SUMIFS(Martfű!$E$12:$E$74,Martfű!$I$12:$I$74,E$5,Martfű!$F$12:$F$74,$A12)</f>
        <v>0</v>
      </c>
    </row>
    <row r="13" spans="1:8" ht="30" x14ac:dyDescent="0.25">
      <c r="A13" s="46" t="s">
        <v>77</v>
      </c>
      <c r="B13" s="48">
        <f>SUM(B7:B12)</f>
        <v>23050</v>
      </c>
      <c r="C13" s="47">
        <f>SUM(C6:C12)</f>
        <v>32412</v>
      </c>
      <c r="D13" s="47">
        <f>SUM(D6:D12)</f>
        <v>39310</v>
      </c>
      <c r="E13" s="47">
        <f>SUM(E6:E12)</f>
        <v>-242810</v>
      </c>
    </row>
    <row r="14" spans="1:8" ht="30" x14ac:dyDescent="0.25">
      <c r="A14" s="46" t="s">
        <v>78</v>
      </c>
      <c r="B14" s="65"/>
      <c r="C14" s="47">
        <f>SUMIF(Martfű!$I$12:$I$39,forrás!C5,Martfű!$E$12:$E$39)</f>
        <v>28200</v>
      </c>
      <c r="D14" s="47">
        <f>SUMIF(Martfű!$I$12:$I$39,forrás!D5,Martfű!$E$12:$E$39)</f>
        <v>358740</v>
      </c>
      <c r="E14" s="47">
        <f>SUMIF(Martfű!$I$12:$I$39,forrás!E5,Martfű!$E$12:$E$39)</f>
        <v>645600</v>
      </c>
      <c r="G14" s="54"/>
      <c r="H14" s="54"/>
    </row>
    <row r="15" spans="1:8" ht="30.75" thickBot="1" x14ac:dyDescent="0.3">
      <c r="A15" s="50" t="s">
        <v>79</v>
      </c>
      <c r="B15" s="67"/>
      <c r="C15" s="51">
        <f>SUMIF([1]Martfű!$I$12:$I$50,forrás!C5,[1]Martfű!$E$12:$E$50)</f>
        <v>2350</v>
      </c>
      <c r="D15" s="51">
        <f>SUMIF([1]Martfű!$I$12:$I$50,forrás!D5,[1]Martfű!$E$12:$E$50)</f>
        <v>17000</v>
      </c>
      <c r="E15" s="51">
        <f>SUMIF([1]Martfű!$I$12:$I$50,forrás!E5,[1]Martfű!$E$12:$E$50)</f>
        <v>35000</v>
      </c>
    </row>
    <row r="16" spans="1:8" ht="15.75" thickTop="1" x14ac:dyDescent="0.25">
      <c r="A16" s="52" t="s">
        <v>80</v>
      </c>
      <c r="B16" s="53">
        <f>B13-B14-B15</f>
        <v>23050</v>
      </c>
      <c r="C16" s="53">
        <f>C13-C14-C15</f>
        <v>1862</v>
      </c>
      <c r="D16" s="53">
        <f>D13-D14-D15</f>
        <v>-336430</v>
      </c>
      <c r="E16" s="53">
        <f>E13-E14-E15</f>
        <v>-923410</v>
      </c>
      <c r="G16" s="55"/>
    </row>
  </sheetData>
  <mergeCells count="3">
    <mergeCell ref="A3:A4"/>
    <mergeCell ref="C3:E3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Martfű</vt:lpstr>
      <vt:lpstr>forrás</vt:lpstr>
      <vt:lpstr>Martfű!Nyomtatási_terület</vt:lpstr>
    </vt:vector>
  </TitlesOfParts>
  <Company>MEH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Fenyvesi Nóra</dc:creator>
  <cp:lastModifiedBy>Tóth Gábor</cp:lastModifiedBy>
  <cp:lastPrinted>2016-08-11T17:31:39Z</cp:lastPrinted>
  <dcterms:created xsi:type="dcterms:W3CDTF">2014-07-29T15:02:32Z</dcterms:created>
  <dcterms:modified xsi:type="dcterms:W3CDTF">2018-07-06T10:50:17Z</dcterms:modified>
</cp:coreProperties>
</file>