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/>
  </bookViews>
  <sheets>
    <sheet name="Hulladék" sheetId="1" r:id="rId1"/>
  </sheets>
  <definedNames>
    <definedName name="Print_Area_1">Hulladék!$A$1:$F$84</definedName>
  </definedNames>
  <calcPr calcId="145621" iterateDelta="1E-4"/>
  <fileRecoveryPr repairLoad="1"/>
</workbook>
</file>

<file path=xl/calcChain.xml><?xml version="1.0" encoding="utf-8"?>
<calcChain xmlns="http://schemas.openxmlformats.org/spreadsheetml/2006/main">
  <c r="C72" i="1" l="1"/>
  <c r="B72" i="1"/>
  <c r="F71" i="1"/>
  <c r="E71" i="1"/>
  <c r="E70" i="1"/>
  <c r="F69" i="1"/>
  <c r="F68" i="1"/>
  <c r="F67" i="1"/>
  <c r="E67" i="1"/>
  <c r="G66" i="1"/>
  <c r="F66" i="1"/>
  <c r="E65" i="1"/>
  <c r="E72" i="1" s="1"/>
  <c r="D65" i="1"/>
  <c r="D72" i="1" s="1"/>
  <c r="C65" i="1"/>
  <c r="F61" i="1"/>
  <c r="D58" i="1"/>
  <c r="B58" i="1"/>
  <c r="F57" i="1"/>
  <c r="E57" i="1"/>
  <c r="C57" i="1"/>
  <c r="F56" i="1"/>
  <c r="E56" i="1"/>
  <c r="E58" i="1" s="1"/>
  <c r="C56" i="1"/>
  <c r="F55" i="1"/>
  <c r="E55" i="1"/>
  <c r="C55" i="1"/>
  <c r="F54" i="1"/>
  <c r="F58" i="1" s="1"/>
  <c r="E54" i="1"/>
  <c r="C54" i="1"/>
  <c r="C58" i="1" s="1"/>
  <c r="B51" i="1"/>
  <c r="G50" i="1"/>
  <c r="G51" i="1" s="1"/>
  <c r="F50" i="1"/>
  <c r="F51" i="1" s="1"/>
  <c r="D50" i="1"/>
  <c r="D51" i="1" s="1"/>
  <c r="F49" i="1"/>
  <c r="D49" i="1"/>
  <c r="C49" i="1"/>
  <c r="F48" i="1"/>
  <c r="B47" i="1"/>
  <c r="D46" i="1"/>
  <c r="G46" i="1" s="1"/>
  <c r="C46" i="1"/>
  <c r="G45" i="1"/>
  <c r="F45" i="1"/>
  <c r="E45" i="1"/>
  <c r="C45" i="1"/>
  <c r="E44" i="1"/>
  <c r="D44" i="1"/>
  <c r="G44" i="1" s="1"/>
  <c r="C44" i="1"/>
  <c r="G43" i="1"/>
  <c r="F43" i="1"/>
  <c r="E43" i="1"/>
  <c r="C43" i="1"/>
  <c r="G42" i="1"/>
  <c r="F42" i="1"/>
  <c r="E42" i="1"/>
  <c r="C42" i="1"/>
  <c r="G41" i="1"/>
  <c r="F41" i="1"/>
  <c r="E41" i="1"/>
  <c r="C41" i="1"/>
  <c r="F40" i="1"/>
  <c r="E40" i="1"/>
  <c r="C40" i="1"/>
  <c r="G39" i="1"/>
  <c r="F39" i="1"/>
  <c r="E39" i="1"/>
  <c r="C39" i="1"/>
  <c r="E38" i="1"/>
  <c r="D38" i="1"/>
  <c r="G38" i="1" s="1"/>
  <c r="C38" i="1"/>
  <c r="G37" i="1"/>
  <c r="F37" i="1"/>
  <c r="E37" i="1"/>
  <c r="C37" i="1"/>
  <c r="G36" i="1"/>
  <c r="F36" i="1"/>
  <c r="E36" i="1"/>
  <c r="C36" i="1"/>
  <c r="G35" i="1"/>
  <c r="F35" i="1"/>
  <c r="E35" i="1"/>
  <c r="D35" i="1"/>
  <c r="C35" i="1"/>
  <c r="G34" i="1"/>
  <c r="F34" i="1"/>
  <c r="E34" i="1"/>
  <c r="C34" i="1"/>
  <c r="G33" i="1"/>
  <c r="F33" i="1"/>
  <c r="D33" i="1"/>
  <c r="D47" i="1" s="1"/>
  <c r="G47" i="1" s="1"/>
  <c r="C33" i="1"/>
  <c r="G32" i="1"/>
  <c r="F32" i="1"/>
  <c r="E32" i="1"/>
  <c r="C32" i="1"/>
  <c r="C47" i="1" s="1"/>
  <c r="B30" i="1"/>
  <c r="G29" i="1"/>
  <c r="F29" i="1"/>
  <c r="F28" i="1"/>
  <c r="D28" i="1"/>
  <c r="D30" i="1" s="1"/>
  <c r="G30" i="1" s="1"/>
  <c r="G27" i="1"/>
  <c r="F27" i="1"/>
  <c r="G26" i="1"/>
  <c r="F26" i="1"/>
  <c r="F30" i="1" s="1"/>
  <c r="D26" i="1"/>
  <c r="B24" i="1"/>
  <c r="G23" i="1"/>
  <c r="F23" i="1"/>
  <c r="E23" i="1"/>
  <c r="C23" i="1"/>
  <c r="F22" i="1"/>
  <c r="E22" i="1"/>
  <c r="C22" i="1"/>
  <c r="G21" i="1"/>
  <c r="D21" i="1"/>
  <c r="F21" i="1" s="1"/>
  <c r="C21" i="1"/>
  <c r="D20" i="1"/>
  <c r="G20" i="1" s="1"/>
  <c r="C20" i="1"/>
  <c r="G19" i="1"/>
  <c r="F19" i="1"/>
  <c r="E19" i="1"/>
  <c r="C19" i="1"/>
  <c r="F18" i="1"/>
  <c r="E18" i="1"/>
  <c r="C18" i="1"/>
  <c r="G17" i="1"/>
  <c r="F17" i="1"/>
  <c r="E17" i="1"/>
  <c r="C17" i="1"/>
  <c r="F16" i="1"/>
  <c r="E16" i="1"/>
  <c r="C16" i="1"/>
  <c r="F15" i="1"/>
  <c r="E15" i="1"/>
  <c r="C15" i="1"/>
  <c r="F14" i="1"/>
  <c r="E14" i="1"/>
  <c r="C14" i="1"/>
  <c r="G13" i="1"/>
  <c r="F13" i="1"/>
  <c r="E13" i="1"/>
  <c r="G12" i="1"/>
  <c r="F12" i="1"/>
  <c r="E12" i="1"/>
  <c r="C12" i="1"/>
  <c r="G11" i="1"/>
  <c r="F11" i="1"/>
  <c r="E11" i="1"/>
  <c r="G10" i="1"/>
  <c r="F10" i="1"/>
  <c r="E10" i="1"/>
  <c r="C10" i="1"/>
  <c r="C24" i="1" s="1"/>
  <c r="G9" i="1"/>
  <c r="F9" i="1"/>
  <c r="E9" i="1"/>
  <c r="G8" i="1"/>
  <c r="F8" i="1"/>
  <c r="E8" i="1"/>
  <c r="C8" i="1"/>
  <c r="G7" i="1"/>
  <c r="F7" i="1"/>
  <c r="E7" i="1"/>
  <c r="C7" i="1"/>
  <c r="F6" i="1"/>
  <c r="E6" i="1"/>
  <c r="C6" i="1"/>
  <c r="G72" i="1" l="1"/>
  <c r="E20" i="1"/>
  <c r="E24" i="1" s="1"/>
  <c r="G28" i="1"/>
  <c r="F38" i="1"/>
  <c r="F44" i="1"/>
  <c r="F47" i="1" s="1"/>
  <c r="E46" i="1"/>
  <c r="F65" i="1"/>
  <c r="F72" i="1" s="1"/>
  <c r="F20" i="1"/>
  <c r="F24" i="1" s="1"/>
  <c r="E21" i="1"/>
  <c r="D24" i="1"/>
  <c r="E33" i="1"/>
  <c r="E47" i="1" s="1"/>
  <c r="E62" i="1" s="1"/>
  <c r="F46" i="1"/>
  <c r="G65" i="1"/>
  <c r="D62" i="1" l="1"/>
  <c r="G24" i="1"/>
  <c r="G62" i="1" l="1"/>
  <c r="D73" i="1"/>
  <c r="G73" i="1" s="1"/>
</calcChain>
</file>

<file path=xl/sharedStrings.xml><?xml version="1.0" encoding="utf-8"?>
<sst xmlns="http://schemas.openxmlformats.org/spreadsheetml/2006/main" count="73" uniqueCount="69">
  <si>
    <t>A Martfűi Városfejlesztési Nonprofit Kft. 2016. évi költségvetés HULLADÉKGAZDÁLKODÁS</t>
  </si>
  <si>
    <t>KÖLTSÉGHELYEK  kiadások</t>
  </si>
  <si>
    <t>Éves terv      (Ft)</t>
  </si>
  <si>
    <t>Áfa</t>
  </si>
  <si>
    <t>Megvalósulás 2016.06.30 Nettó</t>
  </si>
  <si>
    <t>Megvalósulás ÁFA</t>
  </si>
  <si>
    <t>Különbözet Nettó</t>
  </si>
  <si>
    <t>Megvalósulás</t>
  </si>
  <si>
    <t>Különféle szolgáltatások</t>
  </si>
  <si>
    <t>Gázenergia</t>
  </si>
  <si>
    <t>Villamosenergia</t>
  </si>
  <si>
    <t>Víz- és csatorna</t>
  </si>
  <si>
    <t>könyvelés</t>
  </si>
  <si>
    <t>Könyvvizsgálat</t>
  </si>
  <si>
    <t>Számlavezetési díj</t>
  </si>
  <si>
    <t>Kisértékű anyagi eszközök</t>
  </si>
  <si>
    <t>Postaköltség</t>
  </si>
  <si>
    <t>Hulladékszállítás</t>
  </si>
  <si>
    <t>Termálfűtés rásegítés</t>
  </si>
  <si>
    <t>Jogi tanácsadás/képviselet</t>
  </si>
  <si>
    <t>Telefonköltség</t>
  </si>
  <si>
    <t>Internet/ kábel tv.</t>
  </si>
  <si>
    <t>Tűzoltókészülékek karbantartása</t>
  </si>
  <si>
    <t>Tűz- és munkavédelem</t>
  </si>
  <si>
    <t>Gépek, berendezések karbantartása</t>
  </si>
  <si>
    <t>Távfelügyelet, riasztó</t>
  </si>
  <si>
    <t>Rovar és rágcsálóirtás</t>
  </si>
  <si>
    <t>Összesen:</t>
  </si>
  <si>
    <t>Személyhez kapcs. KTg. Tér és hjár.</t>
  </si>
  <si>
    <t>Étkezési utalvány+jár</t>
  </si>
  <si>
    <t>Foglalkoztatás E.Ü.</t>
  </si>
  <si>
    <t>Belföldi kiküldetés, munkába járás</t>
  </si>
  <si>
    <t>Védőital</t>
  </si>
  <si>
    <t>Intézm. Üzem. Fennt. Kiadások</t>
  </si>
  <si>
    <t>Csekk rendelés</t>
  </si>
  <si>
    <t>Anyagbeszerzés, épület karbantartás</t>
  </si>
  <si>
    <t>Tisztítószer</t>
  </si>
  <si>
    <t>Irodaszer, nyomtatvány</t>
  </si>
  <si>
    <t>Számítástechnika szolgáltatás</t>
  </si>
  <si>
    <t>Munkaruha</t>
  </si>
  <si>
    <r>
      <t xml:space="preserve">Telephely </t>
    </r>
    <r>
      <rPr>
        <b/>
        <sz val="12"/>
        <color rgb="FF000000"/>
        <rFont val="Times New Roman"/>
        <family val="1"/>
        <charset val="238"/>
      </rPr>
      <t>bérleti díjak</t>
    </r>
    <r>
      <rPr>
        <sz val="12"/>
        <color rgb="FF000000"/>
        <rFont val="Times New Roman"/>
        <family val="1"/>
        <charset val="238"/>
      </rPr>
      <t>, fenntart.</t>
    </r>
  </si>
  <si>
    <t>Felelősség és vagyonbiztosítás</t>
  </si>
  <si>
    <t>Közlöny, szaklapok, oktatás</t>
  </si>
  <si>
    <t>Marketing</t>
  </si>
  <si>
    <t>Felügyeleti díj, eng., hatósági díj</t>
  </si>
  <si>
    <t>Lerakási díj</t>
  </si>
  <si>
    <t>Gépjárművel kapcs. Költségek</t>
  </si>
  <si>
    <t>Edények mosatása</t>
  </si>
  <si>
    <t>Egyéb üzemeltetési költségek (szemetes zs)</t>
  </si>
  <si>
    <t>Reprezentáció</t>
  </si>
  <si>
    <t>Összesen</t>
  </si>
  <si>
    <t>Bér+járulék</t>
  </si>
  <si>
    <t>Beruházás</t>
  </si>
  <si>
    <t>Házhoz menő szelektívhulladék-gyűjtés</t>
  </si>
  <si>
    <t>Nagynyomású mosó</t>
  </si>
  <si>
    <t>Targonca</t>
  </si>
  <si>
    <t>Kétcsészés rakodókanál</t>
  </si>
  <si>
    <t>Amortizáció</t>
  </si>
  <si>
    <t>Költségek Mindösszesen:</t>
  </si>
  <si>
    <t>Bevétel összesen:</t>
  </si>
  <si>
    <t>kiszámlázott hulladékbegyűjtési díj</t>
  </si>
  <si>
    <t>szelektív hulladék értékesítés + TESZED (fordított Áfás)</t>
  </si>
  <si>
    <t>Továbbszámlázott telefon</t>
  </si>
  <si>
    <t>Visszahatárolt egyéb bevétel</t>
  </si>
  <si>
    <t>Támogatás (munkaerő után)</t>
  </si>
  <si>
    <t>Kintlévőség kezelés</t>
  </si>
  <si>
    <t>Kamatbevétel</t>
  </si>
  <si>
    <t>Bevételek Mindösszesen:</t>
  </si>
  <si>
    <t>Tevékenység eredménye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</si>
</sst>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&quot; Ft&quot;"/>
    <numFmt numFmtId="165" formatCode="#,##0\ [$Ft-40E];[Red]\-#,##0\ [$Ft-40E]"/>
    <numFmt numFmtId="166" formatCode="0&quot;   &quot;"/>
  </numFmts>
  <fonts count="8">
    <font>
      <sz val="10"/>
      <name val="Arial"/>
      <family val="2"/>
      <charset val="238"/>
    </font>
    <font>
      <sz val="11"/>
      <color rgb="FF000000"/>
      <name val="Mangal"/>
      <family val="2"/>
      <charset val="238"/>
    </font>
    <font>
      <sz val="11"/>
      <color rgb="FF000000"/>
      <name val="Calibri"/>
      <family val="2"/>
      <charset val="238"/>
    </font>
    <font>
      <sz val="12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Arial"/>
      <family val="2"/>
      <charset val="238"/>
    </font>
    <font>
      <b/>
      <sz val="14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8EB4E3"/>
        <bgColor rgb="FF9999FF"/>
      </patternFill>
    </fill>
    <fill>
      <patternFill patternType="solid">
        <fgColor rgb="FFBDDD8D"/>
        <bgColor rgb="FFCCFFCC"/>
      </patternFill>
    </fill>
  </fills>
  <borders count="2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90">
    <xf numFmtId="0" fontId="0" fillId="0" borderId="0" xfId="0"/>
    <xf numFmtId="164" fontId="4" fillId="2" borderId="22" xfId="1" applyNumberFormat="1" applyFont="1" applyFill="1" applyBorder="1" applyAlignment="1">
      <alignment horizontal="left"/>
    </xf>
    <xf numFmtId="164" fontId="4" fillId="0" borderId="2" xfId="1" applyNumberFormat="1" applyFont="1" applyBorder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0" fontId="4" fillId="0" borderId="1" xfId="1" applyFont="1" applyBorder="1" applyAlignment="1">
      <alignment horizontal="center" wrapText="1"/>
    </xf>
    <xf numFmtId="0" fontId="2" fillId="0" borderId="0" xfId="1" applyFont="1"/>
    <xf numFmtId="0" fontId="2" fillId="0" borderId="0" xfId="1" applyFont="1" applyBorder="1"/>
    <xf numFmtId="164" fontId="3" fillId="0" borderId="0" xfId="1" applyNumberFormat="1" applyFont="1"/>
    <xf numFmtId="0" fontId="4" fillId="0" borderId="1" xfId="1" applyFont="1" applyBorder="1" applyAlignment="1">
      <alignment horizontal="center" wrapText="1"/>
    </xf>
    <xf numFmtId="0" fontId="4" fillId="0" borderId="2" xfId="1" applyFont="1" applyBorder="1" applyAlignment="1">
      <alignment horizontal="center" wrapText="1"/>
    </xf>
    <xf numFmtId="0" fontId="4" fillId="0" borderId="3" xfId="1" applyFont="1" applyBorder="1" applyAlignment="1">
      <alignment wrapText="1"/>
    </xf>
    <xf numFmtId="0" fontId="4" fillId="0" borderId="0" xfId="1" applyFont="1" applyBorder="1" applyAlignment="1">
      <alignment horizontal="center" wrapText="1"/>
    </xf>
    <xf numFmtId="0" fontId="4" fillId="0" borderId="0" xfId="1" applyFont="1" applyBorder="1" applyAlignment="1">
      <alignment horizontal="center" vertical="center" wrapText="1"/>
    </xf>
    <xf numFmtId="164" fontId="4" fillId="0" borderId="4" xfId="1" applyNumberFormat="1" applyFont="1" applyBorder="1" applyAlignment="1">
      <alignment horizontal="center" vertical="center" wrapText="1"/>
    </xf>
    <xf numFmtId="0" fontId="2" fillId="0" borderId="5" xfId="1" applyFont="1" applyBorder="1"/>
    <xf numFmtId="164" fontId="3" fillId="0" borderId="6" xfId="1" applyNumberFormat="1" applyFont="1" applyBorder="1"/>
    <xf numFmtId="164" fontId="3" fillId="0" borderId="7" xfId="1" applyNumberFormat="1" applyFont="1" applyBorder="1"/>
    <xf numFmtId="164" fontId="3" fillId="0" borderId="5" xfId="1" applyNumberFormat="1" applyFont="1" applyBorder="1"/>
    <xf numFmtId="164" fontId="3" fillId="0" borderId="8" xfId="1" applyNumberFormat="1" applyFont="1" applyBorder="1"/>
    <xf numFmtId="164" fontId="3" fillId="0" borderId="9" xfId="1" applyNumberFormat="1" applyFont="1" applyBorder="1"/>
    <xf numFmtId="164" fontId="3" fillId="0" borderId="10" xfId="1" applyNumberFormat="1" applyFont="1" applyBorder="1"/>
    <xf numFmtId="164" fontId="3" fillId="0" borderId="11" xfId="1" applyNumberFormat="1" applyFont="1" applyBorder="1"/>
    <xf numFmtId="10" fontId="2" fillId="0" borderId="5" xfId="1" applyNumberFormat="1" applyFont="1" applyBorder="1"/>
    <xf numFmtId="164" fontId="3" fillId="2" borderId="9" xfId="1" applyNumberFormat="1" applyFont="1" applyFill="1" applyBorder="1"/>
    <xf numFmtId="164" fontId="3" fillId="2" borderId="10" xfId="1" applyNumberFormat="1" applyFont="1" applyFill="1" applyBorder="1"/>
    <xf numFmtId="164" fontId="3" fillId="0" borderId="12" xfId="1" applyNumberFormat="1" applyFont="1" applyBorder="1"/>
    <xf numFmtId="164" fontId="3" fillId="0" borderId="13" xfId="1" applyNumberFormat="1" applyFont="1" applyBorder="1"/>
    <xf numFmtId="164" fontId="4" fillId="3" borderId="14" xfId="1" applyNumberFormat="1" applyFont="1" applyFill="1" applyBorder="1"/>
    <xf numFmtId="164" fontId="4" fillId="3" borderId="15" xfId="1" applyNumberFormat="1" applyFont="1" applyFill="1" applyBorder="1"/>
    <xf numFmtId="164" fontId="4" fillId="3" borderId="5" xfId="1" applyNumberFormat="1" applyFont="1" applyFill="1" applyBorder="1"/>
    <xf numFmtId="164" fontId="4" fillId="3" borderId="16" xfId="1" applyNumberFormat="1" applyFont="1" applyFill="1" applyBorder="1"/>
    <xf numFmtId="10" fontId="5" fillId="0" borderId="5" xfId="1" applyNumberFormat="1" applyFont="1" applyBorder="1"/>
    <xf numFmtId="164" fontId="3" fillId="0" borderId="6" xfId="1" applyNumberFormat="1" applyFont="1" applyBorder="1" applyAlignment="1">
      <alignment horizontal="left" vertical="center"/>
    </xf>
    <xf numFmtId="164" fontId="3" fillId="0" borderId="17" xfId="1" applyNumberFormat="1" applyFont="1" applyBorder="1" applyAlignment="1">
      <alignment horizontal="right" vertical="center"/>
    </xf>
    <xf numFmtId="164" fontId="4" fillId="3" borderId="2" xfId="1" applyNumberFormat="1" applyFont="1" applyFill="1" applyBorder="1"/>
    <xf numFmtId="164" fontId="4" fillId="3" borderId="18" xfId="1" applyNumberFormat="1" applyFont="1" applyFill="1" applyBorder="1"/>
    <xf numFmtId="164" fontId="3" fillId="2" borderId="6" xfId="1" applyNumberFormat="1" applyFont="1" applyFill="1" applyBorder="1"/>
    <xf numFmtId="164" fontId="3" fillId="2" borderId="7" xfId="1" applyNumberFormat="1" applyFont="1" applyFill="1" applyBorder="1"/>
    <xf numFmtId="164" fontId="4" fillId="3" borderId="19" xfId="1" applyNumberFormat="1" applyFont="1" applyFill="1" applyBorder="1"/>
    <xf numFmtId="164" fontId="3" fillId="0" borderId="3" xfId="1" applyNumberFormat="1" applyFont="1" applyBorder="1"/>
    <xf numFmtId="164" fontId="3" fillId="0" borderId="20" xfId="1" applyNumberFormat="1" applyFont="1" applyBorder="1"/>
    <xf numFmtId="164" fontId="3" fillId="0" borderId="21" xfId="1" applyNumberFormat="1" applyFont="1" applyBorder="1"/>
    <xf numFmtId="164" fontId="4" fillId="0" borderId="0" xfId="1" applyNumberFormat="1" applyFont="1" applyBorder="1"/>
    <xf numFmtId="164" fontId="3" fillId="0" borderId="0" xfId="1" applyNumberFormat="1" applyFont="1" applyBorder="1"/>
    <xf numFmtId="164" fontId="4" fillId="2" borderId="22" xfId="1" applyNumberFormat="1" applyFont="1" applyFill="1" applyBorder="1" applyAlignment="1">
      <alignment horizontal="left"/>
    </xf>
    <xf numFmtId="164" fontId="3" fillId="2" borderId="12" xfId="1" applyNumberFormat="1" applyFont="1" applyFill="1" applyBorder="1"/>
    <xf numFmtId="164" fontId="3" fillId="2" borderId="13" xfId="1" applyNumberFormat="1" applyFont="1" applyFill="1" applyBorder="1"/>
    <xf numFmtId="0" fontId="6" fillId="0" borderId="0" xfId="1" applyFont="1"/>
    <xf numFmtId="165" fontId="6" fillId="0" borderId="5" xfId="1" applyNumberFormat="1" applyFont="1" applyBorder="1"/>
    <xf numFmtId="165" fontId="6" fillId="0" borderId="0" xfId="1" applyNumberFormat="1" applyFont="1"/>
    <xf numFmtId="0" fontId="6" fillId="0" borderId="5" xfId="1" applyFont="1" applyBorder="1"/>
    <xf numFmtId="164" fontId="4" fillId="4" borderId="14" xfId="1" applyNumberFormat="1" applyFont="1" applyFill="1" applyBorder="1" applyAlignment="1">
      <alignment horizontal="center"/>
    </xf>
    <xf numFmtId="164" fontId="4" fillId="4" borderId="23" xfId="1" applyNumberFormat="1" applyFont="1" applyFill="1" applyBorder="1"/>
    <xf numFmtId="164" fontId="3" fillId="4" borderId="5" xfId="1" applyNumberFormat="1" applyFont="1" applyFill="1" applyBorder="1"/>
    <xf numFmtId="164" fontId="4" fillId="4" borderId="24" xfId="1" applyNumberFormat="1" applyFont="1" applyFill="1" applyBorder="1"/>
    <xf numFmtId="0" fontId="4" fillId="0" borderId="0" xfId="1" applyFont="1" applyBorder="1" applyAlignment="1">
      <alignment horizontal="center"/>
    </xf>
    <xf numFmtId="0" fontId="4" fillId="0" borderId="0" xfId="1" applyFont="1" applyBorder="1"/>
    <xf numFmtId="0" fontId="4" fillId="0" borderId="25" xfId="1" applyFont="1" applyBorder="1"/>
    <xf numFmtId="164" fontId="3" fillId="0" borderId="26" xfId="1" applyNumberFormat="1" applyFont="1" applyBorder="1" applyAlignment="1">
      <alignment horizontal="right" wrapText="1"/>
    </xf>
    <xf numFmtId="164" fontId="3" fillId="0" borderId="27" xfId="1" applyNumberFormat="1" applyFont="1" applyBorder="1"/>
    <xf numFmtId="0" fontId="5" fillId="2" borderId="0" xfId="1" applyFont="1" applyFill="1"/>
    <xf numFmtId="0" fontId="3" fillId="0" borderId="9" xfId="1" applyFont="1" applyBorder="1"/>
    <xf numFmtId="164" fontId="3" fillId="0" borderId="10" xfId="1" applyNumberFormat="1" applyFont="1" applyBorder="1" applyAlignment="1">
      <alignment horizontal="right"/>
    </xf>
    <xf numFmtId="0" fontId="3" fillId="0" borderId="9" xfId="1" applyFont="1" applyBorder="1" applyAlignment="1">
      <alignment wrapText="1"/>
    </xf>
    <xf numFmtId="0" fontId="3" fillId="0" borderId="12" xfId="1" applyFont="1" applyBorder="1"/>
    <xf numFmtId="164" fontId="3" fillId="0" borderId="13" xfId="1" applyNumberFormat="1" applyFont="1" applyBorder="1" applyAlignment="1">
      <alignment horizontal="right"/>
    </xf>
    <xf numFmtId="0" fontId="4" fillId="4" borderId="14" xfId="1" applyFont="1" applyFill="1" applyBorder="1"/>
    <xf numFmtId="164" fontId="4" fillId="4" borderId="19" xfId="1" applyNumberFormat="1" applyFont="1" applyFill="1" applyBorder="1"/>
    <xf numFmtId="164" fontId="4" fillId="4" borderId="5" xfId="1" applyNumberFormat="1" applyFont="1" applyFill="1" applyBorder="1"/>
    <xf numFmtId="164" fontId="4" fillId="4" borderId="16" xfId="1" applyNumberFormat="1" applyFont="1" applyFill="1" applyBorder="1"/>
    <xf numFmtId="0" fontId="4" fillId="5" borderId="5" xfId="1" applyFont="1" applyFill="1" applyBorder="1"/>
    <xf numFmtId="164" fontId="4" fillId="5" borderId="5" xfId="1" applyNumberFormat="1" applyFont="1" applyFill="1" applyBorder="1"/>
    <xf numFmtId="0" fontId="4" fillId="2" borderId="0" xfId="1" applyFont="1" applyFill="1" applyBorder="1"/>
    <xf numFmtId="164" fontId="4" fillId="2" borderId="0" xfId="1" applyNumberFormat="1" applyFont="1" applyFill="1" applyBorder="1"/>
    <xf numFmtId="164" fontId="4" fillId="2" borderId="5" xfId="1" applyNumberFormat="1" applyFont="1" applyFill="1" applyBorder="1"/>
    <xf numFmtId="0" fontId="4" fillId="0" borderId="28" xfId="1" applyFont="1" applyBorder="1"/>
    <xf numFmtId="0" fontId="3" fillId="0" borderId="5" xfId="1" applyFont="1" applyBorder="1"/>
    <xf numFmtId="164" fontId="3" fillId="0" borderId="28" xfId="1" applyNumberFormat="1" applyFont="1" applyBorder="1"/>
    <xf numFmtId="0" fontId="4" fillId="0" borderId="5" xfId="1" applyFont="1" applyBorder="1"/>
    <xf numFmtId="0" fontId="4" fillId="2" borderId="28" xfId="1" applyFont="1" applyFill="1" applyBorder="1"/>
    <xf numFmtId="0" fontId="3" fillId="2" borderId="5" xfId="1" applyFont="1" applyFill="1" applyBorder="1"/>
    <xf numFmtId="0" fontId="3" fillId="2" borderId="28" xfId="1" applyFont="1" applyFill="1" applyBorder="1"/>
    <xf numFmtId="166" fontId="4" fillId="2" borderId="5" xfId="1" applyNumberFormat="1" applyFont="1" applyFill="1" applyBorder="1" applyAlignment="1">
      <alignment vertical="center"/>
    </xf>
    <xf numFmtId="164" fontId="4" fillId="2" borderId="28" xfId="1" applyNumberFormat="1" applyFont="1" applyFill="1" applyBorder="1"/>
    <xf numFmtId="0" fontId="4" fillId="2" borderId="5" xfId="1" applyFont="1" applyFill="1" applyBorder="1" applyAlignment="1">
      <alignment horizontal="center"/>
    </xf>
    <xf numFmtId="164" fontId="4" fillId="2" borderId="5" xfId="1" applyNumberFormat="1" applyFont="1" applyFill="1" applyBorder="1" applyAlignment="1">
      <alignment horizontal="center"/>
    </xf>
    <xf numFmtId="0" fontId="3" fillId="2" borderId="5" xfId="1" applyFont="1" applyFill="1" applyBorder="1" applyAlignment="1">
      <alignment wrapText="1"/>
    </xf>
    <xf numFmtId="0" fontId="4" fillId="2" borderId="5" xfId="1" applyFont="1" applyFill="1" applyBorder="1" applyAlignment="1">
      <alignment wrapText="1"/>
    </xf>
    <xf numFmtId="0" fontId="4" fillId="2" borderId="5" xfId="1" applyFont="1" applyFill="1" applyBorder="1"/>
    <xf numFmtId="0" fontId="7" fillId="2" borderId="5" xfId="1" applyFont="1" applyFill="1" applyBorder="1" applyAlignment="1">
      <alignment horizontal="center"/>
    </xf>
  </cellXfs>
  <cellStyles count="2">
    <cellStyle name="Normál" xfId="0" builtinId="0"/>
    <cellStyle name="TableStyleLight1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DDD8D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8EB4E3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Y85"/>
  <sheetViews>
    <sheetView tabSelected="1" zoomScaleNormal="100" zoomScalePageLayoutView="60" workbookViewId="0">
      <selection sqref="A1:D3"/>
    </sheetView>
  </sheetViews>
  <sheetFormatPr defaultRowHeight="15"/>
  <cols>
    <col min="1" max="1" width="36.85546875" style="5"/>
    <col min="2" max="2" width="16.85546875" style="5"/>
    <col min="3" max="3" width="20.28515625" style="6"/>
    <col min="4" max="4" width="19.7109375" style="7"/>
    <col min="5" max="5" width="15.7109375" style="7"/>
    <col min="6" max="6" width="15.7109375" style="5"/>
    <col min="7" max="7" width="0.140625" style="5"/>
    <col min="8" max="8" width="0" style="5" hidden="1"/>
    <col min="9" max="258" width="10.28515625" style="5"/>
    <col min="259" max="1025" width="8.5703125"/>
  </cols>
  <sheetData>
    <row r="1" spans="1:259" ht="16.5" customHeight="1">
      <c r="A1" s="4" t="s">
        <v>0</v>
      </c>
      <c r="B1" s="4"/>
      <c r="C1" s="4"/>
      <c r="D1" s="4"/>
      <c r="E1" s="9"/>
    </row>
    <row r="2" spans="1:259" ht="12.75" customHeight="1">
      <c r="A2" s="4"/>
      <c r="B2" s="4"/>
      <c r="C2" s="4"/>
      <c r="D2" s="4"/>
      <c r="E2" s="9"/>
    </row>
    <row r="3" spans="1:259" ht="15.75" customHeight="1">
      <c r="A3" s="4"/>
      <c r="B3" s="4"/>
      <c r="C3" s="4"/>
      <c r="D3" s="4"/>
      <c r="E3" s="8"/>
    </row>
    <row r="4" spans="1:259" ht="31.5">
      <c r="A4" s="10" t="s">
        <v>1</v>
      </c>
      <c r="B4" s="11" t="s">
        <v>2</v>
      </c>
      <c r="C4" s="11" t="s">
        <v>3</v>
      </c>
      <c r="D4" s="12" t="s">
        <v>4</v>
      </c>
      <c r="E4" s="12" t="s">
        <v>5</v>
      </c>
      <c r="F4" s="13" t="s">
        <v>6</v>
      </c>
      <c r="G4" s="14" t="s">
        <v>7</v>
      </c>
      <c r="IY4" s="5"/>
    </row>
    <row r="5" spans="1:259" ht="15.75">
      <c r="A5" s="3" t="s">
        <v>8</v>
      </c>
      <c r="B5" s="3"/>
      <c r="C5" s="3"/>
      <c r="D5" s="3"/>
      <c r="E5" s="3"/>
      <c r="F5" s="3"/>
      <c r="G5" s="14"/>
      <c r="IY5" s="5"/>
    </row>
    <row r="6" spans="1:259" ht="15.75">
      <c r="A6" s="15" t="s">
        <v>9</v>
      </c>
      <c r="B6" s="16">
        <v>0</v>
      </c>
      <c r="C6" s="16">
        <f>B6*1.27</f>
        <v>0</v>
      </c>
      <c r="D6" s="17">
        <v>0</v>
      </c>
      <c r="E6" s="17">
        <f t="shared" ref="E6:E23" si="0">D6*0.27</f>
        <v>0</v>
      </c>
      <c r="F6" s="18">
        <f t="shared" ref="F6:F23" si="1">B6-D6</f>
        <v>0</v>
      </c>
      <c r="G6" s="14">
        <v>0</v>
      </c>
      <c r="IY6" s="5"/>
    </row>
    <row r="7" spans="1:259" ht="15.75">
      <c r="A7" s="19" t="s">
        <v>10</v>
      </c>
      <c r="B7" s="20">
        <v>200000</v>
      </c>
      <c r="C7" s="16">
        <f>B7*0.27</f>
        <v>54000</v>
      </c>
      <c r="D7" s="17">
        <v>54980</v>
      </c>
      <c r="E7" s="17">
        <f t="shared" si="0"/>
        <v>14844.6</v>
      </c>
      <c r="F7" s="21">
        <f t="shared" si="1"/>
        <v>145020</v>
      </c>
      <c r="G7" s="22">
        <f t="shared" ref="G7:G13" si="2">D7/B7</f>
        <v>0.27489999999999998</v>
      </c>
      <c r="IY7" s="5"/>
    </row>
    <row r="8" spans="1:259" ht="15.75">
      <c r="A8" s="19" t="s">
        <v>11</v>
      </c>
      <c r="B8" s="20">
        <v>10000</v>
      </c>
      <c r="C8" s="16">
        <f>B8*0.27</f>
        <v>2700</v>
      </c>
      <c r="D8" s="17">
        <v>0</v>
      </c>
      <c r="E8" s="17">
        <f t="shared" si="0"/>
        <v>0</v>
      </c>
      <c r="F8" s="21">
        <f t="shared" si="1"/>
        <v>10000</v>
      </c>
      <c r="G8" s="22">
        <f t="shared" si="2"/>
        <v>0</v>
      </c>
      <c r="IY8" s="5"/>
    </row>
    <row r="9" spans="1:259" ht="15.75">
      <c r="A9" s="19" t="s">
        <v>12</v>
      </c>
      <c r="B9" s="20">
        <v>1800000</v>
      </c>
      <c r="C9" s="16">
        <v>48600</v>
      </c>
      <c r="D9" s="17">
        <v>490000</v>
      </c>
      <c r="E9" s="17">
        <f t="shared" si="0"/>
        <v>132300</v>
      </c>
      <c r="F9" s="21">
        <f t="shared" si="1"/>
        <v>1310000</v>
      </c>
      <c r="G9" s="22">
        <f t="shared" si="2"/>
        <v>0.2722222222222222</v>
      </c>
      <c r="IY9" s="5"/>
    </row>
    <row r="10" spans="1:259" ht="15.75">
      <c r="A10" s="23" t="s">
        <v>13</v>
      </c>
      <c r="B10" s="24">
        <v>100000</v>
      </c>
      <c r="C10" s="16">
        <f>B10*0.27</f>
        <v>27000</v>
      </c>
      <c r="D10" s="17">
        <v>0</v>
      </c>
      <c r="E10" s="17">
        <f t="shared" si="0"/>
        <v>0</v>
      </c>
      <c r="F10" s="21">
        <f t="shared" si="1"/>
        <v>100000</v>
      </c>
      <c r="G10" s="22">
        <f t="shared" si="2"/>
        <v>0</v>
      </c>
      <c r="IY10" s="5"/>
    </row>
    <row r="11" spans="1:259" ht="15.75">
      <c r="A11" s="19" t="s">
        <v>14</v>
      </c>
      <c r="B11" s="20">
        <v>2000000</v>
      </c>
      <c r="C11" s="16">
        <v>0</v>
      </c>
      <c r="D11" s="17">
        <v>844871</v>
      </c>
      <c r="E11" s="17">
        <f t="shared" si="0"/>
        <v>228115.17</v>
      </c>
      <c r="F11" s="21">
        <f t="shared" si="1"/>
        <v>1155129</v>
      </c>
      <c r="G11" s="22">
        <f t="shared" si="2"/>
        <v>0.42243550000000002</v>
      </c>
      <c r="IY11" s="5"/>
    </row>
    <row r="12" spans="1:259" ht="15.75">
      <c r="A12" s="19" t="s">
        <v>15</v>
      </c>
      <c r="B12" s="20">
        <v>100000</v>
      </c>
      <c r="C12" s="16">
        <f>B12*0.27</f>
        <v>27000</v>
      </c>
      <c r="D12" s="17">
        <v>3974</v>
      </c>
      <c r="E12" s="17">
        <f t="shared" si="0"/>
        <v>1072.98</v>
      </c>
      <c r="F12" s="21">
        <f t="shared" si="1"/>
        <v>96026</v>
      </c>
      <c r="G12" s="22">
        <f t="shared" si="2"/>
        <v>3.9739999999999998E-2</v>
      </c>
      <c r="IY12" s="5"/>
    </row>
    <row r="13" spans="1:259" ht="15.75">
      <c r="A13" s="19" t="s">
        <v>16</v>
      </c>
      <c r="B13" s="20">
        <v>700000</v>
      </c>
      <c r="C13" s="16">
        <v>0</v>
      </c>
      <c r="D13" s="17">
        <v>54995</v>
      </c>
      <c r="E13" s="17">
        <f t="shared" si="0"/>
        <v>14848.650000000001</v>
      </c>
      <c r="F13" s="21">
        <f t="shared" si="1"/>
        <v>645005</v>
      </c>
      <c r="G13" s="22">
        <f t="shared" si="2"/>
        <v>7.8564285714285712E-2</v>
      </c>
      <c r="IY13" s="5"/>
    </row>
    <row r="14" spans="1:259" ht="15.75">
      <c r="A14" s="19" t="s">
        <v>17</v>
      </c>
      <c r="B14" s="20">
        <v>0</v>
      </c>
      <c r="C14" s="16">
        <f t="shared" ref="C14:C23" si="3">B14*0.27</f>
        <v>0</v>
      </c>
      <c r="D14" s="17">
        <v>80143</v>
      </c>
      <c r="E14" s="17">
        <f t="shared" si="0"/>
        <v>21638.61</v>
      </c>
      <c r="F14" s="21">
        <f t="shared" si="1"/>
        <v>-80143</v>
      </c>
      <c r="G14" s="22">
        <v>0</v>
      </c>
      <c r="IY14" s="5"/>
    </row>
    <row r="15" spans="1:259" ht="15.75">
      <c r="A15" s="19" t="s">
        <v>18</v>
      </c>
      <c r="B15" s="20">
        <v>0</v>
      </c>
      <c r="C15" s="16">
        <f t="shared" si="3"/>
        <v>0</v>
      </c>
      <c r="D15" s="17">
        <v>0</v>
      </c>
      <c r="E15" s="17">
        <f t="shared" si="0"/>
        <v>0</v>
      </c>
      <c r="F15" s="21">
        <f t="shared" si="1"/>
        <v>0</v>
      </c>
      <c r="G15" s="22">
        <v>0</v>
      </c>
      <c r="IY15" s="5"/>
    </row>
    <row r="16" spans="1:259" ht="15.75">
      <c r="A16" s="19" t="s">
        <v>19</v>
      </c>
      <c r="B16" s="20">
        <v>0</v>
      </c>
      <c r="C16" s="16">
        <f t="shared" si="3"/>
        <v>0</v>
      </c>
      <c r="D16" s="17">
        <v>63720</v>
      </c>
      <c r="E16" s="17">
        <f t="shared" si="0"/>
        <v>17204.400000000001</v>
      </c>
      <c r="F16" s="21">
        <f t="shared" si="1"/>
        <v>-63720</v>
      </c>
      <c r="G16" s="22">
        <v>0</v>
      </c>
      <c r="IY16" s="5"/>
    </row>
    <row r="17" spans="1:259" ht="15.75">
      <c r="A17" s="19" t="s">
        <v>20</v>
      </c>
      <c r="B17" s="20">
        <v>144000</v>
      </c>
      <c r="C17" s="16">
        <f t="shared" si="3"/>
        <v>38880</v>
      </c>
      <c r="D17" s="17">
        <v>40365</v>
      </c>
      <c r="E17" s="17">
        <f t="shared" si="0"/>
        <v>10898.550000000001</v>
      </c>
      <c r="F17" s="21">
        <f t="shared" si="1"/>
        <v>103635</v>
      </c>
      <c r="G17" s="22">
        <f>D17/B17</f>
        <v>0.28031250000000002</v>
      </c>
      <c r="IY17" s="5"/>
    </row>
    <row r="18" spans="1:259" ht="15.75">
      <c r="A18" s="19" t="s">
        <v>21</v>
      </c>
      <c r="B18" s="20">
        <v>0</v>
      </c>
      <c r="C18" s="16">
        <f t="shared" si="3"/>
        <v>0</v>
      </c>
      <c r="D18" s="17">
        <v>0</v>
      </c>
      <c r="E18" s="17">
        <f t="shared" si="0"/>
        <v>0</v>
      </c>
      <c r="F18" s="21">
        <f t="shared" si="1"/>
        <v>0</v>
      </c>
      <c r="G18" s="22">
        <v>0</v>
      </c>
      <c r="IY18" s="5"/>
    </row>
    <row r="19" spans="1:259" ht="15.75">
      <c r="A19" s="23" t="s">
        <v>22</v>
      </c>
      <c r="B19" s="24">
        <v>67200</v>
      </c>
      <c r="C19" s="16">
        <f t="shared" si="3"/>
        <v>18144</v>
      </c>
      <c r="D19" s="17">
        <v>0</v>
      </c>
      <c r="E19" s="17">
        <f t="shared" si="0"/>
        <v>0</v>
      </c>
      <c r="F19" s="21">
        <f t="shared" si="1"/>
        <v>67200</v>
      </c>
      <c r="G19" s="22">
        <f>D19/B19</f>
        <v>0</v>
      </c>
      <c r="IY19" s="5"/>
    </row>
    <row r="20" spans="1:259" ht="15.75">
      <c r="A20" s="19" t="s">
        <v>23</v>
      </c>
      <c r="B20" s="20">
        <v>300000</v>
      </c>
      <c r="C20" s="16">
        <f t="shared" si="3"/>
        <v>81000</v>
      </c>
      <c r="D20" s="17">
        <f>10000+135000+20000</f>
        <v>165000</v>
      </c>
      <c r="E20" s="17">
        <f t="shared" si="0"/>
        <v>44550</v>
      </c>
      <c r="F20" s="21">
        <f t="shared" si="1"/>
        <v>135000</v>
      </c>
      <c r="G20" s="22">
        <f>D20/B20</f>
        <v>0.55000000000000004</v>
      </c>
      <c r="IY20" s="5"/>
    </row>
    <row r="21" spans="1:259" ht="15.75">
      <c r="A21" s="19" t="s">
        <v>24</v>
      </c>
      <c r="B21" s="20">
        <v>1500000</v>
      </c>
      <c r="C21" s="16">
        <f t="shared" si="3"/>
        <v>405000</v>
      </c>
      <c r="D21" s="17">
        <f>150625+54325</f>
        <v>204950</v>
      </c>
      <c r="E21" s="17">
        <f t="shared" si="0"/>
        <v>55336.500000000007</v>
      </c>
      <c r="F21" s="21">
        <f t="shared" si="1"/>
        <v>1295050</v>
      </c>
      <c r="G21" s="22">
        <f>D21/B21</f>
        <v>0.13663333333333333</v>
      </c>
      <c r="IY21" s="5"/>
    </row>
    <row r="22" spans="1:259" ht="15.75">
      <c r="A22" s="19" t="s">
        <v>25</v>
      </c>
      <c r="B22" s="20">
        <v>0</v>
      </c>
      <c r="C22" s="16">
        <f t="shared" si="3"/>
        <v>0</v>
      </c>
      <c r="D22" s="17">
        <v>0</v>
      </c>
      <c r="E22" s="17">
        <f t="shared" si="0"/>
        <v>0</v>
      </c>
      <c r="F22" s="21">
        <f t="shared" si="1"/>
        <v>0</v>
      </c>
      <c r="G22" s="22">
        <v>0</v>
      </c>
      <c r="IY22" s="5"/>
    </row>
    <row r="23" spans="1:259" ht="15.75">
      <c r="A23" s="25" t="s">
        <v>26</v>
      </c>
      <c r="B23" s="26">
        <v>20000</v>
      </c>
      <c r="C23" s="16">
        <f t="shared" si="3"/>
        <v>5400</v>
      </c>
      <c r="D23" s="17">
        <v>0</v>
      </c>
      <c r="E23" s="17">
        <f t="shared" si="0"/>
        <v>0</v>
      </c>
      <c r="F23" s="21">
        <f t="shared" si="1"/>
        <v>20000</v>
      </c>
      <c r="G23" s="22">
        <f>D23/B23</f>
        <v>0</v>
      </c>
      <c r="IY23" s="5"/>
    </row>
    <row r="24" spans="1:259" ht="15.75">
      <c r="A24" s="27" t="s">
        <v>27</v>
      </c>
      <c r="B24" s="28">
        <f>SUM(B6:B23)</f>
        <v>6941200</v>
      </c>
      <c r="C24" s="28">
        <f>SUM(C6:C23)</f>
        <v>707724</v>
      </c>
      <c r="D24" s="29">
        <f>D9+D11+D12+D13+D14+D16+D18+D17+D20+D21+D7</f>
        <v>2002998</v>
      </c>
      <c r="E24" s="29">
        <f>SUM(E6:E23)</f>
        <v>540809.46000000008</v>
      </c>
      <c r="F24" s="30">
        <f>SUM(F7:F23)</f>
        <v>4938202</v>
      </c>
      <c r="G24" s="31">
        <f>D24/B24</f>
        <v>0.28856653028294821</v>
      </c>
      <c r="IY24" s="5"/>
    </row>
    <row r="25" spans="1:259" ht="15.75">
      <c r="A25" s="2" t="s">
        <v>28</v>
      </c>
      <c r="B25" s="2"/>
      <c r="C25" s="2"/>
      <c r="D25" s="2"/>
      <c r="E25" s="2"/>
      <c r="F25" s="2"/>
      <c r="IY25" s="5"/>
    </row>
    <row r="26" spans="1:259" ht="15.75">
      <c r="A26" s="15" t="s">
        <v>29</v>
      </c>
      <c r="B26" s="16">
        <v>710226</v>
      </c>
      <c r="C26" s="16">
        <v>0</v>
      </c>
      <c r="D26" s="17">
        <f>17585+360000+74218+64260</f>
        <v>516063</v>
      </c>
      <c r="E26" s="17">
        <v>0</v>
      </c>
      <c r="F26" s="18">
        <f>B26-D26</f>
        <v>194163</v>
      </c>
      <c r="G26" s="22">
        <f>D26/B26</f>
        <v>0.72661800609946692</v>
      </c>
      <c r="IY26" s="5"/>
    </row>
    <row r="27" spans="1:259" ht="15.75">
      <c r="A27" s="19" t="s">
        <v>30</v>
      </c>
      <c r="B27" s="20">
        <v>30000</v>
      </c>
      <c r="C27" s="20">
        <v>0</v>
      </c>
      <c r="D27" s="17">
        <v>106692</v>
      </c>
      <c r="E27" s="17">
        <v>0</v>
      </c>
      <c r="F27" s="21">
        <f>B27-D27</f>
        <v>-76692</v>
      </c>
      <c r="G27" s="22">
        <f>D27/B27</f>
        <v>3.5564</v>
      </c>
      <c r="IY27" s="5"/>
    </row>
    <row r="28" spans="1:259" ht="15" customHeight="1">
      <c r="A28" s="32" t="s">
        <v>31</v>
      </c>
      <c r="B28" s="33">
        <v>980000</v>
      </c>
      <c r="C28" s="33">
        <v>0</v>
      </c>
      <c r="D28" s="17">
        <f>226994+32436</f>
        <v>259430</v>
      </c>
      <c r="E28" s="17">
        <v>0</v>
      </c>
      <c r="F28" s="21">
        <f>B28-D28</f>
        <v>720570</v>
      </c>
      <c r="G28" s="22">
        <f>D28/B28</f>
        <v>0.26472448979591839</v>
      </c>
      <c r="IY28" s="5"/>
    </row>
    <row r="29" spans="1:259" ht="15.75">
      <c r="A29" s="25" t="s">
        <v>32</v>
      </c>
      <c r="B29" s="26">
        <v>100000</v>
      </c>
      <c r="C29" s="26">
        <v>0</v>
      </c>
      <c r="D29" s="17">
        <v>20853</v>
      </c>
      <c r="E29" s="17">
        <v>0</v>
      </c>
      <c r="F29" s="21">
        <f>B29-D29</f>
        <v>79147</v>
      </c>
      <c r="G29" s="22">
        <f>D29/B29</f>
        <v>0.20852999999999999</v>
      </c>
      <c r="IY29" s="5"/>
    </row>
    <row r="30" spans="1:259" ht="15.75">
      <c r="A30" s="34" t="s">
        <v>27</v>
      </c>
      <c r="B30" s="35">
        <f>SUM(B26:B29)</f>
        <v>1820226</v>
      </c>
      <c r="C30" s="35">
        <v>0</v>
      </c>
      <c r="D30" s="29">
        <f>D26+D27+D28+D29</f>
        <v>903038</v>
      </c>
      <c r="E30" s="29">
        <v>0</v>
      </c>
      <c r="F30" s="30">
        <f>SUM(F26:F29)</f>
        <v>917188</v>
      </c>
      <c r="G30" s="31">
        <f>D30/B30</f>
        <v>0.49611312001916247</v>
      </c>
      <c r="IY30" s="5"/>
    </row>
    <row r="31" spans="1:259" ht="15.75">
      <c r="A31" s="2" t="s">
        <v>33</v>
      </c>
      <c r="B31" s="2"/>
      <c r="C31" s="2"/>
      <c r="D31" s="2"/>
      <c r="E31" s="2"/>
      <c r="F31" s="2"/>
      <c r="IY31" s="5"/>
    </row>
    <row r="32" spans="1:259" ht="15.75">
      <c r="A32" s="36" t="s">
        <v>34</v>
      </c>
      <c r="B32" s="37">
        <v>120000</v>
      </c>
      <c r="C32" s="37">
        <f t="shared" ref="C32:C46" si="4">B32*0.27</f>
        <v>32400.000000000004</v>
      </c>
      <c r="D32" s="17">
        <v>55200</v>
      </c>
      <c r="E32" s="17">
        <f t="shared" ref="E32:E46" si="5">D32*0.27</f>
        <v>14904.000000000002</v>
      </c>
      <c r="F32" s="18">
        <f t="shared" ref="F32:F46" si="6">B32-D32</f>
        <v>64800</v>
      </c>
      <c r="G32" s="22">
        <f t="shared" ref="G32:G39" si="7">D32/B32</f>
        <v>0.46</v>
      </c>
      <c r="IY32" s="5"/>
    </row>
    <row r="33" spans="1:259" ht="15.75">
      <c r="A33" s="19" t="s">
        <v>35</v>
      </c>
      <c r="B33" s="20">
        <v>100000</v>
      </c>
      <c r="C33" s="37">
        <f t="shared" si="4"/>
        <v>27000</v>
      </c>
      <c r="D33" s="17">
        <f>387804+31054</f>
        <v>418858</v>
      </c>
      <c r="E33" s="17">
        <f t="shared" si="5"/>
        <v>113091.66</v>
      </c>
      <c r="F33" s="21">
        <f t="shared" si="6"/>
        <v>-318858</v>
      </c>
      <c r="G33" s="22">
        <f t="shared" si="7"/>
        <v>4.18858</v>
      </c>
      <c r="IY33" s="5"/>
    </row>
    <row r="34" spans="1:259" ht="15.75">
      <c r="A34" s="19" t="s">
        <v>36</v>
      </c>
      <c r="B34" s="24">
        <v>10000</v>
      </c>
      <c r="C34" s="37">
        <f t="shared" si="4"/>
        <v>2700</v>
      </c>
      <c r="D34" s="17">
        <v>7861</v>
      </c>
      <c r="E34" s="17">
        <f t="shared" si="5"/>
        <v>2122.4700000000003</v>
      </c>
      <c r="F34" s="21">
        <f t="shared" si="6"/>
        <v>2139</v>
      </c>
      <c r="G34" s="22">
        <f t="shared" si="7"/>
        <v>0.78610000000000002</v>
      </c>
      <c r="IY34" s="5"/>
    </row>
    <row r="35" spans="1:259" ht="15.75">
      <c r="A35" s="19" t="s">
        <v>37</v>
      </c>
      <c r="B35" s="20">
        <v>350000</v>
      </c>
      <c r="C35" s="37">
        <f t="shared" si="4"/>
        <v>94500</v>
      </c>
      <c r="D35" s="17">
        <f>147177-55200</f>
        <v>91977</v>
      </c>
      <c r="E35" s="17">
        <f t="shared" si="5"/>
        <v>24833.79</v>
      </c>
      <c r="F35" s="21">
        <f t="shared" si="6"/>
        <v>258023</v>
      </c>
      <c r="G35" s="22">
        <f t="shared" si="7"/>
        <v>0.26279142857142856</v>
      </c>
      <c r="IY35" s="5"/>
    </row>
    <row r="36" spans="1:259" ht="15.75">
      <c r="A36" s="19" t="s">
        <v>38</v>
      </c>
      <c r="B36" s="20">
        <v>100000</v>
      </c>
      <c r="C36" s="37">
        <f t="shared" si="4"/>
        <v>27000</v>
      </c>
      <c r="D36" s="17">
        <v>47244</v>
      </c>
      <c r="E36" s="17">
        <f t="shared" si="5"/>
        <v>12755.880000000001</v>
      </c>
      <c r="F36" s="21">
        <f t="shared" si="6"/>
        <v>52756</v>
      </c>
      <c r="G36" s="22">
        <f t="shared" si="7"/>
        <v>0.47244000000000003</v>
      </c>
      <c r="IY36" s="5"/>
    </row>
    <row r="37" spans="1:259" ht="15.75">
      <c r="A37" s="19" t="s">
        <v>39</v>
      </c>
      <c r="B37" s="20">
        <v>500000</v>
      </c>
      <c r="C37" s="37">
        <f t="shared" si="4"/>
        <v>135000</v>
      </c>
      <c r="D37" s="17">
        <v>360687</v>
      </c>
      <c r="E37" s="17">
        <f t="shared" si="5"/>
        <v>97385.49</v>
      </c>
      <c r="F37" s="21">
        <f t="shared" si="6"/>
        <v>139313</v>
      </c>
      <c r="G37" s="22">
        <f t="shared" si="7"/>
        <v>0.72137399999999996</v>
      </c>
      <c r="IY37" s="5"/>
    </row>
    <row r="38" spans="1:259" ht="15.75">
      <c r="A38" s="19" t="s">
        <v>40</v>
      </c>
      <c r="B38" s="20">
        <v>1417323</v>
      </c>
      <c r="C38" s="37">
        <f t="shared" si="4"/>
        <v>382677.21</v>
      </c>
      <c r="D38" s="17">
        <f>378899+1121760+12445+22000</f>
        <v>1535104</v>
      </c>
      <c r="E38" s="17">
        <f t="shared" si="5"/>
        <v>414478.08000000002</v>
      </c>
      <c r="F38" s="21">
        <f t="shared" si="6"/>
        <v>-117781</v>
      </c>
      <c r="G38" s="22">
        <f t="shared" si="7"/>
        <v>1.0831010291937688</v>
      </c>
      <c r="IY38" s="5"/>
    </row>
    <row r="39" spans="1:259" ht="15.75">
      <c r="A39" s="19" t="s">
        <v>41</v>
      </c>
      <c r="B39" s="20">
        <v>310000</v>
      </c>
      <c r="C39" s="37">
        <f t="shared" si="4"/>
        <v>83700</v>
      </c>
      <c r="D39" s="17">
        <v>159175</v>
      </c>
      <c r="E39" s="17">
        <f t="shared" si="5"/>
        <v>42977.25</v>
      </c>
      <c r="F39" s="21">
        <f t="shared" si="6"/>
        <v>150825</v>
      </c>
      <c r="G39" s="22">
        <f t="shared" si="7"/>
        <v>0.51346774193548383</v>
      </c>
      <c r="IY39" s="5"/>
    </row>
    <row r="40" spans="1:259" ht="15.75">
      <c r="A40" s="19" t="s">
        <v>42</v>
      </c>
      <c r="B40" s="20">
        <v>0</v>
      </c>
      <c r="C40" s="37">
        <f t="shared" si="4"/>
        <v>0</v>
      </c>
      <c r="D40" s="17">
        <v>0</v>
      </c>
      <c r="E40" s="17">
        <f t="shared" si="5"/>
        <v>0</v>
      </c>
      <c r="F40" s="21">
        <f t="shared" si="6"/>
        <v>0</v>
      </c>
      <c r="G40" s="22">
        <v>0</v>
      </c>
      <c r="IY40" s="5"/>
    </row>
    <row r="41" spans="1:259" ht="15.75">
      <c r="A41" s="19" t="s">
        <v>43</v>
      </c>
      <c r="B41" s="20">
        <v>400000</v>
      </c>
      <c r="C41" s="37">
        <f t="shared" si="4"/>
        <v>108000</v>
      </c>
      <c r="D41" s="17">
        <v>0</v>
      </c>
      <c r="E41" s="17">
        <f t="shared" si="5"/>
        <v>0</v>
      </c>
      <c r="F41" s="21">
        <f t="shared" si="6"/>
        <v>400000</v>
      </c>
      <c r="G41" s="22">
        <f t="shared" ref="G41:G47" si="8">D41/B41</f>
        <v>0</v>
      </c>
      <c r="IY41" s="5"/>
    </row>
    <row r="42" spans="1:259" ht="15.75">
      <c r="A42" s="19" t="s">
        <v>44</v>
      </c>
      <c r="B42" s="20">
        <v>1200000</v>
      </c>
      <c r="C42" s="37">
        <f t="shared" si="4"/>
        <v>324000</v>
      </c>
      <c r="D42" s="17">
        <v>405000</v>
      </c>
      <c r="E42" s="17">
        <f t="shared" si="5"/>
        <v>109350</v>
      </c>
      <c r="F42" s="21">
        <f t="shared" si="6"/>
        <v>795000</v>
      </c>
      <c r="G42" s="22">
        <f t="shared" si="8"/>
        <v>0.33750000000000002</v>
      </c>
      <c r="IY42" s="5"/>
    </row>
    <row r="43" spans="1:259" ht="15.75">
      <c r="A43" s="19" t="s">
        <v>45</v>
      </c>
      <c r="B43" s="20">
        <v>25000000</v>
      </c>
      <c r="C43" s="37">
        <f t="shared" si="4"/>
        <v>6750000</v>
      </c>
      <c r="D43" s="17">
        <v>4463275</v>
      </c>
      <c r="E43" s="17">
        <f t="shared" si="5"/>
        <v>1205084.25</v>
      </c>
      <c r="F43" s="21">
        <f t="shared" si="6"/>
        <v>20536725</v>
      </c>
      <c r="G43" s="22">
        <f t="shared" si="8"/>
        <v>0.178531</v>
      </c>
      <c r="IY43" s="5"/>
    </row>
    <row r="44" spans="1:259" ht="15.75">
      <c r="A44" s="23" t="s">
        <v>46</v>
      </c>
      <c r="B44" s="24">
        <v>10687918</v>
      </c>
      <c r="C44" s="37">
        <f t="shared" si="4"/>
        <v>2885737.8600000003</v>
      </c>
      <c r="D44" s="17">
        <f>1608791+782990+228336</f>
        <v>2620117</v>
      </c>
      <c r="E44" s="17">
        <f t="shared" si="5"/>
        <v>707431.59000000008</v>
      </c>
      <c r="F44" s="21">
        <f t="shared" si="6"/>
        <v>8067801</v>
      </c>
      <c r="G44" s="22">
        <f t="shared" si="8"/>
        <v>0.24514755820544282</v>
      </c>
      <c r="IY44" s="5"/>
    </row>
    <row r="45" spans="1:259" ht="15.75">
      <c r="A45" s="19" t="s">
        <v>47</v>
      </c>
      <c r="B45" s="20">
        <v>300000</v>
      </c>
      <c r="C45" s="37">
        <f t="shared" si="4"/>
        <v>81000</v>
      </c>
      <c r="D45" s="17">
        <v>0</v>
      </c>
      <c r="E45" s="17">
        <f t="shared" si="5"/>
        <v>0</v>
      </c>
      <c r="F45" s="21">
        <f t="shared" si="6"/>
        <v>300000</v>
      </c>
      <c r="G45" s="22">
        <f t="shared" si="8"/>
        <v>0</v>
      </c>
      <c r="IY45" s="5"/>
    </row>
    <row r="46" spans="1:259" ht="15.75">
      <c r="A46" s="25" t="s">
        <v>48</v>
      </c>
      <c r="B46" s="26">
        <v>614981</v>
      </c>
      <c r="C46" s="37">
        <f t="shared" si="4"/>
        <v>166044.87000000002</v>
      </c>
      <c r="D46" s="17">
        <f>1325280+361490+9345+5000</f>
        <v>1701115</v>
      </c>
      <c r="E46" s="17">
        <f t="shared" si="5"/>
        <v>459301.05000000005</v>
      </c>
      <c r="F46" s="21">
        <f t="shared" si="6"/>
        <v>-1086134</v>
      </c>
      <c r="G46" s="22">
        <f t="shared" si="8"/>
        <v>2.7661261079610591</v>
      </c>
      <c r="IY46" s="5"/>
    </row>
    <row r="47" spans="1:259" ht="15.75">
      <c r="A47" s="27" t="s">
        <v>27</v>
      </c>
      <c r="B47" s="38">
        <f>SUM(B32:B46)</f>
        <v>41110222</v>
      </c>
      <c r="C47" s="38">
        <f>SUM(C32:C46)</f>
        <v>11099759.939999999</v>
      </c>
      <c r="D47" s="29">
        <f>D32+D33+D34+D35+D36+D37+D38+D39+D42+D43+D44+D46</f>
        <v>11865613</v>
      </c>
      <c r="E47" s="29">
        <f>SUM(E32:E46)</f>
        <v>3203715.51</v>
      </c>
      <c r="F47" s="30">
        <f>SUM(F32:F46)</f>
        <v>29244609</v>
      </c>
      <c r="G47" s="31">
        <f t="shared" si="8"/>
        <v>0.28862926111174975</v>
      </c>
      <c r="IY47" s="5"/>
    </row>
    <row r="48" spans="1:259" ht="15.75">
      <c r="A48" s="39" t="s">
        <v>49</v>
      </c>
      <c r="B48" s="40">
        <v>100000</v>
      </c>
      <c r="C48" s="40">
        <v>27000</v>
      </c>
      <c r="D48" s="17">
        <v>0</v>
      </c>
      <c r="E48" s="17">
        <v>0</v>
      </c>
      <c r="F48" s="41">
        <f>B48-D48</f>
        <v>100000</v>
      </c>
      <c r="G48" s="14">
        <v>0</v>
      </c>
      <c r="IY48" s="5"/>
    </row>
    <row r="49" spans="1:259" ht="15.75">
      <c r="A49" s="34" t="s">
        <v>50</v>
      </c>
      <c r="B49" s="35">
        <v>100000</v>
      </c>
      <c r="C49" s="35">
        <f>C48</f>
        <v>27000</v>
      </c>
      <c r="D49" s="29">
        <f>D48</f>
        <v>0</v>
      </c>
      <c r="E49" s="29">
        <v>0</v>
      </c>
      <c r="F49" s="30">
        <f>F48</f>
        <v>100000</v>
      </c>
      <c r="G49" s="14">
        <v>0</v>
      </c>
      <c r="IY49" s="5"/>
    </row>
    <row r="50" spans="1:259" ht="15.75">
      <c r="A50" s="15" t="s">
        <v>51</v>
      </c>
      <c r="B50" s="40">
        <v>15094380</v>
      </c>
      <c r="C50" s="40"/>
      <c r="D50" s="17">
        <f>7138484+164400+1461966+35000</f>
        <v>8799850</v>
      </c>
      <c r="E50" s="17">
        <v>0</v>
      </c>
      <c r="F50" s="41">
        <f>B50-D50</f>
        <v>6294530</v>
      </c>
      <c r="G50" s="22">
        <f>D50/B50</f>
        <v>0.58298850300575444</v>
      </c>
      <c r="IY50" s="5"/>
    </row>
    <row r="51" spans="1:259" ht="15.75">
      <c r="A51" s="34" t="s">
        <v>50</v>
      </c>
      <c r="B51" s="35">
        <f>SUM(B50:B50)</f>
        <v>15094380</v>
      </c>
      <c r="C51" s="35"/>
      <c r="D51" s="29">
        <f>D50</f>
        <v>8799850</v>
      </c>
      <c r="E51" s="29">
        <v>0</v>
      </c>
      <c r="F51" s="30">
        <f>F50</f>
        <v>6294530</v>
      </c>
      <c r="G51" s="31">
        <f>G50</f>
        <v>0.58298850300575444</v>
      </c>
      <c r="IY51" s="5"/>
    </row>
    <row r="52" spans="1:259" ht="15.75">
      <c r="A52" s="42"/>
      <c r="B52" s="42"/>
      <c r="C52" s="42"/>
      <c r="D52" s="17"/>
      <c r="E52" s="17"/>
      <c r="F52" s="43"/>
      <c r="IY52" s="5"/>
    </row>
    <row r="53" spans="1:259" ht="15.75">
      <c r="A53" s="1" t="s">
        <v>52</v>
      </c>
      <c r="B53" s="1"/>
      <c r="C53" s="44"/>
      <c r="D53" s="17"/>
      <c r="E53" s="17"/>
      <c r="F53" s="18"/>
      <c r="IY53" s="5"/>
    </row>
    <row r="54" spans="1:259" ht="15.75">
      <c r="A54" s="23" t="s">
        <v>53</v>
      </c>
      <c r="B54" s="24">
        <v>2200000</v>
      </c>
      <c r="C54" s="24">
        <f>B54*0.27</f>
        <v>594000</v>
      </c>
      <c r="D54" s="17">
        <v>0</v>
      </c>
      <c r="E54" s="17">
        <f>D54*0.27</f>
        <v>0</v>
      </c>
      <c r="F54" s="21">
        <f>B54-D54</f>
        <v>2200000</v>
      </c>
      <c r="IY54" s="5"/>
    </row>
    <row r="55" spans="1:259" ht="15.75">
      <c r="A55" s="23" t="s">
        <v>54</v>
      </c>
      <c r="B55" s="24">
        <v>357472</v>
      </c>
      <c r="C55" s="24">
        <f>B55*0.27</f>
        <v>96517.440000000002</v>
      </c>
      <c r="D55" s="17">
        <v>0</v>
      </c>
      <c r="E55" s="17">
        <f>D55*0.27</f>
        <v>0</v>
      </c>
      <c r="F55" s="21">
        <f>B55-D55</f>
        <v>357472</v>
      </c>
      <c r="IY55" s="5"/>
    </row>
    <row r="56" spans="1:259" ht="15.75">
      <c r="A56" s="23" t="s">
        <v>55</v>
      </c>
      <c r="B56" s="24">
        <v>1500000</v>
      </c>
      <c r="C56" s="24">
        <f>B56*0.27</f>
        <v>405000</v>
      </c>
      <c r="D56" s="17">
        <v>1050800</v>
      </c>
      <c r="E56" s="17">
        <f>D56*0.27</f>
        <v>283716</v>
      </c>
      <c r="F56" s="21">
        <f>B56-D56</f>
        <v>449200</v>
      </c>
      <c r="IY56" s="5"/>
    </row>
    <row r="57" spans="1:259" ht="15.75">
      <c r="A57" s="45" t="s">
        <v>56</v>
      </c>
      <c r="B57" s="46">
        <v>476500</v>
      </c>
      <c r="C57" s="24">
        <f>B57*0.27</f>
        <v>128655.00000000001</v>
      </c>
      <c r="D57" s="17">
        <v>541000</v>
      </c>
      <c r="E57" s="17">
        <f>D57*0.27</f>
        <v>146070</v>
      </c>
      <c r="F57" s="21">
        <f>B57-D57</f>
        <v>-64500</v>
      </c>
      <c r="IY57" s="5"/>
    </row>
    <row r="58" spans="1:259" ht="15.75">
      <c r="A58" s="34" t="s">
        <v>50</v>
      </c>
      <c r="B58" s="35">
        <f>SUM(B54:B57)</f>
        <v>4533972</v>
      </c>
      <c r="C58" s="35">
        <f>SUM(C54:C57)</f>
        <v>1224172.44</v>
      </c>
      <c r="D58" s="29">
        <f>SUM(D54:D57)</f>
        <v>1591800</v>
      </c>
      <c r="E58" s="29">
        <f>SUM(E54:E57)</f>
        <v>429786</v>
      </c>
      <c r="F58" s="30">
        <f>SUM(F54:F57)</f>
        <v>2942172</v>
      </c>
      <c r="IY58" s="5"/>
    </row>
    <row r="59" spans="1:259" ht="15.75">
      <c r="A59" s="42"/>
      <c r="B59" s="42"/>
      <c r="C59" s="42"/>
      <c r="D59" s="17"/>
      <c r="E59" s="17"/>
      <c r="F59" s="43"/>
      <c r="IY59" s="5"/>
    </row>
    <row r="60" spans="1:259" ht="15.75">
      <c r="A60" s="42"/>
      <c r="B60" s="42"/>
      <c r="C60" s="42"/>
      <c r="D60" s="17"/>
      <c r="E60" s="17"/>
      <c r="F60" s="43"/>
      <c r="IY60" s="5"/>
    </row>
    <row r="61" spans="1:259" s="47" customFormat="1" ht="14.25">
      <c r="A61" s="47" t="s">
        <v>57</v>
      </c>
      <c r="B61" s="47">
        <v>0</v>
      </c>
      <c r="D61" s="48">
        <v>2493445</v>
      </c>
      <c r="E61" s="48"/>
      <c r="F61" s="49">
        <f>B61-D61</f>
        <v>-2493445</v>
      </c>
      <c r="G61" s="50"/>
    </row>
    <row r="62" spans="1:259" ht="15.75">
      <c r="A62" s="51" t="s">
        <v>58</v>
      </c>
      <c r="B62" s="52" t="e">
        <v>#REF!</v>
      </c>
      <c r="C62" s="52" t="e">
        <v>#REF!</v>
      </c>
      <c r="D62" s="53">
        <f>D24+D30+D47+D49+D51+D61</f>
        <v>26064944</v>
      </c>
      <c r="E62" s="53">
        <f>E58+E47+E24</f>
        <v>4174310.9699999997</v>
      </c>
      <c r="F62" s="54" t="e">
        <v>#REF!</v>
      </c>
      <c r="G62" s="31" t="e">
        <f>D62/B62</f>
        <v>#REF!</v>
      </c>
      <c r="IY62" s="5"/>
    </row>
    <row r="63" spans="1:259" ht="15.75">
      <c r="A63" s="55"/>
      <c r="B63" s="56"/>
      <c r="C63" s="56"/>
      <c r="D63" s="17"/>
      <c r="E63" s="17"/>
      <c r="F63" s="43"/>
      <c r="IY63" s="5"/>
    </row>
    <row r="64" spans="1:259" ht="15.75">
      <c r="A64" s="57" t="s">
        <v>59</v>
      </c>
      <c r="B64" s="58"/>
      <c r="C64" s="58"/>
      <c r="D64" s="17"/>
      <c r="E64" s="17"/>
      <c r="F64" s="59"/>
      <c r="G64" s="14"/>
      <c r="I64" s="60"/>
      <c r="IY64" s="5"/>
    </row>
    <row r="65" spans="1:259" ht="15.75">
      <c r="A65" s="61" t="s">
        <v>60</v>
      </c>
      <c r="B65" s="62">
        <v>68000000</v>
      </c>
      <c r="C65" s="62">
        <f>B65*0.27</f>
        <v>18360000</v>
      </c>
      <c r="D65" s="17">
        <f>13623316+602696+908323-8979</f>
        <v>15125356</v>
      </c>
      <c r="E65" s="17">
        <f>D65*0.27</f>
        <v>4083846.12</v>
      </c>
      <c r="F65" s="21">
        <f>B65-D65</f>
        <v>52874644</v>
      </c>
      <c r="G65" s="22">
        <f>D65/B65</f>
        <v>0.22243170588235295</v>
      </c>
      <c r="IY65" s="5"/>
    </row>
    <row r="66" spans="1:259" ht="31.5">
      <c r="A66" s="63" t="s">
        <v>61</v>
      </c>
      <c r="B66" s="62">
        <v>600000</v>
      </c>
      <c r="C66" s="62">
        <v>0</v>
      </c>
      <c r="D66" s="17">
        <v>576450</v>
      </c>
      <c r="E66" s="17">
        <v>0</v>
      </c>
      <c r="F66" s="21">
        <f>B66-D66</f>
        <v>23550</v>
      </c>
      <c r="G66" s="22">
        <f>D66/B66</f>
        <v>0.96074999999999999</v>
      </c>
      <c r="IY66" s="5"/>
    </row>
    <row r="67" spans="1:259" ht="15.75">
      <c r="A67" s="61" t="s">
        <v>62</v>
      </c>
      <c r="B67" s="62"/>
      <c r="C67" s="62"/>
      <c r="D67" s="17">
        <v>8013</v>
      </c>
      <c r="E67" s="17">
        <f>D67*0.27</f>
        <v>2163.5100000000002</v>
      </c>
      <c r="F67" s="21">
        <f>B67-D67</f>
        <v>-8013</v>
      </c>
      <c r="G67" s="22">
        <v>0</v>
      </c>
      <c r="IY67" s="5"/>
    </row>
    <row r="68" spans="1:259" ht="15.75">
      <c r="A68" s="61" t="s">
        <v>63</v>
      </c>
      <c r="B68" s="62"/>
      <c r="C68" s="62"/>
      <c r="D68" s="17">
        <v>2045481</v>
      </c>
      <c r="E68" s="17">
        <v>0</v>
      </c>
      <c r="F68" s="21">
        <f>B68-D68</f>
        <v>-2045481</v>
      </c>
      <c r="G68" s="22">
        <v>0</v>
      </c>
      <c r="IY68" s="5"/>
    </row>
    <row r="69" spans="1:259" ht="15.75">
      <c r="A69" s="61" t="s">
        <v>64</v>
      </c>
      <c r="B69" s="62"/>
      <c r="C69" s="62"/>
      <c r="D69" s="17">
        <v>573201</v>
      </c>
      <c r="E69" s="17">
        <v>0</v>
      </c>
      <c r="F69" s="21">
        <f>B69-D69</f>
        <v>-573201</v>
      </c>
      <c r="G69" s="22">
        <v>0</v>
      </c>
      <c r="IY69" s="5"/>
    </row>
    <row r="70" spans="1:259" ht="15.75">
      <c r="A70" s="61" t="s">
        <v>65</v>
      </c>
      <c r="B70" s="62">
        <v>1000000</v>
      </c>
      <c r="C70" s="62"/>
      <c r="D70" s="17"/>
      <c r="E70" s="17">
        <f>D70*0.27</f>
        <v>0</v>
      </c>
      <c r="F70" s="21"/>
      <c r="G70" s="22"/>
      <c r="IY70" s="5"/>
    </row>
    <row r="71" spans="1:259" ht="15.75">
      <c r="A71" s="64" t="s">
        <v>66</v>
      </c>
      <c r="B71" s="65"/>
      <c r="C71" s="65"/>
      <c r="D71" s="17">
        <v>524</v>
      </c>
      <c r="E71" s="17">
        <f>D71*0.27</f>
        <v>141.48000000000002</v>
      </c>
      <c r="F71" s="21">
        <f>B71-D71</f>
        <v>-524</v>
      </c>
      <c r="G71" s="22">
        <v>0</v>
      </c>
      <c r="IY71" s="5"/>
    </row>
    <row r="72" spans="1:259" ht="15.75">
      <c r="A72" s="66" t="s">
        <v>67</v>
      </c>
      <c r="B72" s="67">
        <f>SUM(B65:B70)</f>
        <v>69600000</v>
      </c>
      <c r="C72" s="67">
        <f>SUM(C65:C71)</f>
        <v>18360000</v>
      </c>
      <c r="D72" s="68">
        <f>SUM(D65:D71)</f>
        <v>18329025</v>
      </c>
      <c r="E72" s="68">
        <f>SUM(E65:E71)</f>
        <v>4086151.11</v>
      </c>
      <c r="F72" s="69">
        <f>SUM(F65:F67)</f>
        <v>52890181</v>
      </c>
      <c r="G72" s="31">
        <f>D72/B72</f>
        <v>0.26334806034482761</v>
      </c>
      <c r="IY72" s="5"/>
    </row>
    <row r="73" spans="1:259" ht="16.5" customHeight="1">
      <c r="A73" s="70" t="s">
        <v>68</v>
      </c>
      <c r="B73" s="71"/>
      <c r="C73" s="71"/>
      <c r="D73" s="71">
        <f>D72-D62</f>
        <v>-7735919</v>
      </c>
      <c r="E73" s="71"/>
      <c r="F73" s="71"/>
      <c r="G73" s="14">
        <f>D73+7735919</f>
        <v>0</v>
      </c>
      <c r="IY73" s="5"/>
    </row>
    <row r="74" spans="1:259" s="6" customFormat="1" ht="15.75">
      <c r="A74" s="72"/>
      <c r="B74" s="73"/>
      <c r="C74" s="73"/>
      <c r="D74" s="74"/>
      <c r="E74" s="74"/>
      <c r="F74" s="73"/>
    </row>
    <row r="75" spans="1:259" ht="15.75">
      <c r="A75" s="75"/>
      <c r="B75" s="75"/>
      <c r="C75" s="76"/>
      <c r="D75" s="77"/>
      <c r="E75" s="77"/>
    </row>
    <row r="76" spans="1:259" s="6" customFormat="1" ht="15.75">
      <c r="A76" s="78"/>
      <c r="B76" s="78"/>
      <c r="C76" s="76"/>
      <c r="D76" s="17"/>
      <c r="E76" s="17"/>
    </row>
    <row r="77" spans="1:259" ht="15.75">
      <c r="A77" s="79"/>
      <c r="B77" s="79"/>
      <c r="C77" s="80"/>
      <c r="D77" s="77"/>
      <c r="E77" s="77"/>
    </row>
    <row r="78" spans="1:259" ht="15.75">
      <c r="A78" s="81"/>
      <c r="B78" s="81"/>
      <c r="C78" s="82"/>
      <c r="D78" s="83"/>
      <c r="E78" s="83"/>
    </row>
    <row r="79" spans="1:259" ht="15.75">
      <c r="A79" s="80"/>
      <c r="B79" s="80"/>
      <c r="C79" s="84"/>
      <c r="D79" s="85"/>
      <c r="E79" s="85"/>
    </row>
    <row r="80" spans="1:259" ht="15.75">
      <c r="A80" s="86"/>
      <c r="B80" s="80"/>
      <c r="C80" s="84"/>
      <c r="D80" s="85"/>
      <c r="E80" s="85"/>
    </row>
    <row r="81" spans="1:5" ht="15.75">
      <c r="A81" s="86"/>
      <c r="B81" s="80"/>
      <c r="C81" s="84"/>
      <c r="D81" s="85"/>
      <c r="E81" s="85"/>
    </row>
    <row r="82" spans="1:5" ht="15.75">
      <c r="A82" s="86"/>
      <c r="B82" s="80"/>
      <c r="C82" s="84"/>
      <c r="D82" s="85"/>
      <c r="E82" s="85"/>
    </row>
    <row r="83" spans="1:5" ht="15.75">
      <c r="A83" s="87"/>
      <c r="B83" s="88"/>
      <c r="C83" s="84"/>
      <c r="D83" s="85"/>
      <c r="E83" s="85"/>
    </row>
    <row r="84" spans="1:5" ht="18.75">
      <c r="A84" s="87"/>
      <c r="B84" s="88"/>
      <c r="C84" s="89"/>
      <c r="D84" s="85"/>
      <c r="E84" s="85"/>
    </row>
    <row r="85" spans="1:5" ht="15.75">
      <c r="A85" s="14"/>
      <c r="B85" s="14"/>
      <c r="C85" s="14"/>
      <c r="D85" s="17"/>
      <c r="E85" s="17"/>
    </row>
  </sheetData>
  <mergeCells count="5">
    <mergeCell ref="A1:D3"/>
    <mergeCell ref="A5:F5"/>
    <mergeCell ref="A25:F25"/>
    <mergeCell ref="A31:F31"/>
    <mergeCell ref="A53:B53"/>
  </mergeCells>
  <printOptions horizontalCentered="1"/>
  <pageMargins left="0" right="0.70866141732283472" top="0.55118110236220474" bottom="0.55118110236220474" header="0.51181102362204722" footer="0.31496062992125984"/>
  <pageSetup paperSize="9" scale="75" firstPageNumber="0" orientation="portrait" r:id="rId1"/>
  <headerFooter>
    <oddFooter>&amp;L&amp;"Calibri,Általános"&amp;11 2.melléklet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Hulladék</vt:lpstr>
      <vt:lpstr>Print_Area_1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Veres Gábor</dc:creator>
  <cp:lastModifiedBy>User</cp:lastModifiedBy>
  <cp:revision>0</cp:revision>
  <cp:lastPrinted>2016-09-23T05:45:19Z</cp:lastPrinted>
  <dcterms:created xsi:type="dcterms:W3CDTF">2016-09-23T05:43:49Z</dcterms:created>
  <dcterms:modified xsi:type="dcterms:W3CDTF">2016-09-23T05:45:53Z</dcterms:modified>
</cp:coreProperties>
</file>