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/>
  </bookViews>
  <sheets>
    <sheet name="Munka1" sheetId="1" r:id="rId1"/>
    <sheet name="Munka2" sheetId="2" r:id="rId2"/>
    <sheet name="Munka3" sheetId="3" r:id="rId3"/>
  </sheets>
  <calcPr calcId="145621" iterateDelta="1E-4"/>
</workbook>
</file>

<file path=xl/calcChain.xml><?xml version="1.0" encoding="utf-8"?>
<calcChain xmlns="http://schemas.openxmlformats.org/spreadsheetml/2006/main">
  <c r="C61" i="1" l="1"/>
  <c r="D41" i="1" l="1"/>
  <c r="D29" i="1"/>
  <c r="D28" i="1"/>
  <c r="D27" i="1"/>
  <c r="D24" i="1"/>
  <c r="D23" i="1"/>
  <c r="D22" i="1"/>
  <c r="D21" i="1"/>
  <c r="D19" i="1"/>
  <c r="D15" i="1"/>
  <c r="D14" i="1"/>
  <c r="D13" i="1"/>
  <c r="D12" i="1"/>
  <c r="D10" i="1"/>
  <c r="D9" i="1"/>
  <c r="D8" i="1"/>
  <c r="D7" i="1"/>
  <c r="D5" i="1"/>
  <c r="D4" i="1"/>
  <c r="D54" i="1" l="1"/>
  <c r="D53" i="1"/>
  <c r="C52" i="1"/>
  <c r="C51" i="1"/>
  <c r="C50" i="1"/>
  <c r="D48" i="1"/>
  <c r="C48" i="1"/>
  <c r="D42" i="1"/>
  <c r="C42" i="1"/>
  <c r="C38" i="1"/>
  <c r="B38" i="1"/>
  <c r="D34" i="1"/>
  <c r="D33" i="1"/>
  <c r="D38" i="1" s="1"/>
  <c r="B30" i="1"/>
  <c r="B59" i="1" s="1"/>
  <c r="C29" i="1"/>
  <c r="D30" i="1"/>
  <c r="C28" i="1"/>
  <c r="C16" i="1"/>
  <c r="C59" i="1" s="1"/>
  <c r="C15" i="1"/>
  <c r="C14" i="1"/>
  <c r="C10" i="1"/>
  <c r="C24" i="1" s="1"/>
  <c r="C30" i="1" s="1"/>
  <c r="D16" i="1" l="1"/>
  <c r="D59" i="1" s="1"/>
</calcChain>
</file>

<file path=xl/sharedStrings.xml><?xml version="1.0" encoding="utf-8"?>
<sst xmlns="http://schemas.openxmlformats.org/spreadsheetml/2006/main" count="54" uniqueCount="48">
  <si>
    <t>2016 Költsévetési terv  Városüzemeltetés</t>
  </si>
  <si>
    <t>Btto érték 2016 terv</t>
  </si>
  <si>
    <t>2016.év teljesülés</t>
  </si>
  <si>
    <t>2017.év terv</t>
  </si>
  <si>
    <t>ZÖLDTERÜLET</t>
  </si>
  <si>
    <t>vegyszerbeszerzés kiadásai</t>
  </si>
  <si>
    <t>hajtó- és kenőanyag</t>
  </si>
  <si>
    <t>munkaruha</t>
  </si>
  <si>
    <t>karbantartási anyag</t>
  </si>
  <si>
    <t>egyéb készlet beszerzés</t>
  </si>
  <si>
    <t>vásárolt élelmezés</t>
  </si>
  <si>
    <t>egyéb bérleti és lízing díjak</t>
  </si>
  <si>
    <t>egyéb gép karbantartás</t>
  </si>
  <si>
    <t>biztosítási szolgáltatási díjak</t>
  </si>
  <si>
    <t>egyéb üzemeltetési, fenntartási szolg.</t>
  </si>
  <si>
    <t>Felújítások</t>
  </si>
  <si>
    <t>gépek, járművek felújítása</t>
  </si>
  <si>
    <t>ZÖLDTERÜLET ÖSSZESEN:</t>
  </si>
  <si>
    <t>KÖZTERÜLET</t>
  </si>
  <si>
    <t>hajtó- és kenőanyagok</t>
  </si>
  <si>
    <t>egyéb üzemeltetési kiadások</t>
  </si>
  <si>
    <t>karbantartási anyagok</t>
  </si>
  <si>
    <t>egyéb készlet</t>
  </si>
  <si>
    <t>gépek karbantartása</t>
  </si>
  <si>
    <t>egyéb üzemeltetési, fenntartási kiadások</t>
  </si>
  <si>
    <t>egyéb különféle dologi kiadás</t>
  </si>
  <si>
    <t>KÖZTERÜLET ÖSSZESEN:</t>
  </si>
  <si>
    <t>AC RAKTÁR</t>
  </si>
  <si>
    <t>villamosenergia díja</t>
  </si>
  <si>
    <t>gázenergia díja</t>
  </si>
  <si>
    <t>víz- és csatorna díja</t>
  </si>
  <si>
    <t>szemétszállítás</t>
  </si>
  <si>
    <t>AC raktár bérleti díja</t>
  </si>
  <si>
    <t>AC RAKTÁR ÖSSZESEN:</t>
  </si>
  <si>
    <t>SPORTPÁLYA</t>
  </si>
  <si>
    <t>üzemanyag</t>
  </si>
  <si>
    <t>SPORTPÁLYA ÖSSZESEN:</t>
  </si>
  <si>
    <t>VÁROSÜZEMELTETÉSI FELADATOK</t>
  </si>
  <si>
    <t>hajtó és kenőanyag</t>
  </si>
  <si>
    <t>VÁROSÜZEMLETÉSI FELADATOK ÖSSZESEN</t>
  </si>
  <si>
    <t>Bér + járulékai</t>
  </si>
  <si>
    <t>Erzsébet út. + járulékai</t>
  </si>
  <si>
    <t>Jubileumi jutalom+ járulékai 2fő</t>
  </si>
  <si>
    <t>Távolsági bérlet hozzájárulás</t>
  </si>
  <si>
    <t>Gk átalány</t>
  </si>
  <si>
    <t>Rehab hozzájárulás</t>
  </si>
  <si>
    <t>MINDÖSSZESEN</t>
  </si>
  <si>
    <t>Különbözet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</si>
</sst>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Ft&quot;;[Red]\-#,##0\ &quot;Ft&quot;"/>
    <numFmt numFmtId="164" formatCode="#,##0&quot; Ft&quot;;[Red]\-#,##0&quot; Ft&quot;"/>
    <numFmt numFmtId="165" formatCode="#,##0\ [$Ft-40E];[Red]\-#,##0\ [$Ft-40E]"/>
  </numFmts>
  <fonts count="7">
    <font>
      <sz val="11"/>
      <color rgb="FF000000"/>
      <name val="Mangal"/>
      <family val="2"/>
      <charset val="238"/>
    </font>
    <font>
      <sz val="11"/>
      <color rgb="FF000000"/>
      <name val="Arial"/>
      <family val="2"/>
      <charset val="238"/>
    </font>
    <font>
      <b/>
      <sz val="16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00000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8EB4E3"/>
        <bgColor rgb="FF9999FF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2">
    <xf numFmtId="0" fontId="1" fillId="0" borderId="0" xfId="0" applyFont="1"/>
    <xf numFmtId="0" fontId="2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/>
    <xf numFmtId="0" fontId="5" fillId="0" borderId="1" xfId="0" applyFont="1" applyBorder="1"/>
    <xf numFmtId="164" fontId="5" fillId="0" borderId="1" xfId="0" applyNumberFormat="1" applyFont="1" applyBorder="1"/>
    <xf numFmtId="164" fontId="3" fillId="2" borderId="1" xfId="0" applyNumberFormat="1" applyFont="1" applyFill="1" applyBorder="1"/>
    <xf numFmtId="164" fontId="3" fillId="0" borderId="1" xfId="0" applyNumberFormat="1" applyFont="1" applyBorder="1"/>
    <xf numFmtId="164" fontId="5" fillId="2" borderId="1" xfId="0" applyNumberFormat="1" applyFont="1" applyFill="1" applyBorder="1"/>
    <xf numFmtId="0" fontId="6" fillId="0" borderId="0" xfId="0" applyFont="1"/>
    <xf numFmtId="164" fontId="6" fillId="3" borderId="0" xfId="0" applyNumberFormat="1" applyFont="1" applyFill="1"/>
    <xf numFmtId="0" fontId="1" fillId="0" borderId="1" xfId="0" applyFont="1" applyBorder="1"/>
    <xf numFmtId="0" fontId="4" fillId="0" borderId="1" xfId="0" applyFont="1" applyBorder="1" applyAlignment="1">
      <alignment horizontal="center"/>
    </xf>
    <xf numFmtId="165" fontId="1" fillId="0" borderId="1" xfId="0" applyNumberFormat="1" applyFont="1" applyBorder="1"/>
    <xf numFmtId="165" fontId="4" fillId="2" borderId="1" xfId="0" applyNumberFormat="1" applyFont="1" applyFill="1" applyBorder="1"/>
    <xf numFmtId="165" fontId="3" fillId="2" borderId="1" xfId="0" applyNumberFormat="1" applyFont="1" applyFill="1" applyBorder="1"/>
    <xf numFmtId="0" fontId="5" fillId="0" borderId="1" xfId="0" applyFont="1" applyFill="1" applyBorder="1"/>
    <xf numFmtId="164" fontId="1" fillId="0" borderId="0" xfId="0" applyNumberFormat="1" applyFont="1"/>
    <xf numFmtId="6" fontId="1" fillId="0" borderId="0" xfId="0" applyNumberFormat="1" applyFont="1"/>
    <xf numFmtId="0" fontId="1" fillId="0" borderId="0" xfId="0" applyFont="1" applyFill="1"/>
    <xf numFmtId="1" fontId="5" fillId="0" borderId="1" xfId="0" applyNumberFormat="1" applyFont="1" applyBorder="1"/>
    <xf numFmtId="1" fontId="4" fillId="2" borderId="1" xfId="0" applyNumberFormat="1" applyFont="1" applyFill="1" applyBorder="1"/>
    <xf numFmtId="1" fontId="1" fillId="0" borderId="1" xfId="0" applyNumberFormat="1" applyFont="1" applyBorder="1"/>
    <xf numFmtId="1" fontId="3" fillId="2" borderId="1" xfId="0" applyNumberFormat="1" applyFont="1" applyFill="1" applyBorder="1"/>
    <xf numFmtId="1" fontId="1" fillId="0" borderId="0" xfId="0" applyNumberFormat="1" applyFont="1"/>
    <xf numFmtId="1" fontId="6" fillId="3" borderId="0" xfId="0" applyNumberFormat="1" applyFont="1" applyFill="1"/>
    <xf numFmtId="1" fontId="1" fillId="4" borderId="1" xfId="0" applyNumberFormat="1" applyFont="1" applyFill="1" applyBorder="1"/>
    <xf numFmtId="1" fontId="5" fillId="4" borderId="1" xfId="0" applyNumberFormat="1" applyFont="1" applyFill="1" applyBorder="1"/>
    <xf numFmtId="164" fontId="5" fillId="0" borderId="1" xfId="0" applyNumberFormat="1" applyFont="1" applyFill="1" applyBorder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á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8EB4E3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1"/>
  <sheetViews>
    <sheetView tabSelected="1" zoomScaleNormal="100" zoomScalePageLayoutView="60" workbookViewId="0">
      <selection activeCell="E25" sqref="E25"/>
    </sheetView>
  </sheetViews>
  <sheetFormatPr defaultRowHeight="14.25"/>
  <cols>
    <col min="1" max="1" width="36.25" customWidth="1"/>
    <col min="2" max="2" width="20.625" customWidth="1"/>
    <col min="3" max="3" width="20.5" hidden="1" customWidth="1"/>
    <col min="4" max="4" width="17" customWidth="1"/>
    <col min="5" max="6" width="8.625"/>
    <col min="7" max="7" width="14.625" customWidth="1"/>
    <col min="8" max="1025" width="8.625"/>
  </cols>
  <sheetData>
    <row r="1" spans="1:5" ht="57.75" customHeight="1">
      <c r="A1" s="29" t="s">
        <v>0</v>
      </c>
      <c r="B1" s="30"/>
      <c r="C1" s="30"/>
      <c r="D1" s="31"/>
    </row>
    <row r="2" spans="1:5" ht="21">
      <c r="A2" s="1"/>
      <c r="B2" s="2" t="s">
        <v>1</v>
      </c>
      <c r="C2" s="12" t="s">
        <v>2</v>
      </c>
      <c r="D2" s="12" t="s">
        <v>3</v>
      </c>
    </row>
    <row r="3" spans="1:5" ht="15">
      <c r="A3" s="3" t="s">
        <v>4</v>
      </c>
      <c r="B3" s="4"/>
      <c r="C3" s="11"/>
      <c r="D3" s="11"/>
    </row>
    <row r="4" spans="1:5" ht="15">
      <c r="A4" s="4" t="s">
        <v>5</v>
      </c>
      <c r="B4" s="5">
        <v>97798</v>
      </c>
      <c r="C4" s="13">
        <v>97798</v>
      </c>
      <c r="D4" s="20">
        <f>C4*1.05</f>
        <v>102687.90000000001</v>
      </c>
    </row>
    <row r="5" spans="1:5" ht="15">
      <c r="A5" s="4" t="s">
        <v>6</v>
      </c>
      <c r="B5" s="5">
        <v>1528217</v>
      </c>
      <c r="C5" s="13">
        <v>1625524</v>
      </c>
      <c r="D5" s="20">
        <f t="shared" ref="D5:D15" si="0">C5*1.05</f>
        <v>1706800.2000000002</v>
      </c>
    </row>
    <row r="6" spans="1:5" ht="15">
      <c r="A6" s="4" t="s">
        <v>7</v>
      </c>
      <c r="B6" s="5">
        <v>15598</v>
      </c>
      <c r="C6" s="13">
        <v>12345</v>
      </c>
      <c r="D6" s="20">
        <v>15598</v>
      </c>
    </row>
    <row r="7" spans="1:5" ht="15">
      <c r="A7" s="4" t="s">
        <v>8</v>
      </c>
      <c r="B7" s="5">
        <v>484989</v>
      </c>
      <c r="C7" s="13">
        <v>522631</v>
      </c>
      <c r="D7" s="20">
        <f t="shared" si="0"/>
        <v>548762.55000000005</v>
      </c>
    </row>
    <row r="8" spans="1:5" ht="15">
      <c r="A8" s="4" t="s">
        <v>9</v>
      </c>
      <c r="B8" s="5">
        <v>484125</v>
      </c>
      <c r="C8" s="13">
        <v>523621</v>
      </c>
      <c r="D8" s="20">
        <f t="shared" si="0"/>
        <v>549802.05000000005</v>
      </c>
    </row>
    <row r="9" spans="1:5" ht="15">
      <c r="A9" s="4" t="s">
        <v>10</v>
      </c>
      <c r="B9" s="5">
        <v>57607</v>
      </c>
      <c r="C9" s="13">
        <v>66436</v>
      </c>
      <c r="D9" s="20">
        <f t="shared" si="0"/>
        <v>69757.8</v>
      </c>
    </row>
    <row r="10" spans="1:5" ht="15">
      <c r="A10" s="4" t="s">
        <v>11</v>
      </c>
      <c r="B10" s="5">
        <v>121679</v>
      </c>
      <c r="C10" s="13">
        <f>9293+115145</f>
        <v>124438</v>
      </c>
      <c r="D10" s="20">
        <f t="shared" si="0"/>
        <v>130659.90000000001</v>
      </c>
    </row>
    <row r="11" spans="1:5" ht="15">
      <c r="A11" s="4" t="s">
        <v>12</v>
      </c>
      <c r="B11" s="5">
        <v>246688</v>
      </c>
      <c r="C11" s="13">
        <v>159254</v>
      </c>
      <c r="D11" s="20">
        <v>246688</v>
      </c>
    </row>
    <row r="12" spans="1:5" ht="15">
      <c r="A12" s="4" t="s">
        <v>13</v>
      </c>
      <c r="B12" s="5">
        <v>109801</v>
      </c>
      <c r="C12" s="13">
        <v>53557</v>
      </c>
      <c r="D12" s="20">
        <f t="shared" si="0"/>
        <v>56234.850000000006</v>
      </c>
      <c r="E12" s="19"/>
    </row>
    <row r="13" spans="1:5" ht="15">
      <c r="A13" s="4" t="s">
        <v>14</v>
      </c>
      <c r="B13" s="5">
        <v>342005</v>
      </c>
      <c r="C13" s="13">
        <v>395665</v>
      </c>
      <c r="D13" s="20">
        <f t="shared" si="0"/>
        <v>415448.25</v>
      </c>
      <c r="E13" s="19"/>
    </row>
    <row r="14" spans="1:5" ht="15">
      <c r="A14" s="16" t="s">
        <v>15</v>
      </c>
      <c r="B14" s="4"/>
      <c r="C14" s="13">
        <f>250993+279325</f>
        <v>530318</v>
      </c>
      <c r="D14" s="20">
        <f t="shared" si="0"/>
        <v>556833.9</v>
      </c>
      <c r="E14" s="19"/>
    </row>
    <row r="15" spans="1:5" ht="15">
      <c r="A15" s="4" t="s">
        <v>16</v>
      </c>
      <c r="B15" s="5">
        <v>588910</v>
      </c>
      <c r="C15" s="13">
        <f>2371055*0.3582</f>
        <v>849311.90100000007</v>
      </c>
      <c r="D15" s="20">
        <f t="shared" si="0"/>
        <v>891777.49605000007</v>
      </c>
      <c r="E15" s="19"/>
    </row>
    <row r="16" spans="1:5" ht="15">
      <c r="A16" s="3" t="s">
        <v>17</v>
      </c>
      <c r="B16" s="6">
        <v>4077417</v>
      </c>
      <c r="C16" s="14">
        <f>SUM(C4:C15)</f>
        <v>4960898.9010000005</v>
      </c>
      <c r="D16" s="21">
        <f>SUM(D4:D15)</f>
        <v>5291050.8960500006</v>
      </c>
      <c r="E16" s="19"/>
    </row>
    <row r="17" spans="1:5" ht="15">
      <c r="A17" s="3"/>
      <c r="B17" s="7"/>
      <c r="C17" s="13"/>
      <c r="D17" s="22"/>
      <c r="E17" s="19"/>
    </row>
    <row r="18" spans="1:5" ht="15">
      <c r="A18" s="3" t="s">
        <v>18</v>
      </c>
      <c r="B18" s="4"/>
      <c r="C18" s="13"/>
      <c r="D18" s="22"/>
      <c r="E18" s="19"/>
    </row>
    <row r="19" spans="1:5" ht="15">
      <c r="A19" s="4" t="s">
        <v>19</v>
      </c>
      <c r="B19" s="5">
        <v>2399994</v>
      </c>
      <c r="C19" s="13">
        <v>2552811</v>
      </c>
      <c r="D19" s="20">
        <f t="shared" ref="D19:D29" si="1">C19*1.05</f>
        <v>2680451.5500000003</v>
      </c>
      <c r="E19" s="19"/>
    </row>
    <row r="20" spans="1:5" ht="15">
      <c r="A20" s="4" t="s">
        <v>7</v>
      </c>
      <c r="B20" s="5">
        <v>390708</v>
      </c>
      <c r="C20" s="13">
        <v>250250</v>
      </c>
      <c r="D20" s="20">
        <v>390780</v>
      </c>
      <c r="E20" s="19"/>
    </row>
    <row r="21" spans="1:5" ht="15">
      <c r="A21" s="4" t="s">
        <v>20</v>
      </c>
      <c r="B21" s="5">
        <v>816440</v>
      </c>
      <c r="C21" s="13">
        <v>825640</v>
      </c>
      <c r="D21" s="20">
        <f t="shared" si="1"/>
        <v>866922</v>
      </c>
      <c r="E21" s="19"/>
    </row>
    <row r="22" spans="1:5" ht="15">
      <c r="A22" s="4" t="s">
        <v>21</v>
      </c>
      <c r="B22" s="5">
        <v>936355</v>
      </c>
      <c r="C22" s="13">
        <v>945855</v>
      </c>
      <c r="D22" s="20">
        <f t="shared" si="1"/>
        <v>993147.75</v>
      </c>
      <c r="E22" s="19"/>
    </row>
    <row r="23" spans="1:5" ht="15">
      <c r="A23" s="4" t="s">
        <v>22</v>
      </c>
      <c r="B23" s="5">
        <v>625287</v>
      </c>
      <c r="C23" s="13">
        <v>786604</v>
      </c>
      <c r="D23" s="20">
        <f t="shared" si="1"/>
        <v>825934.20000000007</v>
      </c>
      <c r="E23" s="19"/>
    </row>
    <row r="24" spans="1:5" ht="15">
      <c r="A24" s="4" t="s">
        <v>11</v>
      </c>
      <c r="B24" s="5">
        <v>18719</v>
      </c>
      <c r="C24" s="13">
        <f>126102-C10+11712</f>
        <v>13376</v>
      </c>
      <c r="D24" s="20">
        <f t="shared" si="1"/>
        <v>14044.800000000001</v>
      </c>
      <c r="E24" s="19"/>
    </row>
    <row r="25" spans="1:5" ht="15">
      <c r="A25" s="4" t="s">
        <v>23</v>
      </c>
      <c r="B25" s="5">
        <v>412099</v>
      </c>
      <c r="C25" s="13">
        <v>335000</v>
      </c>
      <c r="D25" s="20">
        <v>412099</v>
      </c>
      <c r="E25" s="19"/>
    </row>
    <row r="26" spans="1:5" ht="15">
      <c r="A26" s="4" t="s">
        <v>13</v>
      </c>
      <c r="B26" s="5">
        <v>196966</v>
      </c>
      <c r="C26" s="13">
        <v>52308</v>
      </c>
      <c r="D26" s="20">
        <v>196966</v>
      </c>
      <c r="E26" s="19"/>
    </row>
    <row r="27" spans="1:5" ht="15">
      <c r="A27" s="4" t="s">
        <v>24</v>
      </c>
      <c r="B27" s="5">
        <v>360883</v>
      </c>
      <c r="C27" s="13">
        <v>395785</v>
      </c>
      <c r="D27" s="20">
        <f t="shared" si="1"/>
        <v>415574.25</v>
      </c>
      <c r="E27" s="19"/>
    </row>
    <row r="28" spans="1:5" ht="15">
      <c r="A28" s="16" t="s">
        <v>25</v>
      </c>
      <c r="B28" s="5">
        <v>140185</v>
      </c>
      <c r="C28" s="13">
        <f>667307+15900+52589</f>
        <v>735796</v>
      </c>
      <c r="D28" s="20">
        <f t="shared" si="1"/>
        <v>772585.8</v>
      </c>
      <c r="E28" s="19"/>
    </row>
    <row r="29" spans="1:5" ht="15">
      <c r="A29" s="4" t="s">
        <v>16</v>
      </c>
      <c r="B29" s="5">
        <v>1075542</v>
      </c>
      <c r="C29" s="13">
        <f>2371055-849312</f>
        <v>1521743</v>
      </c>
      <c r="D29" s="20">
        <f t="shared" si="1"/>
        <v>1597830.1500000001</v>
      </c>
      <c r="E29" s="19"/>
    </row>
    <row r="30" spans="1:5" ht="15">
      <c r="A30" s="3" t="s">
        <v>26</v>
      </c>
      <c r="B30" s="6">
        <f>SUM(B19:B29)</f>
        <v>7373178</v>
      </c>
      <c r="C30" s="15">
        <f>SUM(C19:C29)</f>
        <v>8415168</v>
      </c>
      <c r="D30" s="23">
        <f>SUM(D19:D29)</f>
        <v>9166335.5</v>
      </c>
      <c r="E30" s="19"/>
    </row>
    <row r="31" spans="1:5" ht="15">
      <c r="A31" s="3"/>
      <c r="B31" s="7"/>
      <c r="C31" s="13"/>
      <c r="D31" s="22"/>
      <c r="E31" s="19"/>
    </row>
    <row r="32" spans="1:5" ht="15">
      <c r="A32" s="3" t="s">
        <v>27</v>
      </c>
      <c r="B32" s="4"/>
      <c r="C32" s="13"/>
      <c r="D32" s="22"/>
      <c r="E32" s="19"/>
    </row>
    <row r="33" spans="1:5" ht="15">
      <c r="A33" s="16" t="s">
        <v>28</v>
      </c>
      <c r="B33" s="5">
        <v>203652</v>
      </c>
      <c r="C33" s="13">
        <v>675932</v>
      </c>
      <c r="D33" s="22">
        <f>C33</f>
        <v>675932</v>
      </c>
      <c r="E33" s="19"/>
    </row>
    <row r="34" spans="1:5" ht="15">
      <c r="A34" s="16" t="s">
        <v>29</v>
      </c>
      <c r="B34" s="5">
        <v>286971</v>
      </c>
      <c r="C34" s="13">
        <v>667144</v>
      </c>
      <c r="D34" s="22">
        <f>C34</f>
        <v>667144</v>
      </c>
      <c r="E34" s="19"/>
    </row>
    <row r="35" spans="1:5" ht="15">
      <c r="A35" s="4" t="s">
        <v>30</v>
      </c>
      <c r="B35" s="5">
        <v>129616</v>
      </c>
      <c r="C35" s="13"/>
      <c r="D35" s="22">
        <v>0</v>
      </c>
      <c r="E35" s="19"/>
    </row>
    <row r="36" spans="1:5" ht="15">
      <c r="A36" s="4" t="s">
        <v>31</v>
      </c>
      <c r="B36" s="5">
        <v>380314</v>
      </c>
      <c r="C36" s="13">
        <v>0</v>
      </c>
      <c r="D36" s="22">
        <v>240000</v>
      </c>
      <c r="E36" s="19"/>
    </row>
    <row r="37" spans="1:5" ht="15">
      <c r="A37" s="4" t="s">
        <v>32</v>
      </c>
      <c r="B37" s="5"/>
      <c r="C37" s="13">
        <v>300000</v>
      </c>
      <c r="D37" s="22">
        <v>600000</v>
      </c>
      <c r="E37" s="19"/>
    </row>
    <row r="38" spans="1:5" ht="15">
      <c r="A38" s="3" t="s">
        <v>33</v>
      </c>
      <c r="B38" s="6">
        <f>SUM(B33:B37)</f>
        <v>1000553</v>
      </c>
      <c r="C38" s="15">
        <f>SUM(C33:C37)</f>
        <v>1643076</v>
      </c>
      <c r="D38" s="23">
        <f>SUM(D33:D37)</f>
        <v>2183076</v>
      </c>
      <c r="E38" s="19"/>
    </row>
    <row r="39" spans="1:5" ht="15">
      <c r="A39" s="3"/>
      <c r="B39" s="7"/>
      <c r="C39" s="13"/>
      <c r="D39" s="22"/>
      <c r="E39" s="19"/>
    </row>
    <row r="40" spans="1:5" ht="15">
      <c r="A40" s="3" t="s">
        <v>34</v>
      </c>
      <c r="B40" s="4"/>
      <c r="C40" s="13"/>
      <c r="D40" s="22"/>
      <c r="E40" s="19"/>
    </row>
    <row r="41" spans="1:5" ht="15">
      <c r="A41" s="4" t="s">
        <v>35</v>
      </c>
      <c r="B41" s="5">
        <v>354575</v>
      </c>
      <c r="C41" s="13">
        <v>377296</v>
      </c>
      <c r="D41" s="20">
        <f t="shared" ref="D41" si="2">C41*1.05</f>
        <v>396160.8</v>
      </c>
      <c r="E41" s="19"/>
    </row>
    <row r="42" spans="1:5" ht="15">
      <c r="A42" s="3" t="s">
        <v>36</v>
      </c>
      <c r="B42" s="6">
        <v>354575</v>
      </c>
      <c r="C42" s="15">
        <f>SUM(C41)</f>
        <v>377296</v>
      </c>
      <c r="D42" s="23">
        <f>SUM(D41)</f>
        <v>396160.8</v>
      </c>
      <c r="E42" s="19"/>
    </row>
    <row r="43" spans="1:5" ht="15">
      <c r="A43" s="3"/>
      <c r="B43" s="7"/>
      <c r="C43" s="13"/>
      <c r="D43" s="22"/>
      <c r="E43" s="19"/>
    </row>
    <row r="44" spans="1:5" ht="15">
      <c r="A44" s="3" t="s">
        <v>37</v>
      </c>
      <c r="B44" s="4"/>
      <c r="C44" s="13"/>
      <c r="D44" s="22"/>
      <c r="E44" s="19"/>
    </row>
    <row r="45" spans="1:5" ht="15">
      <c r="A45" s="4" t="s">
        <v>38</v>
      </c>
      <c r="B45" s="5">
        <v>360023</v>
      </c>
      <c r="C45" s="13">
        <v>382947</v>
      </c>
      <c r="D45" s="22">
        <v>382947</v>
      </c>
      <c r="E45" s="19"/>
    </row>
    <row r="46" spans="1:5" ht="15">
      <c r="A46" s="4" t="s">
        <v>21</v>
      </c>
      <c r="B46" s="5">
        <v>12591</v>
      </c>
      <c r="C46" s="13">
        <v>8561</v>
      </c>
      <c r="D46" s="22">
        <v>8561</v>
      </c>
      <c r="E46" s="19"/>
    </row>
    <row r="47" spans="1:5" ht="15">
      <c r="A47" s="4" t="s">
        <v>23</v>
      </c>
      <c r="B47" s="5">
        <v>45463</v>
      </c>
      <c r="C47" s="13">
        <v>25630</v>
      </c>
      <c r="D47" s="22">
        <v>45463</v>
      </c>
      <c r="E47" s="19"/>
    </row>
    <row r="48" spans="1:5" ht="15">
      <c r="A48" s="3" t="s">
        <v>39</v>
      </c>
      <c r="B48" s="6">
        <v>418077</v>
      </c>
      <c r="C48" s="15">
        <f>SUM(C45:C47)</f>
        <v>417138</v>
      </c>
      <c r="D48" s="23">
        <f>SUM(D45:D47)</f>
        <v>436971</v>
      </c>
      <c r="E48" s="19"/>
    </row>
    <row r="49" spans="1:7" ht="15">
      <c r="A49" s="4"/>
      <c r="B49" s="4"/>
      <c r="C49" s="13"/>
      <c r="D49" s="22"/>
      <c r="E49" s="19"/>
    </row>
    <row r="50" spans="1:7" ht="15">
      <c r="A50" s="3" t="s">
        <v>40</v>
      </c>
      <c r="B50" s="8">
        <v>43575000</v>
      </c>
      <c r="C50" s="13">
        <f>35340856+236975+7692007+236975+50000-919353</f>
        <v>42637460</v>
      </c>
      <c r="D50" s="26">
        <v>44686716</v>
      </c>
      <c r="E50" s="19"/>
    </row>
    <row r="51" spans="1:7" ht="15">
      <c r="A51" s="3" t="s">
        <v>41</v>
      </c>
      <c r="B51" s="8">
        <v>2600000</v>
      </c>
      <c r="C51" s="13">
        <f>2816800+621727+495679</f>
        <v>3934206</v>
      </c>
      <c r="D51" s="26">
        <v>2176116</v>
      </c>
      <c r="E51" s="19"/>
    </row>
    <row r="52" spans="1:7" ht="15">
      <c r="A52" s="3" t="s">
        <v>42</v>
      </c>
      <c r="B52" s="8">
        <v>774700</v>
      </c>
      <c r="C52" s="13">
        <f>723900*1.27</f>
        <v>919353</v>
      </c>
      <c r="D52" s="26">
        <v>0</v>
      </c>
      <c r="E52" s="19"/>
      <c r="G52" s="18"/>
    </row>
    <row r="53" spans="1:7" ht="15">
      <c r="A53" s="3" t="s">
        <v>43</v>
      </c>
      <c r="B53" s="8">
        <v>72000</v>
      </c>
      <c r="C53" s="13">
        <v>89526</v>
      </c>
      <c r="D53" s="27">
        <f>(10234+2520+5108)*12</f>
        <v>214344</v>
      </c>
      <c r="E53" s="19"/>
      <c r="G53" s="18"/>
    </row>
    <row r="54" spans="1:7" ht="15">
      <c r="A54" s="3" t="s">
        <v>44</v>
      </c>
      <c r="B54" s="8">
        <v>561000</v>
      </c>
      <c r="C54" s="13">
        <v>785587</v>
      </c>
      <c r="D54" s="26">
        <f>115000*12</f>
        <v>1380000</v>
      </c>
      <c r="E54" s="19"/>
    </row>
    <row r="55" spans="1:7" ht="15">
      <c r="A55" s="3" t="s">
        <v>45</v>
      </c>
      <c r="B55" s="8">
        <v>964500</v>
      </c>
      <c r="C55" s="13">
        <v>0</v>
      </c>
      <c r="D55" s="26">
        <v>0</v>
      </c>
      <c r="E55" s="19"/>
    </row>
    <row r="56" spans="1:7" ht="15">
      <c r="A56" s="3"/>
      <c r="B56" s="28"/>
      <c r="C56" s="11"/>
      <c r="D56" s="22"/>
      <c r="E56" s="19"/>
    </row>
    <row r="57" spans="1:7" ht="15">
      <c r="A57" s="3"/>
      <c r="B57" s="28"/>
      <c r="C57" s="11"/>
      <c r="D57" s="22"/>
      <c r="E57" s="19"/>
    </row>
    <row r="58" spans="1:7">
      <c r="D58" s="24"/>
      <c r="E58" s="19"/>
    </row>
    <row r="59" spans="1:7" ht="18.75">
      <c r="A59" s="9" t="s">
        <v>46</v>
      </c>
      <c r="B59" s="10">
        <f>SUM(B16,B30,B38,B42,B48,B50:B55)</f>
        <v>61771000</v>
      </c>
      <c r="C59" s="10">
        <f>SUM(C16,C30,C38,C42,C48,C50:C55)</f>
        <v>64179708.901000001</v>
      </c>
      <c r="D59" s="25">
        <f>SUM(D16,D30,D38,D42,D48,D50:D55)</f>
        <v>65930770.196050003</v>
      </c>
      <c r="E59" s="19"/>
    </row>
    <row r="61" spans="1:7">
      <c r="A61" t="s">
        <v>47</v>
      </c>
      <c r="C61" s="17">
        <f>B59-C59</f>
        <v>-2408708.9010000005</v>
      </c>
    </row>
  </sheetData>
  <mergeCells count="1">
    <mergeCell ref="A1:D1"/>
  </mergeCells>
  <printOptions horizontalCentered="1" verticalCentered="1"/>
  <pageMargins left="0.70866141732283472" right="0.70866141732283472" top="0.55118110236220474" bottom="0.55118110236220474" header="0.51181102362204722" footer="0.31496062992125984"/>
  <pageSetup paperSize="9" scale="80" firstPageNumber="0" orientation="portrait" r:id="rId1"/>
  <headerFooter>
    <oddFooter>&amp;L&amp;"Calibri,Általános"3. melléklet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zoomScalePageLayoutView="60" workbookViewId="0"/>
  </sheetViews>
  <sheetFormatPr defaultRowHeight="14.25"/>
  <cols>
    <col min="1" max="1025" width="8.6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zoomScalePageLayoutView="60" workbookViewId="0"/>
  </sheetViews>
  <sheetFormatPr defaultRowHeight="14.25"/>
  <cols>
    <col min="1" max="1025" width="8.625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Veres Gábor</dc:creator>
  <cp:lastModifiedBy>User</cp:lastModifiedBy>
  <cp:revision>0</cp:revision>
  <cp:lastPrinted>2017-01-11T08:35:38Z</cp:lastPrinted>
  <dcterms:created xsi:type="dcterms:W3CDTF">2017-01-11T08:11:32Z</dcterms:created>
  <dcterms:modified xsi:type="dcterms:W3CDTF">2017-01-19T09:08:46Z</dcterms:modified>
</cp:coreProperties>
</file>