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59" i="1" l="1"/>
  <c r="C49" i="1"/>
  <c r="C66" i="1" l="1"/>
  <c r="E25" i="2"/>
  <c r="D18" i="2"/>
  <c r="D14" i="2"/>
  <c r="B7" i="2"/>
  <c r="B14" i="2" s="1"/>
  <c r="B18" i="2" s="1"/>
  <c r="B20" i="2" s="1"/>
  <c r="E5" i="2"/>
  <c r="C4" i="2"/>
  <c r="E4" i="2" s="1"/>
  <c r="E7" i="2" s="1"/>
  <c r="E14" i="2" s="1"/>
  <c r="F14" i="2" s="1"/>
  <c r="F16" i="2" s="1"/>
  <c r="E2" i="2"/>
  <c r="E18" i="2" s="1"/>
  <c r="C51" i="1"/>
  <c r="C50" i="1"/>
  <c r="C47" i="1"/>
  <c r="C41" i="1"/>
  <c r="B37" i="1"/>
  <c r="C33" i="1"/>
  <c r="B29" i="1"/>
  <c r="C28" i="1"/>
  <c r="C27" i="1"/>
  <c r="C19" i="1"/>
  <c r="C14" i="1"/>
  <c r="C11" i="1"/>
  <c r="C10" i="1"/>
  <c r="C23" i="1" s="1"/>
  <c r="C29" i="1" s="1"/>
  <c r="B59" i="1" l="1"/>
  <c r="C15" i="1"/>
  <c r="C37" i="1"/>
  <c r="C7" i="2"/>
  <c r="C18" i="2" l="1"/>
  <c r="C14" i="2"/>
</calcChain>
</file>

<file path=xl/sharedStrings.xml><?xml version="1.0" encoding="utf-8"?>
<sst xmlns="http://schemas.openxmlformats.org/spreadsheetml/2006/main" count="74" uniqueCount="67">
  <si>
    <t>2016 Költsévetési terv  Városüzemeltetés</t>
  </si>
  <si>
    <t>Btto érték 2016 terv</t>
  </si>
  <si>
    <t>2016.év teljesülés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</si>
  <si>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</si>
  <si>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</si>
  <si>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</si>
  <si>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</si>
  <si>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</si>
  <si>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</si>
  <si>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</si>
  <si>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</si>
  <si>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</si>
  <si>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</si>
  <si>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</si>
  <si>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</si>
  <si>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</si>
  <si>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</si>
  <si>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</si>
  <si>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</si>
  <si>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</si>
  <si>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</si>
  <si>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</si>
  <si>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</si>
  <si>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</si>
  <si>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</si>
  <si>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</si>
  <si>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</si>
  <si>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</si>
  <si>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</si>
  <si>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</si>
  <si>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bérleti díja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</si>
  <si>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</si>
  <si>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</si>
  <si>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</si>
  <si>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</si>
  <si>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</si>
  <si>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</si>
  <si>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</si>
  <si>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Bér + járulékai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</si>
  <si>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</si>
  <si>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</si>
  <si>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</si>
  <si>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</si>
  <si>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</si>
  <si>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MINDÖSSZESEN</t>
  </si>
  <si>
    <t>Összese</t>
  </si>
  <si>
    <t>Váll tev.</t>
  </si>
  <si>
    <t>Munkaügyi</t>
  </si>
  <si>
    <t>TESZ</t>
  </si>
  <si>
    <t>Bevétel</t>
  </si>
  <si>
    <t>Költség</t>
  </si>
  <si>
    <t>Ráfordítás</t>
  </si>
  <si>
    <t>Össze</t>
  </si>
  <si>
    <t>Anyag</t>
  </si>
  <si>
    <t>Alváll</t>
  </si>
  <si>
    <t>Amortozáció</t>
  </si>
  <si>
    <t>Felújítás</t>
  </si>
  <si>
    <t>Nettó</t>
  </si>
  <si>
    <t>(-) támogatás</t>
  </si>
  <si>
    <t>Váll.tev.ere</t>
  </si>
  <si>
    <t>Alaptevékenységen kívüli bevétel (bruttó)</t>
  </si>
  <si>
    <t>Alaptevékenységen kívüli anyag jellegű ráfordítás(bruttó)</t>
  </si>
  <si>
    <t>Önkormányzati támogatás</t>
  </si>
  <si>
    <t xml:space="preserve">Egyéb TESZ, nem támogatott ráfordítás (telefon, bankszámlavezetés, könyvelés, jogi eljárások tevékenységet arányosan megillető általános költség) </t>
  </si>
  <si>
    <t>Bértámogatás</t>
  </si>
  <si>
    <t>Kamatbevétel</t>
  </si>
  <si>
    <t>Különbözet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</si>
</sst>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Ft&quot;_-;\-* #,##0.00\ &quot;Ft&quot;_-;_-* &quot;-&quot;??\ &quot;Ft&quot;_-;_-@_-"/>
    <numFmt numFmtId="164" formatCode="#,##0&quot; Ft&quot;;[Red]\-#,##0&quot; Ft&quot;"/>
    <numFmt numFmtId="165" formatCode="#,##0\ [$Ft-40E];[Red]\-#,##0\ [$Ft-40E]"/>
    <numFmt numFmtId="166" formatCode="yyyy\-mm\-dd"/>
    <numFmt numFmtId="167" formatCode="_-* #,##0\ &quot;Ft&quot;_-;\-* #,##0\ &quot;Ft&quot;_-;_-* &quot;-&quot;??\ &quot;Ft&quot;_-;_-@_-"/>
  </numFmts>
  <fonts count="9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83CA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1" fillId="0" borderId="0"/>
    <xf numFmtId="44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 applyFont="1"/>
    <xf numFmtId="0" fontId="3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/>
    <xf numFmtId="0" fontId="6" fillId="0" borderId="1" xfId="1" applyFont="1" applyBorder="1"/>
    <xf numFmtId="164" fontId="6" fillId="0" borderId="1" xfId="1" applyNumberFormat="1" applyFont="1" applyBorder="1"/>
    <xf numFmtId="164" fontId="4" fillId="2" borderId="1" xfId="1" applyNumberFormat="1" applyFont="1" applyFill="1" applyBorder="1"/>
    <xf numFmtId="164" fontId="4" fillId="0" borderId="1" xfId="1" applyNumberFormat="1" applyFont="1" applyBorder="1"/>
    <xf numFmtId="165" fontId="2" fillId="0" borderId="0" xfId="1" applyNumberFormat="1" applyFont="1"/>
    <xf numFmtId="164" fontId="6" fillId="2" borderId="1" xfId="1" applyNumberFormat="1" applyFont="1" applyFill="1" applyBorder="1"/>
    <xf numFmtId="0" fontId="4" fillId="0" borderId="0" xfId="1" applyFont="1" applyBorder="1"/>
    <xf numFmtId="0" fontId="7" fillId="0" borderId="0" xfId="1" applyFont="1"/>
    <xf numFmtId="164" fontId="7" fillId="3" borderId="0" xfId="1" applyNumberFormat="1" applyFont="1" applyFill="1"/>
    <xf numFmtId="166" fontId="2" fillId="0" borderId="0" xfId="1" applyNumberFormat="1" applyFont="1" applyAlignment="1">
      <alignment horizontal="left"/>
    </xf>
    <xf numFmtId="165" fontId="2" fillId="0" borderId="0" xfId="1" applyNumberFormat="1" applyFont="1" applyFill="1"/>
    <xf numFmtId="0" fontId="2" fillId="0" borderId="0" xfId="1" applyFont="1" applyFill="1"/>
    <xf numFmtId="164" fontId="7" fillId="0" borderId="0" xfId="1" applyNumberFormat="1" applyFont="1" applyFill="1"/>
    <xf numFmtId="0" fontId="3" fillId="0" borderId="2" xfId="1" applyFont="1" applyBorder="1"/>
    <xf numFmtId="0" fontId="5" fillId="0" borderId="4" xfId="1" applyFont="1" applyBorder="1" applyAlignment="1">
      <alignment horizontal="center"/>
    </xf>
    <xf numFmtId="165" fontId="2" fillId="0" borderId="4" xfId="1" applyNumberFormat="1" applyFont="1" applyFill="1" applyBorder="1"/>
    <xf numFmtId="165" fontId="4" fillId="0" borderId="4" xfId="1" applyNumberFormat="1" applyFont="1" applyFill="1" applyBorder="1"/>
    <xf numFmtId="0" fontId="5" fillId="0" borderId="1" xfId="1" applyFont="1" applyBorder="1" applyAlignment="1">
      <alignment horizontal="center"/>
    </xf>
    <xf numFmtId="0" fontId="2" fillId="0" borderId="1" xfId="1" applyFont="1" applyBorder="1"/>
    <xf numFmtId="165" fontId="2" fillId="0" borderId="1" xfId="1" applyNumberFormat="1" applyFont="1" applyBorder="1"/>
    <xf numFmtId="165" fontId="4" fillId="2" borderId="1" xfId="1" applyNumberFormat="1" applyFont="1" applyFill="1" applyBorder="1"/>
    <xf numFmtId="165" fontId="2" fillId="0" borderId="1" xfId="1" applyNumberFormat="1" applyFont="1" applyFill="1" applyBorder="1"/>
    <xf numFmtId="0" fontId="6" fillId="0" borderId="1" xfId="1" applyFont="1" applyFill="1" applyBorder="1"/>
    <xf numFmtId="0" fontId="4" fillId="4" borderId="1" xfId="1" applyFont="1" applyFill="1" applyBorder="1"/>
    <xf numFmtId="164" fontId="6" fillId="0" borderId="0" xfId="1" applyNumberFormat="1" applyFont="1" applyFill="1" applyBorder="1"/>
    <xf numFmtId="164" fontId="2" fillId="0" borderId="0" xfId="1" applyNumberFormat="1" applyFont="1"/>
    <xf numFmtId="0" fontId="2" fillId="0" borderId="0" xfId="1" applyFont="1" applyAlignment="1">
      <alignment wrapText="1"/>
    </xf>
    <xf numFmtId="167" fontId="2" fillId="0" borderId="0" xfId="2" applyNumberFormat="1" applyFont="1"/>
    <xf numFmtId="0" fontId="3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165" fontId="2" fillId="0" borderId="7" xfId="1" applyNumberFormat="1" applyFont="1" applyFill="1" applyBorder="1"/>
    <xf numFmtId="165" fontId="5" fillId="2" borderId="7" xfId="1" applyNumberFormat="1" applyFont="1" applyFill="1" applyBorder="1"/>
    <xf numFmtId="165" fontId="2" fillId="0" borderId="7" xfId="1" applyNumberFormat="1" applyFont="1" applyBorder="1"/>
    <xf numFmtId="165" fontId="4" fillId="2" borderId="7" xfId="1" applyNumberFormat="1" applyFont="1" applyFill="1" applyBorder="1"/>
    <xf numFmtId="165" fontId="2" fillId="0" borderId="8" xfId="1" applyNumberFormat="1" applyFont="1" applyFill="1" applyBorder="1"/>
    <xf numFmtId="165" fontId="2" fillId="0" borderId="9" xfId="1" applyNumberFormat="1" applyFont="1" applyFill="1" applyBorder="1"/>
    <xf numFmtId="0" fontId="2" fillId="0" borderId="0" xfId="1" applyFont="1" applyBorder="1"/>
    <xf numFmtId="165" fontId="2" fillId="0" borderId="0" xfId="1" applyNumberFormat="1" applyFont="1" applyFill="1" applyBorder="1"/>
    <xf numFmtId="165" fontId="5" fillId="0" borderId="0" xfId="1" applyNumberFormat="1" applyFont="1" applyFill="1" applyBorder="1"/>
    <xf numFmtId="165" fontId="2" fillId="0" borderId="0" xfId="1" applyNumberFormat="1" applyFont="1" applyBorder="1"/>
    <xf numFmtId="165" fontId="4" fillId="0" borderId="0" xfId="1" applyNumberFormat="1" applyFont="1" applyFill="1" applyBorder="1"/>
  </cellXfs>
  <cellStyles count="3">
    <cellStyle name="Normál" xfId="0" builtinId="0"/>
    <cellStyle name="Pénznem" xfId="2" builtinId="4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D"/>
      <rgbColor rgb="00808080"/>
      <rgbColor rgb="008EB4E3"/>
      <rgbColor rgb="00993366"/>
      <rgbColor rgb="00FFFFCC"/>
      <rgbColor rgb="00CCFFFF"/>
      <rgbColor rgb="00660066"/>
      <rgbColor rgb="00FF8080"/>
      <rgbColor rgb="000066CC"/>
      <rgbColor rgb="0083CA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BDDD8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66"/>
  <sheetViews>
    <sheetView tabSelected="1" topLeftCell="A34" zoomScaleNormal="100" zoomScalePageLayoutView="60" workbookViewId="0">
      <selection activeCell="F11" sqref="F11"/>
    </sheetView>
  </sheetViews>
  <sheetFormatPr defaultRowHeight="14.25"/>
  <cols>
    <col min="1" max="1" width="60.28515625" style="1"/>
    <col min="2" max="2" width="26.5703125" style="1"/>
    <col min="3" max="3" width="23" style="1"/>
    <col min="4" max="4" width="13.140625" style="1"/>
    <col min="5" max="5" width="23" style="1"/>
    <col min="6" max="6" width="16.140625" style="1"/>
    <col min="7" max="7" width="1.42578125" style="1"/>
    <col min="8" max="8" width="10" style="1"/>
    <col min="9" max="257" width="10.7109375" style="1"/>
    <col min="258" max="1025" width="8.5703125"/>
  </cols>
  <sheetData>
    <row r="1" spans="1:6" ht="57.75" customHeight="1" thickBot="1">
      <c r="A1" s="33" t="s">
        <v>0</v>
      </c>
      <c r="B1" s="34"/>
      <c r="C1" s="35"/>
      <c r="D1" s="2"/>
    </row>
    <row r="2" spans="1:6" ht="21">
      <c r="A2" s="18"/>
      <c r="B2" s="3" t="s">
        <v>1</v>
      </c>
      <c r="C2" s="22" t="s">
        <v>2</v>
      </c>
      <c r="D2" s="19"/>
    </row>
    <row r="3" spans="1:6" ht="15">
      <c r="A3" s="4" t="s">
        <v>3</v>
      </c>
      <c r="B3" s="5"/>
      <c r="C3" s="23"/>
    </row>
    <row r="4" spans="1:6" ht="15">
      <c r="A4" s="5" t="s">
        <v>4</v>
      </c>
      <c r="B4" s="6">
        <v>97798</v>
      </c>
      <c r="C4" s="24">
        <v>97798</v>
      </c>
      <c r="D4" s="20"/>
    </row>
    <row r="5" spans="1:6" ht="15">
      <c r="A5" s="5" t="s">
        <v>5</v>
      </c>
      <c r="B5" s="6">
        <v>1528217</v>
      </c>
      <c r="C5" s="26">
        <v>1625524</v>
      </c>
      <c r="D5" s="20"/>
    </row>
    <row r="6" spans="1:6" ht="15">
      <c r="A6" s="5" t="s">
        <v>6</v>
      </c>
      <c r="B6" s="6">
        <v>15598</v>
      </c>
      <c r="C6" s="26">
        <v>12345</v>
      </c>
      <c r="D6" s="40"/>
    </row>
    <row r="7" spans="1:6" ht="15">
      <c r="A7" s="5" t="s">
        <v>7</v>
      </c>
      <c r="B7" s="6">
        <v>484989</v>
      </c>
      <c r="C7" s="36">
        <v>522631</v>
      </c>
      <c r="D7" s="42"/>
      <c r="E7" s="42"/>
      <c r="F7" s="42"/>
    </row>
    <row r="8" spans="1:6" ht="15">
      <c r="A8" s="5" t="s">
        <v>8</v>
      </c>
      <c r="B8" s="6">
        <v>484125</v>
      </c>
      <c r="C8" s="36">
        <v>523621</v>
      </c>
      <c r="D8" s="42"/>
      <c r="E8" s="42"/>
      <c r="F8" s="42"/>
    </row>
    <row r="9" spans="1:6" ht="15">
      <c r="A9" s="5" t="s">
        <v>9</v>
      </c>
      <c r="B9" s="6">
        <v>57607</v>
      </c>
      <c r="C9" s="36">
        <v>66436</v>
      </c>
      <c r="D9" s="42"/>
      <c r="E9" s="43"/>
      <c r="F9" s="42"/>
    </row>
    <row r="10" spans="1:6" ht="15">
      <c r="A10" s="5" t="s">
        <v>10</v>
      </c>
      <c r="B10" s="6">
        <v>121679</v>
      </c>
      <c r="C10" s="36">
        <f>9293+115145</f>
        <v>124438</v>
      </c>
      <c r="D10" s="42"/>
      <c r="E10" s="43"/>
      <c r="F10" s="42"/>
    </row>
    <row r="11" spans="1:6" ht="15">
      <c r="A11" s="5" t="s">
        <v>11</v>
      </c>
      <c r="B11" s="6">
        <v>246688</v>
      </c>
      <c r="C11" s="36">
        <f>159254+131400</f>
        <v>290654</v>
      </c>
      <c r="D11" s="42"/>
      <c r="E11" s="43"/>
      <c r="F11" s="42"/>
    </row>
    <row r="12" spans="1:6" ht="15">
      <c r="A12" s="5" t="s">
        <v>12</v>
      </c>
      <c r="B12" s="6">
        <v>109801</v>
      </c>
      <c r="C12" s="36">
        <v>53557</v>
      </c>
      <c r="D12" s="42"/>
      <c r="E12" s="43"/>
      <c r="F12" s="42"/>
    </row>
    <row r="13" spans="1:6" ht="15">
      <c r="A13" s="27" t="s">
        <v>13</v>
      </c>
      <c r="B13" s="6">
        <v>342005</v>
      </c>
      <c r="C13" s="36">
        <v>395665</v>
      </c>
      <c r="D13" s="42"/>
      <c r="E13" s="43"/>
      <c r="F13" s="42"/>
    </row>
    <row r="14" spans="1:6" ht="15">
      <c r="A14" s="5" t="s">
        <v>14</v>
      </c>
      <c r="B14" s="6">
        <v>588910</v>
      </c>
      <c r="C14" s="36">
        <f>2371055*0.3582</f>
        <v>849311.90100000007</v>
      </c>
      <c r="D14" s="42"/>
      <c r="E14" s="43"/>
      <c r="F14" s="42"/>
    </row>
    <row r="15" spans="1:6" ht="15">
      <c r="A15" s="28" t="s">
        <v>15</v>
      </c>
      <c r="B15" s="7">
        <v>4077417</v>
      </c>
      <c r="C15" s="37">
        <f>SUM(C4:C14)</f>
        <v>4561980.9010000005</v>
      </c>
      <c r="D15" s="42"/>
      <c r="E15" s="43"/>
      <c r="F15" s="42"/>
    </row>
    <row r="16" spans="1:6" ht="15">
      <c r="A16" s="4"/>
      <c r="B16" s="8"/>
      <c r="C16" s="38"/>
      <c r="D16" s="42"/>
      <c r="E16" s="43"/>
      <c r="F16" s="42"/>
    </row>
    <row r="17" spans="1:6" ht="15">
      <c r="A17" s="4" t="s">
        <v>16</v>
      </c>
      <c r="B17" s="5"/>
      <c r="C17" s="38"/>
      <c r="D17" s="42"/>
      <c r="E17" s="44"/>
      <c r="F17" s="42"/>
    </row>
    <row r="18" spans="1:6" ht="15">
      <c r="A18" s="5" t="s">
        <v>17</v>
      </c>
      <c r="B18" s="6">
        <v>2399994</v>
      </c>
      <c r="C18" s="36">
        <v>2552811</v>
      </c>
      <c r="D18" s="42"/>
      <c r="E18" s="43"/>
      <c r="F18" s="42"/>
    </row>
    <row r="19" spans="1:6" ht="15">
      <c r="A19" s="5" t="s">
        <v>6</v>
      </c>
      <c r="B19" s="6">
        <v>390708</v>
      </c>
      <c r="C19" s="38">
        <f>242592-C6</f>
        <v>230247</v>
      </c>
      <c r="D19" s="42"/>
      <c r="E19" s="43"/>
      <c r="F19" s="42"/>
    </row>
    <row r="20" spans="1:6" ht="15">
      <c r="A20" s="5" t="s">
        <v>18</v>
      </c>
      <c r="B20" s="6">
        <v>816440</v>
      </c>
      <c r="C20" s="38">
        <v>825640</v>
      </c>
      <c r="D20" s="42"/>
      <c r="E20" s="43"/>
      <c r="F20" s="45"/>
    </row>
    <row r="21" spans="1:6" ht="15">
      <c r="A21" s="5" t="s">
        <v>19</v>
      </c>
      <c r="B21" s="6">
        <v>936355</v>
      </c>
      <c r="C21" s="38">
        <v>945855</v>
      </c>
      <c r="D21" s="42"/>
      <c r="E21" s="43"/>
      <c r="F21" s="42"/>
    </row>
    <row r="22" spans="1:6" ht="15">
      <c r="A22" s="5" t="s">
        <v>20</v>
      </c>
      <c r="B22" s="6">
        <v>625287</v>
      </c>
      <c r="C22" s="38">
        <v>786604</v>
      </c>
      <c r="D22" s="42"/>
      <c r="E22" s="43"/>
      <c r="F22" s="42"/>
    </row>
    <row r="23" spans="1:6" ht="15">
      <c r="A23" s="5" t="s">
        <v>10</v>
      </c>
      <c r="B23" s="6">
        <v>18719</v>
      </c>
      <c r="C23" s="38">
        <f>126102-C10+11712</f>
        <v>13376</v>
      </c>
      <c r="D23" s="42"/>
      <c r="E23" s="43"/>
      <c r="F23" s="45"/>
    </row>
    <row r="24" spans="1:6" ht="15">
      <c r="A24" s="5" t="s">
        <v>21</v>
      </c>
      <c r="B24" s="6">
        <v>412099</v>
      </c>
      <c r="C24" s="38">
        <v>335000</v>
      </c>
      <c r="D24" s="42"/>
      <c r="E24" s="43"/>
      <c r="F24" s="45"/>
    </row>
    <row r="25" spans="1:6" ht="15">
      <c r="A25" s="5" t="s">
        <v>12</v>
      </c>
      <c r="B25" s="6">
        <v>196966</v>
      </c>
      <c r="C25" s="38">
        <v>52308</v>
      </c>
      <c r="D25" s="42"/>
      <c r="E25" s="43"/>
      <c r="F25" s="42"/>
    </row>
    <row r="26" spans="1:6" ht="15">
      <c r="A26" s="5" t="s">
        <v>22</v>
      </c>
      <c r="B26" s="6">
        <v>360883</v>
      </c>
      <c r="C26" s="38">
        <v>395785</v>
      </c>
      <c r="D26" s="42"/>
      <c r="E26" s="43"/>
      <c r="F26" s="42"/>
    </row>
    <row r="27" spans="1:6" ht="15">
      <c r="A27" s="5" t="s">
        <v>23</v>
      </c>
      <c r="B27" s="6">
        <v>140185</v>
      </c>
      <c r="C27" s="38">
        <f>667307+15900+52589-493674</f>
        <v>242122</v>
      </c>
      <c r="D27" s="42"/>
      <c r="E27" s="43"/>
      <c r="F27" s="42"/>
    </row>
    <row r="28" spans="1:6" ht="15">
      <c r="A28" s="5" t="s">
        <v>14</v>
      </c>
      <c r="B28" s="6">
        <v>1075542</v>
      </c>
      <c r="C28" s="36">
        <f>2371055-849312</f>
        <v>1521743</v>
      </c>
      <c r="D28" s="42"/>
      <c r="E28" s="43"/>
      <c r="F28" s="42"/>
    </row>
    <row r="29" spans="1:6" ht="15">
      <c r="A29" s="28" t="s">
        <v>24</v>
      </c>
      <c r="B29" s="7">
        <f>SUM(B18:B28)</f>
        <v>7373178</v>
      </c>
      <c r="C29" s="39">
        <f>SUM(C18:C28)</f>
        <v>7901491</v>
      </c>
      <c r="D29" s="42"/>
      <c r="E29" s="43"/>
      <c r="F29" s="42"/>
    </row>
    <row r="30" spans="1:6" ht="15">
      <c r="A30" s="4"/>
      <c r="B30" s="8"/>
      <c r="C30" s="38"/>
      <c r="D30" s="43"/>
      <c r="E30" s="43"/>
      <c r="F30" s="42"/>
    </row>
    <row r="31" spans="1:6" ht="15">
      <c r="A31" s="4" t="s">
        <v>25</v>
      </c>
      <c r="B31" s="5"/>
      <c r="C31" s="38"/>
      <c r="D31" s="43"/>
      <c r="E31" s="46"/>
      <c r="F31" s="42"/>
    </row>
    <row r="32" spans="1:6" ht="15">
      <c r="A32" s="5" t="s">
        <v>26</v>
      </c>
      <c r="B32" s="6">
        <v>203652</v>
      </c>
      <c r="C32" s="38">
        <v>390049</v>
      </c>
      <c r="D32" s="43"/>
      <c r="E32" s="42"/>
      <c r="F32" s="42"/>
    </row>
    <row r="33" spans="1:6" ht="15">
      <c r="A33" s="5" t="s">
        <v>27</v>
      </c>
      <c r="B33" s="6">
        <v>286971</v>
      </c>
      <c r="C33" s="38">
        <f>864456-19619</f>
        <v>844837</v>
      </c>
      <c r="D33" s="43"/>
      <c r="E33" s="45"/>
      <c r="F33" s="42"/>
    </row>
    <row r="34" spans="1:6" ht="15">
      <c r="A34" s="5" t="s">
        <v>28</v>
      </c>
      <c r="B34" s="6">
        <v>129616</v>
      </c>
      <c r="C34" s="38">
        <v>88571</v>
      </c>
      <c r="D34" s="43"/>
      <c r="E34" s="42"/>
      <c r="F34" s="42"/>
    </row>
    <row r="35" spans="1:6" ht="15">
      <c r="A35" s="5" t="s">
        <v>29</v>
      </c>
      <c r="B35" s="6">
        <v>380314</v>
      </c>
      <c r="C35" s="38">
        <v>0</v>
      </c>
      <c r="D35" s="43"/>
      <c r="E35" s="42"/>
      <c r="F35" s="42"/>
    </row>
    <row r="36" spans="1:6" ht="15">
      <c r="A36" s="5" t="s">
        <v>30</v>
      </c>
      <c r="B36" s="6"/>
      <c r="C36" s="36">
        <v>300000</v>
      </c>
      <c r="D36" s="43"/>
      <c r="E36" s="45"/>
      <c r="F36" s="42"/>
    </row>
    <row r="37" spans="1:6" ht="15">
      <c r="A37" s="28" t="s">
        <v>31</v>
      </c>
      <c r="B37" s="7">
        <f>SUM(B32:B36)</f>
        <v>1000553</v>
      </c>
      <c r="C37" s="39">
        <f>SUM(C32:C36)</f>
        <v>1623457</v>
      </c>
      <c r="D37" s="46"/>
      <c r="E37" s="42"/>
      <c r="F37" s="42"/>
    </row>
    <row r="38" spans="1:6" ht="15">
      <c r="A38" s="4"/>
      <c r="B38" s="8"/>
      <c r="C38" s="38"/>
      <c r="D38" s="43"/>
      <c r="E38" s="45"/>
      <c r="F38" s="42"/>
    </row>
    <row r="39" spans="1:6" ht="15">
      <c r="A39" s="4" t="s">
        <v>32</v>
      </c>
      <c r="B39" s="5"/>
      <c r="C39" s="38"/>
      <c r="D39" s="43"/>
      <c r="E39" s="42"/>
      <c r="F39" s="42"/>
    </row>
    <row r="40" spans="1:6" ht="15">
      <c r="A40" s="5" t="s">
        <v>33</v>
      </c>
      <c r="B40" s="6">
        <v>354575</v>
      </c>
      <c r="C40" s="36">
        <v>377296</v>
      </c>
      <c r="D40" s="43"/>
      <c r="E40" s="42"/>
      <c r="F40" s="42"/>
    </row>
    <row r="41" spans="1:6" ht="15">
      <c r="A41" s="28" t="s">
        <v>34</v>
      </c>
      <c r="B41" s="7">
        <v>354575</v>
      </c>
      <c r="C41" s="39">
        <f>SUM(C40)</f>
        <v>377296</v>
      </c>
      <c r="D41" s="46"/>
      <c r="E41" s="42"/>
      <c r="F41" s="42"/>
    </row>
    <row r="42" spans="1:6" ht="15">
      <c r="A42" s="4"/>
      <c r="B42" s="8"/>
      <c r="C42" s="38"/>
      <c r="D42" s="43"/>
      <c r="E42" s="42"/>
      <c r="F42" s="42"/>
    </row>
    <row r="43" spans="1:6" ht="15">
      <c r="A43" s="4" t="s">
        <v>35</v>
      </c>
      <c r="B43" s="5"/>
      <c r="C43" s="38"/>
      <c r="D43" s="43"/>
      <c r="E43" s="42"/>
      <c r="F43" s="42"/>
    </row>
    <row r="44" spans="1:6" ht="15">
      <c r="A44" s="5" t="s">
        <v>36</v>
      </c>
      <c r="B44" s="6">
        <v>360023</v>
      </c>
      <c r="C44" s="36">
        <v>194924</v>
      </c>
      <c r="D44" s="43"/>
      <c r="E44" s="42"/>
      <c r="F44" s="42"/>
    </row>
    <row r="45" spans="1:6" ht="15">
      <c r="A45" s="5" t="s">
        <v>19</v>
      </c>
      <c r="B45" s="6">
        <v>12591</v>
      </c>
      <c r="C45" s="24">
        <v>8561</v>
      </c>
      <c r="D45" s="41"/>
    </row>
    <row r="46" spans="1:6" ht="15">
      <c r="A46" s="5" t="s">
        <v>21</v>
      </c>
      <c r="B46" s="6">
        <v>45463</v>
      </c>
      <c r="C46" s="24">
        <v>25630</v>
      </c>
      <c r="D46" s="20"/>
    </row>
    <row r="47" spans="1:6" ht="15">
      <c r="A47" s="28" t="s">
        <v>37</v>
      </c>
      <c r="B47" s="7">
        <v>418077</v>
      </c>
      <c r="C47" s="25">
        <f>SUM(C44:C46)</f>
        <v>229115</v>
      </c>
      <c r="D47" s="21"/>
    </row>
    <row r="48" spans="1:6" ht="15">
      <c r="A48" s="5"/>
      <c r="B48" s="5"/>
      <c r="C48" s="24"/>
      <c r="D48" s="20"/>
    </row>
    <row r="49" spans="1:4" ht="15">
      <c r="A49" s="4" t="s">
        <v>38</v>
      </c>
      <c r="B49" s="10">
        <v>43575000</v>
      </c>
      <c r="C49" s="24">
        <f>39715372+8688580+236976+80831-919353+50000</f>
        <v>47852406</v>
      </c>
      <c r="D49" s="20"/>
    </row>
    <row r="50" spans="1:4" ht="15">
      <c r="A50" s="4" t="s">
        <v>39</v>
      </c>
      <c r="B50" s="10">
        <v>2600000</v>
      </c>
      <c r="C50" s="24">
        <f>2971200+659068+530379</f>
        <v>4160647</v>
      </c>
      <c r="D50" s="20"/>
    </row>
    <row r="51" spans="1:4" ht="15">
      <c r="A51" s="4" t="s">
        <v>40</v>
      </c>
      <c r="B51" s="10">
        <v>774700</v>
      </c>
      <c r="C51" s="24">
        <f>723900*1.27</f>
        <v>919353</v>
      </c>
      <c r="D51" s="20"/>
    </row>
    <row r="52" spans="1:4" ht="15">
      <c r="A52" s="4" t="s">
        <v>41</v>
      </c>
      <c r="B52" s="10">
        <v>72000</v>
      </c>
      <c r="C52" s="24">
        <v>91615</v>
      </c>
      <c r="D52" s="20"/>
    </row>
    <row r="53" spans="1:4" ht="15">
      <c r="A53" s="4" t="s">
        <v>42</v>
      </c>
      <c r="B53" s="10">
        <v>561000</v>
      </c>
      <c r="C53" s="24">
        <v>978886</v>
      </c>
      <c r="D53" s="20"/>
    </row>
    <row r="54" spans="1:4" ht="15">
      <c r="A54" s="4" t="s">
        <v>43</v>
      </c>
      <c r="B54" s="10">
        <v>964500</v>
      </c>
      <c r="C54" s="24">
        <v>0</v>
      </c>
      <c r="D54" s="20"/>
    </row>
    <row r="55" spans="1:4" ht="15">
      <c r="A55" s="11"/>
      <c r="B55" s="29"/>
      <c r="C55" s="9"/>
      <c r="D55" s="15"/>
    </row>
    <row r="56" spans="1:4" ht="15">
      <c r="A56" s="11" t="s">
        <v>62</v>
      </c>
      <c r="B56" s="29"/>
      <c r="C56" s="1">
        <v>61770996</v>
      </c>
      <c r="D56" s="16"/>
    </row>
    <row r="57" spans="1:4">
      <c r="A57" s="1" t="s">
        <v>64</v>
      </c>
      <c r="C57" s="1">
        <v>2695746</v>
      </c>
      <c r="D57" s="16"/>
    </row>
    <row r="58" spans="1:4">
      <c r="A58" s="1" t="s">
        <v>65</v>
      </c>
      <c r="C58" s="1">
        <v>454</v>
      </c>
      <c r="D58" s="16"/>
    </row>
    <row r="59" spans="1:4" ht="18.75">
      <c r="A59" s="12" t="s">
        <v>44</v>
      </c>
      <c r="B59" s="13">
        <f>SUM(B15,B29,B37,B41,B47,B49:B54)</f>
        <v>61771000</v>
      </c>
      <c r="C59" s="13">
        <f>C56-SUM(C15,C29,C37,C41,C47,C49:C54)+C57+C58</f>
        <v>-4229050.9009999931</v>
      </c>
      <c r="D59" s="17"/>
    </row>
    <row r="61" spans="1:4">
      <c r="A61" s="14"/>
    </row>
    <row r="62" spans="1:4">
      <c r="A62" s="1" t="s">
        <v>60</v>
      </c>
      <c r="C62" s="32">
        <v>87923279</v>
      </c>
    </row>
    <row r="63" spans="1:4">
      <c r="A63" s="1" t="s">
        <v>61</v>
      </c>
      <c r="C63" s="32">
        <v>84246455</v>
      </c>
    </row>
    <row r="64" spans="1:4" ht="42.75">
      <c r="A64" s="31" t="s">
        <v>63</v>
      </c>
      <c r="C64" s="32">
        <v>3195072</v>
      </c>
    </row>
    <row r="66" spans="1:3">
      <c r="A66" s="1" t="s">
        <v>66</v>
      </c>
      <c r="C66" s="30">
        <f>C59+C62-C63-C64</f>
        <v>-3747298.9009999931</v>
      </c>
    </row>
  </sheetData>
  <mergeCells count="1">
    <mergeCell ref="A1:C1"/>
  </mergeCells>
  <printOptions horizontalCentered="1" verticalCentered="1"/>
  <pageMargins left="0.70866141732283472" right="0.70866141732283472" top="0.55118110236220474" bottom="0.55118110236220474" header="0.51181102362204722" footer="0.31496062992125984"/>
  <pageSetup paperSize="9" scale="70" firstPageNumber="0" orientation="portrait" r:id="rId1"/>
  <headerFooter>
    <oddFooter>&amp;L&amp;"Calibri,Általános"&amp;11 3.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5"/>
  <sheetViews>
    <sheetView zoomScaleNormal="100" zoomScalePageLayoutView="60" workbookViewId="0"/>
  </sheetViews>
  <sheetFormatPr defaultRowHeight="14.25"/>
  <cols>
    <col min="1" max="1" width="13.85546875" style="1"/>
    <col min="2" max="2" width="12.42578125" style="1"/>
    <col min="3" max="4" width="10.7109375" style="1"/>
    <col min="5" max="5" width="12.42578125" style="1"/>
    <col min="6" max="257" width="10.7109375" style="1"/>
    <col min="258" max="1025" width="8.5703125"/>
  </cols>
  <sheetData>
    <row r="1" spans="1:6">
      <c r="B1" s="1" t="s">
        <v>45</v>
      </c>
      <c r="C1" s="1" t="s">
        <v>46</v>
      </c>
      <c r="D1" s="1" t="s">
        <v>47</v>
      </c>
      <c r="E1" s="1" t="s">
        <v>48</v>
      </c>
    </row>
    <row r="2" spans="1:6">
      <c r="A2" s="1" t="s">
        <v>49</v>
      </c>
      <c r="B2" s="1">
        <v>133472068</v>
      </c>
      <c r="C2" s="1">
        <v>69004872</v>
      </c>
      <c r="D2" s="1">
        <v>2695746</v>
      </c>
      <c r="E2" s="1">
        <f>B2-C2-D2</f>
        <v>61771450</v>
      </c>
    </row>
    <row r="4" spans="1:6">
      <c r="A4" s="1" t="s">
        <v>50</v>
      </c>
      <c r="B4" s="1">
        <v>137487016</v>
      </c>
      <c r="C4" s="1">
        <f>36502184+29717440</f>
        <v>66219624</v>
      </c>
      <c r="D4" s="1">
        <v>-2695746</v>
      </c>
      <c r="E4" s="1">
        <f>B4-C4+D4</f>
        <v>68571646</v>
      </c>
    </row>
    <row r="5" spans="1:6">
      <c r="A5" s="1" t="s">
        <v>51</v>
      </c>
      <c r="B5" s="1">
        <v>206787</v>
      </c>
      <c r="C5" s="1">
        <v>0</v>
      </c>
      <c r="D5" s="1">
        <v>0</v>
      </c>
      <c r="E5" s="1">
        <f>B5-C5</f>
        <v>206787</v>
      </c>
    </row>
    <row r="7" spans="1:6">
      <c r="A7" s="1" t="s">
        <v>52</v>
      </c>
      <c r="B7" s="1">
        <f>SUM(B4:B6)</f>
        <v>137693803</v>
      </c>
      <c r="C7" s="1">
        <f>SUM(C4:C6)</f>
        <v>66219624</v>
      </c>
      <c r="D7" s="1">
        <v>-2695746</v>
      </c>
      <c r="E7" s="1">
        <f>SUM(E4:E6)</f>
        <v>68778433</v>
      </c>
    </row>
    <row r="8" spans="1:6">
      <c r="A8" s="1" t="s">
        <v>53</v>
      </c>
      <c r="B8" s="1">
        <v>36502184</v>
      </c>
      <c r="C8" s="1">
        <v>0</v>
      </c>
      <c r="D8" s="1">
        <v>0</v>
      </c>
    </row>
    <row r="9" spans="1:6">
      <c r="A9" s="1" t="s">
        <v>54</v>
      </c>
      <c r="B9" s="1">
        <v>29717440</v>
      </c>
      <c r="C9" s="1">
        <v>0</v>
      </c>
      <c r="D9" s="1">
        <v>0</v>
      </c>
    </row>
    <row r="10" spans="1:6">
      <c r="A10" s="1" t="s">
        <v>55</v>
      </c>
      <c r="B10" s="1">
        <v>388286</v>
      </c>
      <c r="C10" s="1">
        <v>0</v>
      </c>
      <c r="D10" s="1">
        <v>0</v>
      </c>
      <c r="E10" s="1">
        <v>-388286</v>
      </c>
    </row>
    <row r="11" spans="1:6">
      <c r="A11" s="1" t="s">
        <v>55</v>
      </c>
      <c r="D11" s="1">
        <v>0</v>
      </c>
    </row>
    <row r="12" spans="1:6">
      <c r="A12" s="1" t="s">
        <v>56</v>
      </c>
      <c r="B12" s="1">
        <v>1967193</v>
      </c>
      <c r="E12" s="1">
        <v>1967193</v>
      </c>
    </row>
    <row r="14" spans="1:6">
      <c r="A14" s="1" t="s">
        <v>57</v>
      </c>
      <c r="B14" s="1">
        <f>B7-B8-B9-B10-B11+B12</f>
        <v>73053086</v>
      </c>
      <c r="C14" s="1">
        <f>C7-C8-C9-C10-C11+C12</f>
        <v>66219624</v>
      </c>
      <c r="D14" s="1">
        <f>D7-D8-D9-D10-D11+D12</f>
        <v>-2695746</v>
      </c>
      <c r="E14" s="1">
        <f>E7+E10+E12</f>
        <v>70357340</v>
      </c>
      <c r="F14" s="1">
        <f>E14-2785248</f>
        <v>67572092</v>
      </c>
    </row>
    <row r="15" spans="1:6">
      <c r="F15" s="1">
        <v>68065766</v>
      </c>
    </row>
    <row r="16" spans="1:6">
      <c r="A16" s="1" t="s">
        <v>58</v>
      </c>
      <c r="B16" s="1">
        <v>2695746</v>
      </c>
      <c r="F16" s="1">
        <f>F15-F14</f>
        <v>493674</v>
      </c>
    </row>
    <row r="18" spans="1:5">
      <c r="A18" s="1" t="s">
        <v>59</v>
      </c>
      <c r="B18" s="1">
        <f>B14-B16</f>
        <v>70357340</v>
      </c>
      <c r="C18" s="1">
        <f>C2-C7</f>
        <v>2785248</v>
      </c>
      <c r="D18" s="1">
        <f>D2-D7</f>
        <v>5391492</v>
      </c>
      <c r="E18" s="1">
        <f>E2-E7</f>
        <v>-7006983</v>
      </c>
    </row>
    <row r="19" spans="1:5">
      <c r="B19" s="1">
        <v>68018395</v>
      </c>
    </row>
    <row r="20" spans="1:5">
      <c r="B20" s="1">
        <f>B18-B19</f>
        <v>2338945</v>
      </c>
      <c r="E20" s="1">
        <v>1524</v>
      </c>
    </row>
    <row r="21" spans="1:5">
      <c r="E21" s="1">
        <v>1187</v>
      </c>
    </row>
    <row r="22" spans="1:5">
      <c r="E22" s="1">
        <v>1057</v>
      </c>
    </row>
    <row r="23" spans="1:5">
      <c r="E23" s="1">
        <v>1135</v>
      </c>
    </row>
    <row r="25" spans="1:5">
      <c r="E25" s="1">
        <f>SUM(E20:E24)</f>
        <v>4903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/>
  <cols>
    <col min="1" max="257" width="10.710937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2017-04-20T12:02:32Z</cp:lastPrinted>
  <dcterms:created xsi:type="dcterms:W3CDTF">2017-04-20T06:14:36Z</dcterms:created>
  <dcterms:modified xsi:type="dcterms:W3CDTF">2017-04-20T12:02:40Z</dcterms:modified>
</cp:coreProperties>
</file>